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N_LEP\"/>
    </mc:Choice>
  </mc:AlternateContent>
  <xr:revisionPtr revIDLastSave="0" documentId="13_ncr:1_{A0B0D9D5-981C-46D6-9673-657F1F192B8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<sst xmlns="http://schemas.openxmlformats.org/spreadsheetml/2006/main" count="2354" uniqueCount="530">
  <si>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</si>
  <si>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</si>
  <si>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</si>
  <si>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</si>
  <si>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</si>
  <si>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</si>
  <si>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</si>
  <si>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</si>
  <si>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</si>
  <si>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</si>
  <si>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</si>
  <si>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</si>
  <si>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</si>
  <si>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</si>
  <si>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</si>
  <si>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</si>
  <si>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</si>
  <si>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</si>
  <si>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</si>
  <si>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</si>
  <si>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</si>
  <si>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</si>
  <si>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</si>
  <si>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</si>
  <si>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</si>
  <si>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</si>
  <si>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</si>
  <si>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</si>
  <si>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</si>
  <si>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</si>
  <si>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</si>
  <si>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</si>
  <si>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</si>
  <si>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</si>
  <si>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</si>
  <si>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</si>
  <si>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</si>
  <si>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</si>
  <si>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</si>
  <si>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</si>
  <si>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</si>
  <si>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</si>
  <si>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</si>
  <si>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</si>
  <si>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</si>
  <si>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</si>
  <si>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</si>
  <si>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</si>
  <si>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</si>
  <si>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</si>
  <si>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</si>
  <si>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</si>
  <si>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</si>
  <si>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</si>
  <si>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</si>
  <si>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</si>
  <si>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</si>
  <si>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</si>
  <si>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</si>
  <si>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</si>
  <si>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</si>
  <si>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</si>
  <si>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</si>
  <si>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</si>
  <si>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</si>
  <si>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</si>
  <si>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</si>
  <si>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</si>
  <si>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</si>
  <si>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</si>
  <si>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</si>
  <si>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</si>
  <si>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</si>
  <si>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</si>
  <si>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</si>
  <si>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</si>
  <si>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</si>
  <si>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</si>
  <si>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</si>
  <si>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</si>
  <si>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</si>
  <si>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</si>
  <si>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</si>
  <si>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</si>
  <si>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</si>
  <si>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</si>
  <si>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</si>
  <si>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</si>
  <si>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</si>
  <si>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</si>
  <si>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</si>
  <si>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</si>
  <si>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</si>
  <si>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</si>
  <si>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</si>
  <si>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</si>
  <si>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</si>
  <si>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</si>
  <si>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</si>
  <si>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</si>
  <si>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</si>
  <si>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</si>
  <si>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</si>
  <si>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</si>
  <si>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</si>
  <si>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</si>
  <si>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</si>
  <si>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</si>
  <si>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</si>
  <si>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</si>
  <si>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</si>
  <si>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</si>
  <si>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</si>
  <si>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</si>
  <si>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</si>
  <si>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</si>
  <si>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</si>
  <si>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</si>
  <si>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</si>
  <si>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</si>
  <si>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</si>
  <si>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</si>
  <si>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</si>
  <si>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</si>
  <si>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</si>
  <si>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</si>
  <si>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</si>
  <si>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</si>
  <si>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</si>
  <si>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</si>
  <si>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</si>
  <si>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</si>
  <si>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</si>
  <si>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</si>
  <si>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</si>
  <si>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</si>
  <si>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</si>
  <si>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</si>
  <si>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</si>
  <si>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</si>
  <si>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</si>
  <si>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</si>
  <si>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</si>
  <si>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</si>
  <si>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</si>
  <si>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</si>
  <si>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</si>
  <si>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</si>
  <si>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</si>
  <si>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</si>
  <si>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</si>
  <si>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</si>
  <si>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</si>
  <si>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</si>
  <si>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</si>
  <si>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</si>
  <si>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</si>
  <si>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</si>
  <si>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</si>
  <si>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</si>
  <si>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</si>
  <si>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</si>
  <si>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</si>
  <si>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</si>
  <si>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</si>
  <si>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</si>
  <si>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</si>
  <si>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</si>
  <si>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</si>
  <si>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</si>
  <si>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</si>
  <si>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</si>
  <si>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</si>
  <si>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</si>
  <si>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</si>
  <si>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</si>
  <si>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</si>
  <si>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</si>
  <si>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</si>
  <si>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</si>
  <si>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</si>
  <si>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</si>
  <si>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</si>
  <si>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</si>
  <si>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</si>
  <si>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</si>
  <si>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</si>
  <si>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</si>
  <si>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</si>
  <si>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</si>
  <si>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</si>
  <si>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</si>
  <si>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</si>
  <si>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</si>
  <si>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</si>
  <si>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</si>
  <si>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</si>
  <si>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</si>
  <si>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</si>
  <si>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</si>
  <si>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</si>
  <si>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</si>
  <si>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</si>
  <si>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</si>
  <si>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</si>
  <si>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</si>
  <si>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</si>
  <si>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</si>
  <si>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</si>
  <si>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</si>
  <si>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</si>
  <si>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</si>
  <si>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</si>
  <si>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</si>
  <si>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</si>
  <si>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</si>
  <si>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</si>
  <si>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</si>
  <si>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</si>
  <si>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</si>
  <si>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</si>
  <si>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</si>
  <si>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</si>
  <si>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</si>
  <si>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</si>
  <si>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</si>
  <si>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</si>
  <si>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</si>
  <si>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</si>
  <si>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</si>
  <si>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</si>
  <si>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</si>
  <si>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</si>
  <si>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</si>
  <si>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</si>
  <si>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</si>
  <si>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</si>
  <si>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</si>
  <si>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</si>
  <si>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</si>
  <si>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</si>
  <si>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</si>
  <si>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</si>
  <si>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</si>
  <si>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</si>
  <si>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</si>
  <si>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</si>
  <si>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</si>
  <si>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</si>
  <si>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</si>
  <si>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</si>
  <si>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</si>
  <si>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</si>
  <si>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</si>
  <si>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</si>
  <si>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</si>
  <si>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</si>
  <si>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</si>
  <si>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</si>
  <si>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</si>
  <si>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</si>
  <si>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</si>
  <si>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</si>
  <si>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</si>
  <si>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</si>
  <si>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</si>
  <si>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</si>
  <si>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</si>
  <si>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</si>
  <si>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</si>
  <si>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</si>
  <si>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</si>
  <si>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</si>
  <si>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</si>
  <si>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</si>
  <si>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</si>
  <si>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</si>
  <si>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</si>
  <si>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</si>
  <si>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</si>
  <si>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</si>
  <si>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</si>
  <si>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</si>
  <si>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</si>
  <si>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</si>
  <si>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</si>
  <si>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</si>
  <si>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</si>
  <si>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</si>
  <si>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</si>
  <si>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</si>
  <si>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</si>
  <si>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</si>
  <si>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</si>
  <si>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</si>
  <si>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</si>
  <si>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</si>
  <si>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</si>
  <si>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</si>
  <si>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</si>
  <si>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</si>
  <si>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</si>
  <si>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</si>
  <si>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</si>
  <si>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</si>
  <si>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</si>
  <si>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</si>
  <si>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</si>
  <si>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</si>
  <si>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</si>
  <si>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</si>
  <si>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</si>
  <si>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</si>
  <si>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</si>
  <si>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</si>
  <si>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</si>
  <si>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</si>
  <si>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</si>
  <si>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</si>
  <si>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</si>
  <si>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</si>
  <si>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</si>
  <si>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</si>
  <si>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</si>
  <si>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</si>
  <si>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</si>
  <si>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</si>
  <si>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</si>
  <si>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</si>
  <si>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</si>
  <si>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</si>
  <si>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</si>
  <si>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</si>
  <si>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</si>
  <si>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</si>
  <si>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</si>
  <si>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</si>
  <si>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</si>
  <si>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</si>
  <si>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</si>
  <si>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</si>
  <si>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</si>
  <si>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</si>
  <si>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</si>
  <si>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</si>
  <si>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</si>
  <si>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</si>
  <si>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</si>
  <si>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</si>
  <si>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</si>
  <si>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</si>
  <si>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</si>
  <si>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</si>
  <si>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</si>
  <si>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</si>
  <si>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</si>
  <si>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</si>
  <si>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</si>
  <si>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</si>
  <si>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</si>
  <si>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</si>
  <si>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</si>
  <si>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</si>
  <si>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</si>
  <si>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</si>
  <si>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</si>
  <si>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</si>
  <si>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</si>
  <si>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</si>
  <si>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</si>
  <si>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</si>
  <si>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</si>
  <si>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</si>
  <si>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</si>
  <si>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</si>
  <si>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</si>
  <si>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</si>
  <si>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</si>
  <si>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</si>
  <si>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</si>
  <si>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</si>
  <si>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</si>
  <si>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</si>
  <si>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</si>
  <si>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</si>
  <si>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</si>
  <si>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</si>
  <si>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</si>
  <si>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</si>
  <si>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</si>
  <si>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</si>
  <si>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</si>
  <si>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</si>
  <si>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</si>
  <si>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</si>
  <si>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</si>
  <si>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</si>
  <si>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</si>
  <si>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</si>
  <si>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</si>
  <si>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</si>
  <si>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</si>
  <si>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</si>
  <si>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</si>
  <si>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</si>
  <si>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</si>
  <si>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</si>
  <si>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</si>
  <si>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</si>
  <si>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</si>
  <si>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</si>
  <si>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</si>
  <si>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</si>
  <si>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</si>
  <si>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</si>
  <si>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</si>
  <si>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</si>
  <si>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</si>
  <si>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</si>
  <si>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</si>
  <si>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</si>
  <si>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</si>
  <si>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</si>
  <si>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</si>
  <si>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</si>
  <si>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</si>
  <si>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</si>
  <si>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</si>
  <si>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</si>
  <si>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</si>
  <si>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</si>
  <si>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</si>
  <si>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</si>
  <si>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</si>
  <si>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</si>
  <si>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</si>
  <si>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</si>
  <si>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</si>
  <si>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</si>
  <si>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</si>
  <si>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</si>
  <si>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</si>
  <si>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</si>
  <si>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</si>
  <si>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</si>
  <si>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</si>
  <si>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</si>
  <si>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</si>
  <si>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</si>
  <si>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</si>
  <si>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</si>
  <si>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</si>
  <si>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</si>
  <si>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</si>
  <si>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</si>
  <si>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</si>
  <si>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</si>
  <si>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</si>
  <si>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</si>
  <si>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</si>
  <si>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</si>
  <si>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</si>
  <si>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</si>
  <si>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</si>
  <si>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</si>
  <si>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</si>
  <si>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</si>
  <si>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</si>
  <si>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</si>
  <si>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</si>
  <si>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</si>
  <si>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</si>
  <si>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</si>
  <si>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</si>
  <si>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</si>
  <si>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</si>
  <si>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</si>
  <si>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</si>
  <si>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</si>
  <si>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</si>
  <si>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</si>
  <si>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</si>
  <si>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</si>
  <si>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</si>
  <si>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</si>
  <si>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</si>
  <si>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</si>
  <si>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</si>
  <si>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</si>
  <si>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</si>
  <si>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</si>
  <si>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</si>
  <si>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</si>
  <si>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</si>
  <si>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</si>
  <si>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</si>
  <si>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</si>
  <si>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</si>
  <si>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</si>
  <si>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</si>
  <si>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</si>
  <si>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</si>
  <si>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</si>
  <si>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</si>
  <si>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</si>
  <si>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</si>
  <si>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</si>
  <si>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</si>
  <si>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</si>
  <si>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</si>
  <si>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</si>
  <si>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</si>
  <si>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</si>
  <si>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</si>
  <si>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</si>
  <si>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</si>
  <si>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</si>
  <si>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</si>
  <si>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</si>
  <si>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</si>
  <si>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</si>
  <si>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</si>
  <si>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</si>
  <si>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</si>
  <si>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</si>
  <si>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</si>
  <si>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automation/Data/Results/Workbooks/LEPs/SN_LEP/SN_LEP_Database.Main.xlsx</t>
  </si>
  <si>
    <t>32. Swindon and Wiltshire</t>
  </si>
  <si>
    <t>Swindon and Wiltshire</t>
  </si>
  <si>
    <t>09 03 2023 10:23:06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</si>
</sst>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0.96217402139004982</c:v>
                </c:pt>
                <c:pt idx="2">
                  <c:v>7.4715589728779896E-2</c:v>
                </c:pt>
                <c:pt idx="3">
                  <c:v>1.14730414116333</c:v>
                </c:pt>
                <c:pt idx="4">
                  <c:v>0.45049418569491628</c:v>
                </c:pt>
                <c:pt idx="5">
                  <c:v>0.49058716305443451</c:v>
                </c:pt>
                <c:pt idx="7">
                  <c:v>0.69492656705718581</c:v>
                </c:pt>
                <c:pt idx="8">
                  <c:v>-0.53124126519890069</c:v>
                </c:pt>
                <c:pt idx="9">
                  <c:v>-8.4889765862961042E-2</c:v>
                </c:pt>
                <c:pt idx="10">
                  <c:v>3.3784262531734166</c:v>
                </c:pt>
                <c:pt idx="11">
                  <c:v>1.7530267495757146</c:v>
                </c:pt>
                <c:pt idx="12">
                  <c:v>-2.6756456904886816</c:v>
                </c:pt>
                <c:pt idx="13">
                  <c:v>-5.6547008695008838</c:v>
                </c:pt>
                <c:pt idx="14">
                  <c:v>5.0076354334591233</c:v>
                </c:pt>
                <c:pt idx="15">
                  <c:v>0.27206342164001196</c:v>
                </c:pt>
                <c:pt idx="17">
                  <c:v>2.2317597465888461</c:v>
                </c:pt>
                <c:pt idx="18">
                  <c:v>0.14897867165566403</c:v>
                </c:pt>
                <c:pt idx="19">
                  <c:v>0.49706674886615954</c:v>
                </c:pt>
                <c:pt idx="20">
                  <c:v>0.8801612248355406</c:v>
                </c:pt>
                <c:pt idx="22">
                  <c:v>4.2002419860904805</c:v>
                </c:pt>
                <c:pt idx="24">
                  <c:v>2.7261870653064513</c:v>
                </c:pt>
                <c:pt idx="25">
                  <c:v>-3.0282874986957364</c:v>
                </c:pt>
                <c:pt idx="26">
                  <c:v>3.2275109429980686</c:v>
                </c:pt>
                <c:pt idx="27">
                  <c:v>1.8105569944153466</c:v>
                </c:pt>
                <c:pt idx="29">
                  <c:v>1.8360881339209101</c:v>
                </c:pt>
                <c:pt idx="30">
                  <c:v>12.09978064468058</c:v>
                </c:pt>
                <c:pt idx="31">
                  <c:v>-20.292208382428491</c:v>
                </c:pt>
                <c:pt idx="32">
                  <c:v>5.0149509121426128</c:v>
                </c:pt>
                <c:pt idx="33">
                  <c:v>3.8378679120833814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0.56100777769414467</c:v>
                </c:pt>
                <c:pt idx="2">
                  <c:v>1.2477894473439388</c:v>
                </c:pt>
                <c:pt idx="3">
                  <c:v>0.60006362078419695</c:v>
                </c:pt>
                <c:pt idx="4">
                  <c:v>6.1897226861851173E-2</c:v>
                </c:pt>
                <c:pt idx="5">
                  <c:v>0.81310058797250395</c:v>
                </c:pt>
                <c:pt idx="7">
                  <c:v>0.50363157007387027</c:v>
                </c:pt>
                <c:pt idx="8">
                  <c:v>2.228095497296767</c:v>
                </c:pt>
                <c:pt idx="9">
                  <c:v>0.93579440410547221</c:v>
                </c:pt>
                <c:pt idx="10">
                  <c:v>1.0845505296776192</c:v>
                </c:pt>
                <c:pt idx="11">
                  <c:v>-0.69468189199862751</c:v>
                </c:pt>
                <c:pt idx="12">
                  <c:v>-0.30713865695332077</c:v>
                </c:pt>
                <c:pt idx="13">
                  <c:v>0.68588339438502288</c:v>
                </c:pt>
                <c:pt idx="14">
                  <c:v>-0.38131115609449928</c:v>
                </c:pt>
                <c:pt idx="15">
                  <c:v>0.79496820490325693</c:v>
                </c:pt>
                <c:pt idx="17">
                  <c:v>1.2304718798318737</c:v>
                </c:pt>
                <c:pt idx="18">
                  <c:v>0.14950880462842875</c:v>
                </c:pt>
                <c:pt idx="19">
                  <c:v>4.7208165780698863E-2</c:v>
                </c:pt>
                <c:pt idx="20">
                  <c:v>0.39661073967482974</c:v>
                </c:pt>
                <c:pt idx="22">
                  <c:v>0.69796716635883715</c:v>
                </c:pt>
                <c:pt idx="24">
                  <c:v>-0.39471279984990559</c:v>
                </c:pt>
                <c:pt idx="25">
                  <c:v>-1.0841529016576312</c:v>
                </c:pt>
                <c:pt idx="26">
                  <c:v>-2.5257866996153511</c:v>
                </c:pt>
                <c:pt idx="27">
                  <c:v>-0.68375616335465406</c:v>
                </c:pt>
                <c:pt idx="29">
                  <c:v>0.93291975830611662</c:v>
                </c:pt>
                <c:pt idx="30">
                  <c:v>-0.45592644589594888</c:v>
                </c:pt>
                <c:pt idx="31">
                  <c:v>-4.9601318746278817</c:v>
                </c:pt>
                <c:pt idx="32">
                  <c:v>0.40984139324287128</c:v>
                </c:pt>
                <c:pt idx="33">
                  <c:v>0.43797318172504873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7.5850000000000266</c:v>
                </c:pt>
                <c:pt idx="1">
                  <c:v>6.6480000000000068</c:v>
                </c:pt>
                <c:pt idx="2">
                  <c:v>6.8849999999999882</c:v>
                </c:pt>
                <c:pt idx="3">
                  <c:v>6.2900000000000196</c:v>
                </c:pt>
                <c:pt idx="4">
                  <c:v>6.5420000000000122</c:v>
                </c:pt>
                <c:pt idx="5">
                  <c:v>5.5809999999999897</c:v>
                </c:pt>
                <c:pt idx="6">
                  <c:v>6.7010000000000005</c:v>
                </c:pt>
                <c:pt idx="7">
                  <c:v>7.4860000000000104</c:v>
                </c:pt>
                <c:pt idx="8">
                  <c:v>6.6159999999999988</c:v>
                </c:pt>
                <c:pt idx="9">
                  <c:v>5.7979999999999974</c:v>
                </c:pt>
                <c:pt idx="10">
                  <c:v>7.1280000000000072</c:v>
                </c:pt>
                <c:pt idx="11">
                  <c:v>7.1830000000000025</c:v>
                </c:pt>
                <c:pt idx="12">
                  <c:v>7.2319999999999851</c:v>
                </c:pt>
                <c:pt idx="13">
                  <c:v>7.3100000000000058</c:v>
                </c:pt>
                <c:pt idx="14">
                  <c:v>7.3600000000000065</c:v>
                </c:pt>
                <c:pt idx="15">
                  <c:v>7.3759999999999986</c:v>
                </c:pt>
                <c:pt idx="16">
                  <c:v>7.3959999999999866</c:v>
                </c:pt>
                <c:pt idx="17">
                  <c:v>7.4140000000000104</c:v>
                </c:pt>
                <c:pt idx="18">
                  <c:v>7.431000000000008</c:v>
                </c:pt>
                <c:pt idx="19">
                  <c:v>7.4459999999999988</c:v>
                </c:pt>
                <c:pt idx="20">
                  <c:v>7.4710000000000045</c:v>
                </c:pt>
                <c:pt idx="21">
                  <c:v>7.4939999999999838</c:v>
                </c:pt>
                <c:pt idx="22">
                  <c:v>7.5169999999999915</c:v>
                </c:pt>
                <c:pt idx="23">
                  <c:v>7.5379999999999852</c:v>
                </c:pt>
                <c:pt idx="24" formatCode="#,##0.00">
                  <c:v>7.5590000000000064</c:v>
                </c:pt>
                <c:pt idx="25">
                  <c:v>7.5789999999999953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0.14800000000000008</c:v>
                </c:pt>
                <c:pt idx="1">
                  <c:v>0.12799999999999967</c:v>
                </c:pt>
                <c:pt idx="2">
                  <c:v>0.42999999999999849</c:v>
                </c:pt>
                <c:pt idx="3">
                  <c:v>0.31300000000000056</c:v>
                </c:pt>
                <c:pt idx="4">
                  <c:v>0.17800000000000007</c:v>
                </c:pt>
                <c:pt idx="5">
                  <c:v>0.45999999999999963</c:v>
                </c:pt>
                <c:pt idx="6">
                  <c:v>0.11700000000000016</c:v>
                </c:pt>
                <c:pt idx="7">
                  <c:v>5.8000000000000156E-2</c:v>
                </c:pt>
                <c:pt idx="8">
                  <c:v>0.30000000000000049</c:v>
                </c:pt>
                <c:pt idx="9">
                  <c:v>0.14499999999999946</c:v>
                </c:pt>
                <c:pt idx="10">
                  <c:v>0.14800000000000016</c:v>
                </c:pt>
                <c:pt idx="11">
                  <c:v>0.13700000000000004</c:v>
                </c:pt>
                <c:pt idx="12">
                  <c:v>0.13299999999999979</c:v>
                </c:pt>
                <c:pt idx="13">
                  <c:v>0.12400000000000019</c:v>
                </c:pt>
                <c:pt idx="14">
                  <c:v>0.11499999999999976</c:v>
                </c:pt>
                <c:pt idx="15">
                  <c:v>0.10800000000000005</c:v>
                </c:pt>
                <c:pt idx="16">
                  <c:v>0.10299999999999988</c:v>
                </c:pt>
                <c:pt idx="17">
                  <c:v>9.6999999999999947E-2</c:v>
                </c:pt>
                <c:pt idx="18">
                  <c:v>9.3000000000000152E-2</c:v>
                </c:pt>
                <c:pt idx="19">
                  <c:v>8.8999999999999982E-2</c:v>
                </c:pt>
                <c:pt idx="20">
                  <c:v>8.5000000000000214E-2</c:v>
                </c:pt>
                <c:pt idx="21">
                  <c:v>8.1000000000000114E-2</c:v>
                </c:pt>
                <c:pt idx="22">
                  <c:v>7.7999999999999903E-2</c:v>
                </c:pt>
                <c:pt idx="23">
                  <c:v>7.3999999999999871E-2</c:v>
                </c:pt>
                <c:pt idx="24" formatCode="#,##0.00">
                  <c:v>7.2000000000000008E-2</c:v>
                </c:pt>
                <c:pt idx="25">
                  <c:v>6.900000000000002E-2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2.6960000000000015</c:v>
                </c:pt>
                <c:pt idx="1">
                  <c:v>1.2549999999999992</c:v>
                </c:pt>
                <c:pt idx="2">
                  <c:v>1.2920000000000011</c:v>
                </c:pt>
                <c:pt idx="3">
                  <c:v>1.3530000000000013</c:v>
                </c:pt>
                <c:pt idx="4">
                  <c:v>1.0430000000000021</c:v>
                </c:pt>
                <c:pt idx="5">
                  <c:v>0.63099999999999956</c:v>
                </c:pt>
                <c:pt idx="6">
                  <c:v>1.0010000000000006</c:v>
                </c:pt>
                <c:pt idx="7">
                  <c:v>0.79200000000000004</c:v>
                </c:pt>
                <c:pt idx="8">
                  <c:v>1.3979999999999964</c:v>
                </c:pt>
                <c:pt idx="9">
                  <c:v>0.90299999999999947</c:v>
                </c:pt>
                <c:pt idx="10">
                  <c:v>1.1170000000000013</c:v>
                </c:pt>
                <c:pt idx="11">
                  <c:v>1.0980000000000001</c:v>
                </c:pt>
                <c:pt idx="12">
                  <c:v>1.077</c:v>
                </c:pt>
                <c:pt idx="13">
                  <c:v>1.0710000000000024</c:v>
                </c:pt>
                <c:pt idx="14">
                  <c:v>1.0679999999999998</c:v>
                </c:pt>
                <c:pt idx="15">
                  <c:v>1.0660000000000023</c:v>
                </c:pt>
                <c:pt idx="16">
                  <c:v>1.0629999999999991</c:v>
                </c:pt>
                <c:pt idx="17">
                  <c:v>1.0600000000000007</c:v>
                </c:pt>
                <c:pt idx="18">
                  <c:v>1.0569999999999988</c:v>
                </c:pt>
                <c:pt idx="19">
                  <c:v>1.0549999999999986</c:v>
                </c:pt>
                <c:pt idx="20">
                  <c:v>1.0529999999999986</c:v>
                </c:pt>
                <c:pt idx="21">
                  <c:v>1.0510000000000028</c:v>
                </c:pt>
                <c:pt idx="22">
                  <c:v>1.048999999999999</c:v>
                </c:pt>
                <c:pt idx="23">
                  <c:v>1.0470000000000006</c:v>
                </c:pt>
                <c:pt idx="24" formatCode="#,##0.00">
                  <c:v>1.0449999999999993</c:v>
                </c:pt>
                <c:pt idx="25">
                  <c:v>1.0429999999999997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2.1189999999999958</c:v>
                </c:pt>
                <c:pt idx="1">
                  <c:v>2.8119999999999989</c:v>
                </c:pt>
                <c:pt idx="2">
                  <c:v>2.6730000000000032</c:v>
                </c:pt>
                <c:pt idx="3">
                  <c:v>2.4890000000000061</c:v>
                </c:pt>
                <c:pt idx="4">
                  <c:v>2.2520000000000033</c:v>
                </c:pt>
                <c:pt idx="5">
                  <c:v>3.0239999999999987</c:v>
                </c:pt>
                <c:pt idx="6">
                  <c:v>2.6099999999999985</c:v>
                </c:pt>
                <c:pt idx="7">
                  <c:v>3.102999999999998</c:v>
                </c:pt>
                <c:pt idx="8">
                  <c:v>2.977999999999998</c:v>
                </c:pt>
                <c:pt idx="9">
                  <c:v>3.5749999999999966</c:v>
                </c:pt>
                <c:pt idx="10">
                  <c:v>3.3119999999999994</c:v>
                </c:pt>
                <c:pt idx="11">
                  <c:v>3.2500000000000022</c:v>
                </c:pt>
                <c:pt idx="12">
                  <c:v>3.2319999999999975</c:v>
                </c:pt>
                <c:pt idx="13">
                  <c:v>3.283999999999994</c:v>
                </c:pt>
                <c:pt idx="14">
                  <c:v>3.4239999999999986</c:v>
                </c:pt>
                <c:pt idx="15">
                  <c:v>3.5019999999999949</c:v>
                </c:pt>
                <c:pt idx="16">
                  <c:v>3.5599999999999978</c:v>
                </c:pt>
                <c:pt idx="17">
                  <c:v>3.6040000000000028</c:v>
                </c:pt>
                <c:pt idx="18">
                  <c:v>3.6389999999999971</c:v>
                </c:pt>
                <c:pt idx="19">
                  <c:v>3.6679999999999979</c:v>
                </c:pt>
                <c:pt idx="20">
                  <c:v>3.6949999999999963</c:v>
                </c:pt>
                <c:pt idx="21">
                  <c:v>3.7189999999999923</c:v>
                </c:pt>
                <c:pt idx="22">
                  <c:v>3.7420000000000022</c:v>
                </c:pt>
                <c:pt idx="23">
                  <c:v>3.7640000000000056</c:v>
                </c:pt>
                <c:pt idx="24" formatCode="#,##0.00">
                  <c:v>3.7860000000000142</c:v>
                </c:pt>
                <c:pt idx="25">
                  <c:v>3.8070000000000048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2.8419999999999996</c:v>
                </c:pt>
                <c:pt idx="1">
                  <c:v>2.5949999999999953</c:v>
                </c:pt>
                <c:pt idx="2">
                  <c:v>2.86899999999999</c:v>
                </c:pt>
                <c:pt idx="3">
                  <c:v>2.623999999999993</c:v>
                </c:pt>
                <c:pt idx="4">
                  <c:v>2.5480000000000023</c:v>
                </c:pt>
                <c:pt idx="5">
                  <c:v>2.8350000000000004</c:v>
                </c:pt>
                <c:pt idx="6">
                  <c:v>3.4120000000000035</c:v>
                </c:pt>
                <c:pt idx="7">
                  <c:v>3.2989999999999911</c:v>
                </c:pt>
                <c:pt idx="8">
                  <c:v>2.9719999999999978</c:v>
                </c:pt>
                <c:pt idx="9">
                  <c:v>3.2220000000000026</c:v>
                </c:pt>
                <c:pt idx="10">
                  <c:v>3.3229999999999973</c:v>
                </c:pt>
                <c:pt idx="11">
                  <c:v>3.2549999999999972</c:v>
                </c:pt>
                <c:pt idx="12">
                  <c:v>3.1930000000000018</c:v>
                </c:pt>
                <c:pt idx="13">
                  <c:v>3.1570000000000031</c:v>
                </c:pt>
                <c:pt idx="14">
                  <c:v>3.0869999999999993</c:v>
                </c:pt>
                <c:pt idx="15">
                  <c:v>2.9969999999999981</c:v>
                </c:pt>
                <c:pt idx="16">
                  <c:v>2.9210000000000065</c:v>
                </c:pt>
                <c:pt idx="17">
                  <c:v>2.8430000000000057</c:v>
                </c:pt>
                <c:pt idx="18">
                  <c:v>2.7639999999999931</c:v>
                </c:pt>
                <c:pt idx="19">
                  <c:v>2.6870000000000007</c:v>
                </c:pt>
                <c:pt idx="20">
                  <c:v>2.6129999999999987</c:v>
                </c:pt>
                <c:pt idx="21">
                  <c:v>2.5409999999999955</c:v>
                </c:pt>
                <c:pt idx="22">
                  <c:v>2.4700000000000029</c:v>
                </c:pt>
                <c:pt idx="23">
                  <c:v>2.3999999999999981</c:v>
                </c:pt>
                <c:pt idx="24" formatCode="#,##0.00">
                  <c:v>2.3310000000000004</c:v>
                </c:pt>
                <c:pt idx="25">
                  <c:v>2.2640000000000025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4.3229999999999986</c:v>
                </c:pt>
                <c:pt idx="1">
                  <c:v>5.3869999999999711</c:v>
                </c:pt>
                <c:pt idx="2">
                  <c:v>5.1260000000000021</c:v>
                </c:pt>
                <c:pt idx="3">
                  <c:v>5.6879999999999917</c:v>
                </c:pt>
                <c:pt idx="4">
                  <c:v>4.6109999999999909</c:v>
                </c:pt>
                <c:pt idx="5">
                  <c:v>5.4660000000000135</c:v>
                </c:pt>
                <c:pt idx="6">
                  <c:v>4.781000000000013</c:v>
                </c:pt>
                <c:pt idx="7">
                  <c:v>5.2090000000000058</c:v>
                </c:pt>
                <c:pt idx="8">
                  <c:v>4.5870000000000131</c:v>
                </c:pt>
                <c:pt idx="9">
                  <c:v>4.7949999999999786</c:v>
                </c:pt>
                <c:pt idx="10">
                  <c:v>4.6869999999999967</c:v>
                </c:pt>
                <c:pt idx="11">
                  <c:v>4.6939999999999955</c:v>
                </c:pt>
                <c:pt idx="12">
                  <c:v>4.651000000000014</c:v>
                </c:pt>
                <c:pt idx="13">
                  <c:v>4.6099999999999977</c:v>
                </c:pt>
                <c:pt idx="14">
                  <c:v>4.572000000000001</c:v>
                </c:pt>
                <c:pt idx="15">
                  <c:v>4.5349999999999948</c:v>
                </c:pt>
                <c:pt idx="16">
                  <c:v>4.4769999999999932</c:v>
                </c:pt>
                <c:pt idx="17">
                  <c:v>4.4200000000000097</c:v>
                </c:pt>
                <c:pt idx="18">
                  <c:v>4.363000000000004</c:v>
                </c:pt>
                <c:pt idx="19">
                  <c:v>4.3070000000000146</c:v>
                </c:pt>
                <c:pt idx="20">
                  <c:v>4.2530000000000001</c:v>
                </c:pt>
                <c:pt idx="21">
                  <c:v>4.1980000000000057</c:v>
                </c:pt>
                <c:pt idx="22">
                  <c:v>4.1430000000000033</c:v>
                </c:pt>
                <c:pt idx="23">
                  <c:v>4.0889999999999915</c:v>
                </c:pt>
                <c:pt idx="24" formatCode="#,##0.00">
                  <c:v>4.0340000000000087</c:v>
                </c:pt>
                <c:pt idx="25">
                  <c:v>3.9799999999999907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24.83799999999999</c:v>
                </c:pt>
                <c:pt idx="1">
                  <c:v>22.356000000000044</c:v>
                </c:pt>
                <c:pt idx="2">
                  <c:v>23.812000000000019</c:v>
                </c:pt>
                <c:pt idx="3">
                  <c:v>22.064999999999937</c:v>
                </c:pt>
                <c:pt idx="4">
                  <c:v>22.24900000000002</c:v>
                </c:pt>
                <c:pt idx="5">
                  <c:v>21.368999999999964</c:v>
                </c:pt>
                <c:pt idx="6">
                  <c:v>23.263999999999978</c:v>
                </c:pt>
                <c:pt idx="7">
                  <c:v>22.361000000000057</c:v>
                </c:pt>
                <c:pt idx="8">
                  <c:v>23.615999999999957</c:v>
                </c:pt>
                <c:pt idx="9">
                  <c:v>24.372000000000046</c:v>
                </c:pt>
                <c:pt idx="10">
                  <c:v>24.44499999999994</c:v>
                </c:pt>
                <c:pt idx="11">
                  <c:v>24.36299999999996</c:v>
                </c:pt>
                <c:pt idx="12">
                  <c:v>24.283999999999825</c:v>
                </c:pt>
                <c:pt idx="13">
                  <c:v>24.181000000000036</c:v>
                </c:pt>
                <c:pt idx="14">
                  <c:v>24.139000000000056</c:v>
                </c:pt>
                <c:pt idx="15">
                  <c:v>23.965000000000057</c:v>
                </c:pt>
                <c:pt idx="16">
                  <c:v>23.851999999999965</c:v>
                </c:pt>
                <c:pt idx="17">
                  <c:v>23.736999999999949</c:v>
                </c:pt>
                <c:pt idx="18">
                  <c:v>23.630000000000017</c:v>
                </c:pt>
                <c:pt idx="19">
                  <c:v>23.528000000000009</c:v>
                </c:pt>
                <c:pt idx="20">
                  <c:v>23.450999999999986</c:v>
                </c:pt>
                <c:pt idx="21">
                  <c:v>23.359999999999982</c:v>
                </c:pt>
                <c:pt idx="22">
                  <c:v>23.272000000000077</c:v>
                </c:pt>
                <c:pt idx="23">
                  <c:v>23.187000000000019</c:v>
                </c:pt>
                <c:pt idx="24" formatCode="#,##0.00">
                  <c:v>23.106999999999964</c:v>
                </c:pt>
                <c:pt idx="25">
                  <c:v>23.036999999999978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19.265999999999948</c:v>
                </c:pt>
                <c:pt idx="1">
                  <c:v>22.11700000000009</c:v>
                </c:pt>
                <c:pt idx="2">
                  <c:v>20.77000000000006</c:v>
                </c:pt>
                <c:pt idx="3">
                  <c:v>21.591000000000005</c:v>
                </c:pt>
                <c:pt idx="4">
                  <c:v>23.551000000000052</c:v>
                </c:pt>
                <c:pt idx="5">
                  <c:v>21.527000000000022</c:v>
                </c:pt>
                <c:pt idx="6">
                  <c:v>23.88799999999997</c:v>
                </c:pt>
                <c:pt idx="7">
                  <c:v>25.031999999999979</c:v>
                </c:pt>
                <c:pt idx="8">
                  <c:v>23.625000000000007</c:v>
                </c:pt>
                <c:pt idx="9">
                  <c:v>26.688000000000002</c:v>
                </c:pt>
                <c:pt idx="10">
                  <c:v>26.443999999999939</c:v>
                </c:pt>
                <c:pt idx="11">
                  <c:v>26.350000000000048</c:v>
                </c:pt>
                <c:pt idx="12">
                  <c:v>26.601000000000013</c:v>
                </c:pt>
                <c:pt idx="13">
                  <c:v>27.124000000000017</c:v>
                </c:pt>
                <c:pt idx="14">
                  <c:v>27.524000000000019</c:v>
                </c:pt>
                <c:pt idx="15">
                  <c:v>27.709999999999958</c:v>
                </c:pt>
                <c:pt idx="16">
                  <c:v>27.87999999999996</c:v>
                </c:pt>
                <c:pt idx="17">
                  <c:v>28.016999999999996</c:v>
                </c:pt>
                <c:pt idx="18">
                  <c:v>28.170999999999975</c:v>
                </c:pt>
                <c:pt idx="19">
                  <c:v>28.317999999999969</c:v>
                </c:pt>
                <c:pt idx="20">
                  <c:v>28.48300000000004</c:v>
                </c:pt>
                <c:pt idx="21">
                  <c:v>28.651000000000057</c:v>
                </c:pt>
                <c:pt idx="22">
                  <c:v>28.82300000000005</c:v>
                </c:pt>
                <c:pt idx="23">
                  <c:v>28.996999999999982</c:v>
                </c:pt>
                <c:pt idx="24" formatCode="#,##0.00">
                  <c:v>29.174000000000078</c:v>
                </c:pt>
                <c:pt idx="25">
                  <c:v>29.352000000000007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54.638000000000041</c:v>
                </c:pt>
                <c:pt idx="1">
                  <c:v>54.368000000000023</c:v>
                </c:pt>
                <c:pt idx="2">
                  <c:v>52.94700000000006</c:v>
                </c:pt>
                <c:pt idx="3">
                  <c:v>55.402000000000051</c:v>
                </c:pt>
                <c:pt idx="4">
                  <c:v>55.457000000000143</c:v>
                </c:pt>
                <c:pt idx="5">
                  <c:v>56.570000000000007</c:v>
                </c:pt>
                <c:pt idx="6">
                  <c:v>59.923999999999971</c:v>
                </c:pt>
                <c:pt idx="7">
                  <c:v>58.438999999999915</c:v>
                </c:pt>
                <c:pt idx="8">
                  <c:v>58.198000000000107</c:v>
                </c:pt>
                <c:pt idx="9">
                  <c:v>56.905000000000051</c:v>
                </c:pt>
                <c:pt idx="10">
                  <c:v>57.989999999999874</c:v>
                </c:pt>
                <c:pt idx="11">
                  <c:v>58.157000000000082</c:v>
                </c:pt>
                <c:pt idx="12">
                  <c:v>58.15799999999993</c:v>
                </c:pt>
                <c:pt idx="13">
                  <c:v>58.118000000000002</c:v>
                </c:pt>
                <c:pt idx="14">
                  <c:v>58.157999999999795</c:v>
                </c:pt>
                <c:pt idx="15">
                  <c:v>58.223000000000042</c:v>
                </c:pt>
                <c:pt idx="16">
                  <c:v>58.246000000000059</c:v>
                </c:pt>
                <c:pt idx="17">
                  <c:v>58.259999999999906</c:v>
                </c:pt>
                <c:pt idx="18">
                  <c:v>58.265999999999998</c:v>
                </c:pt>
                <c:pt idx="19">
                  <c:v>58.270000000000039</c:v>
                </c:pt>
                <c:pt idx="20">
                  <c:v>58.285999999999966</c:v>
                </c:pt>
                <c:pt idx="21">
                  <c:v>58.303999999999952</c:v>
                </c:pt>
                <c:pt idx="22">
                  <c:v>58.320999999999962</c:v>
                </c:pt>
                <c:pt idx="23">
                  <c:v>58.352999999999959</c:v>
                </c:pt>
                <c:pt idx="24" formatCode="#,##0.00">
                  <c:v>58.38000000000001</c:v>
                </c:pt>
                <c:pt idx="25">
                  <c:v>58.401999999999973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14.517999999999983</c:v>
                </c:pt>
                <c:pt idx="1">
                  <c:v>17.731999999999967</c:v>
                </c:pt>
                <c:pt idx="2">
                  <c:v>14.629999999999971</c:v>
                </c:pt>
                <c:pt idx="3">
                  <c:v>15.084000000000005</c:v>
                </c:pt>
                <c:pt idx="4">
                  <c:v>14.170000000000027</c:v>
                </c:pt>
                <c:pt idx="5">
                  <c:v>16.731000000000002</c:v>
                </c:pt>
                <c:pt idx="6">
                  <c:v>16.630000000000013</c:v>
                </c:pt>
                <c:pt idx="7">
                  <c:v>15.543000000000031</c:v>
                </c:pt>
                <c:pt idx="8">
                  <c:v>16.49299999999997</c:v>
                </c:pt>
                <c:pt idx="9">
                  <c:v>16.973999999999986</c:v>
                </c:pt>
                <c:pt idx="10">
                  <c:v>16.856000000000009</c:v>
                </c:pt>
                <c:pt idx="11">
                  <c:v>17.410999999999966</c:v>
                </c:pt>
                <c:pt idx="12">
                  <c:v>17.231000000000012</c:v>
                </c:pt>
                <c:pt idx="13">
                  <c:v>17.210999999999967</c:v>
                </c:pt>
                <c:pt idx="14">
                  <c:v>17.251000000000001</c:v>
                </c:pt>
                <c:pt idx="15">
                  <c:v>17.263999999999996</c:v>
                </c:pt>
                <c:pt idx="16">
                  <c:v>17.266000000000027</c:v>
                </c:pt>
                <c:pt idx="17">
                  <c:v>17.264999999999965</c:v>
                </c:pt>
                <c:pt idx="18">
                  <c:v>17.261999999999958</c:v>
                </c:pt>
                <c:pt idx="19">
                  <c:v>17.259000000000032</c:v>
                </c:pt>
                <c:pt idx="20">
                  <c:v>17.259999999999962</c:v>
                </c:pt>
                <c:pt idx="21">
                  <c:v>17.256000000000036</c:v>
                </c:pt>
                <c:pt idx="22">
                  <c:v>17.252000000000013</c:v>
                </c:pt>
                <c:pt idx="23">
                  <c:v>17.248000000000065</c:v>
                </c:pt>
                <c:pt idx="24" formatCode="#,##0.00">
                  <c:v>17.242999999999981</c:v>
                </c:pt>
                <c:pt idx="25">
                  <c:v>17.237999999999968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25.78699999999996</c:v>
                </c:pt>
                <c:pt idx="1">
                  <c:v>23.778000000000013</c:v>
                </c:pt>
                <c:pt idx="2">
                  <c:v>23.696999999999967</c:v>
                </c:pt>
                <c:pt idx="3">
                  <c:v>24.381000000000039</c:v>
                </c:pt>
                <c:pt idx="4">
                  <c:v>26.661000000000033</c:v>
                </c:pt>
                <c:pt idx="5">
                  <c:v>24.176999999999971</c:v>
                </c:pt>
                <c:pt idx="6">
                  <c:v>27.116999999999972</c:v>
                </c:pt>
                <c:pt idx="7">
                  <c:v>29.497000000000007</c:v>
                </c:pt>
                <c:pt idx="8">
                  <c:v>29.706000000000028</c:v>
                </c:pt>
                <c:pt idx="9">
                  <c:v>27.879000000000051</c:v>
                </c:pt>
                <c:pt idx="10">
                  <c:v>26.997999999999994</c:v>
                </c:pt>
                <c:pt idx="11">
                  <c:v>25.960999999999991</c:v>
                </c:pt>
                <c:pt idx="12">
                  <c:v>26.556000000000001</c:v>
                </c:pt>
                <c:pt idx="13">
                  <c:v>27.484999999999999</c:v>
                </c:pt>
                <c:pt idx="14">
                  <c:v>28.278999999999989</c:v>
                </c:pt>
                <c:pt idx="15">
                  <c:v>28.807999999999982</c:v>
                </c:pt>
                <c:pt idx="16">
                  <c:v>29.276000000000021</c:v>
                </c:pt>
                <c:pt idx="17">
                  <c:v>29.70100000000004</c:v>
                </c:pt>
                <c:pt idx="18">
                  <c:v>30.098999999999979</c:v>
                </c:pt>
                <c:pt idx="19">
                  <c:v>30.475999999999967</c:v>
                </c:pt>
                <c:pt idx="20">
                  <c:v>30.845999999999993</c:v>
                </c:pt>
                <c:pt idx="21">
                  <c:v>31.195999999999991</c:v>
                </c:pt>
                <c:pt idx="22">
                  <c:v>31.531000000000002</c:v>
                </c:pt>
                <c:pt idx="23">
                  <c:v>31.848999999999947</c:v>
                </c:pt>
                <c:pt idx="24" formatCode="#,##0.00">
                  <c:v>32.150000000000034</c:v>
                </c:pt>
                <c:pt idx="25">
                  <c:v>32.433999999999983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1.3940000000000001</c:v>
                </c:pt>
                <c:pt idx="1">
                  <c:v>2.1909999999999989</c:v>
                </c:pt>
                <c:pt idx="2">
                  <c:v>2.5450000000000017</c:v>
                </c:pt>
                <c:pt idx="3">
                  <c:v>1.4390000000000001</c:v>
                </c:pt>
                <c:pt idx="4">
                  <c:v>2.2529999999999983</c:v>
                </c:pt>
                <c:pt idx="5">
                  <c:v>1.5609999999999986</c:v>
                </c:pt>
                <c:pt idx="6">
                  <c:v>1.6419999999999999</c:v>
                </c:pt>
                <c:pt idx="7">
                  <c:v>1.8010000000000008</c:v>
                </c:pt>
                <c:pt idx="8">
                  <c:v>1.8359999999999992</c:v>
                </c:pt>
                <c:pt idx="9">
                  <c:v>2.1629999999999958</c:v>
                </c:pt>
                <c:pt idx="10">
                  <c:v>1.9930000000000005</c:v>
                </c:pt>
                <c:pt idx="11">
                  <c:v>1.968</c:v>
                </c:pt>
                <c:pt idx="12">
                  <c:v>1.9559999999999982</c:v>
                </c:pt>
                <c:pt idx="13">
                  <c:v>1.9429999999999985</c:v>
                </c:pt>
                <c:pt idx="14">
                  <c:v>1.9330000000000023</c:v>
                </c:pt>
                <c:pt idx="15">
                  <c:v>1.9299999999999959</c:v>
                </c:pt>
                <c:pt idx="16">
                  <c:v>1.9260000000000075</c:v>
                </c:pt>
                <c:pt idx="17">
                  <c:v>1.9210000000000016</c:v>
                </c:pt>
                <c:pt idx="18">
                  <c:v>1.9169999999999989</c:v>
                </c:pt>
                <c:pt idx="19">
                  <c:v>1.9120000000000001</c:v>
                </c:pt>
                <c:pt idx="20">
                  <c:v>1.9070000000000018</c:v>
                </c:pt>
                <c:pt idx="21">
                  <c:v>1.9020000000000037</c:v>
                </c:pt>
                <c:pt idx="22">
                  <c:v>1.8969999999999967</c:v>
                </c:pt>
                <c:pt idx="23">
                  <c:v>1.8920000000000063</c:v>
                </c:pt>
                <c:pt idx="24" formatCode="#,##0.00">
                  <c:v>1.8869999999999991</c:v>
                </c:pt>
                <c:pt idx="25">
                  <c:v>1.8819999999999975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10.852999999999998</c:v>
                </c:pt>
                <c:pt idx="1">
                  <c:v>10.854000000000038</c:v>
                </c:pt>
                <c:pt idx="2">
                  <c:v>9.8069999999999968</c:v>
                </c:pt>
                <c:pt idx="3">
                  <c:v>10.085000000000003</c:v>
                </c:pt>
                <c:pt idx="4">
                  <c:v>10.247999999999976</c:v>
                </c:pt>
                <c:pt idx="5">
                  <c:v>12.216999999999972</c:v>
                </c:pt>
                <c:pt idx="6">
                  <c:v>12.634999999999987</c:v>
                </c:pt>
                <c:pt idx="7">
                  <c:v>12.410999999999996</c:v>
                </c:pt>
                <c:pt idx="8">
                  <c:v>11.806999999999992</c:v>
                </c:pt>
                <c:pt idx="9">
                  <c:v>9.4239999999999817</c:v>
                </c:pt>
                <c:pt idx="10">
                  <c:v>9.1320000000000068</c:v>
                </c:pt>
                <c:pt idx="11">
                  <c:v>9.2679999999999954</c:v>
                </c:pt>
                <c:pt idx="12">
                  <c:v>9.3190000000000062</c:v>
                </c:pt>
                <c:pt idx="13">
                  <c:v>9.4410000000000238</c:v>
                </c:pt>
                <c:pt idx="14">
                  <c:v>9.5340000000000309</c:v>
                </c:pt>
                <c:pt idx="15">
                  <c:v>9.6109999999999953</c:v>
                </c:pt>
                <c:pt idx="16">
                  <c:v>9.6779999999999813</c:v>
                </c:pt>
                <c:pt idx="17">
                  <c:v>9.7330000000000023</c:v>
                </c:pt>
                <c:pt idx="18">
                  <c:v>9.7840000000000042</c:v>
                </c:pt>
                <c:pt idx="19">
                  <c:v>9.8339999999999961</c:v>
                </c:pt>
                <c:pt idx="20">
                  <c:v>9.8870000000000022</c:v>
                </c:pt>
                <c:pt idx="21">
                  <c:v>9.94</c:v>
                </c:pt>
                <c:pt idx="22">
                  <c:v>9.9900000000000091</c:v>
                </c:pt>
                <c:pt idx="23">
                  <c:v>10.035999999999987</c:v>
                </c:pt>
                <c:pt idx="24" formatCode="#,##0.00">
                  <c:v>10.078999999999983</c:v>
                </c:pt>
                <c:pt idx="25">
                  <c:v>10.117999999999981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12.099999999999952</c:v>
                </c:pt>
                <c:pt idx="1">
                  <c:v>12.216000000000003</c:v>
                </c:pt>
                <c:pt idx="2">
                  <c:v>15.039999999999976</c:v>
                </c:pt>
                <c:pt idx="3">
                  <c:v>17.561999999999998</c:v>
                </c:pt>
                <c:pt idx="4">
                  <c:v>17.63900000000001</c:v>
                </c:pt>
                <c:pt idx="5">
                  <c:v>17.727000000000007</c:v>
                </c:pt>
                <c:pt idx="6">
                  <c:v>17.092000000000052</c:v>
                </c:pt>
                <c:pt idx="7">
                  <c:v>13.873000000000024</c:v>
                </c:pt>
                <c:pt idx="8">
                  <c:v>14.33200000000004</c:v>
                </c:pt>
                <c:pt idx="9">
                  <c:v>13.648000000000003</c:v>
                </c:pt>
                <c:pt idx="10">
                  <c:v>15.478999999999987</c:v>
                </c:pt>
                <c:pt idx="11">
                  <c:v>15.801000000000037</c:v>
                </c:pt>
                <c:pt idx="12">
                  <c:v>15.734999999999996</c:v>
                </c:pt>
                <c:pt idx="13">
                  <c:v>15.655999999999951</c:v>
                </c:pt>
                <c:pt idx="14">
                  <c:v>15.545000000000018</c:v>
                </c:pt>
                <c:pt idx="15">
                  <c:v>15.464000000000013</c:v>
                </c:pt>
                <c:pt idx="16">
                  <c:v>15.403999999999952</c:v>
                </c:pt>
                <c:pt idx="17">
                  <c:v>15.340999999999994</c:v>
                </c:pt>
                <c:pt idx="18">
                  <c:v>15.276999999999974</c:v>
                </c:pt>
                <c:pt idx="19">
                  <c:v>15.210999999999943</c:v>
                </c:pt>
                <c:pt idx="20">
                  <c:v>15.149000000000013</c:v>
                </c:pt>
                <c:pt idx="21">
                  <c:v>15.074999999999992</c:v>
                </c:pt>
                <c:pt idx="22">
                  <c:v>15.000999999999948</c:v>
                </c:pt>
                <c:pt idx="23">
                  <c:v>14.928000000000017</c:v>
                </c:pt>
                <c:pt idx="24" formatCode="#,##0.00">
                  <c:v>14.853999999999987</c:v>
                </c:pt>
                <c:pt idx="25">
                  <c:v>14.780999999999995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5.6050000000000022</c:v>
                </c:pt>
                <c:pt idx="1">
                  <c:v>5.0909999999999931</c:v>
                </c:pt>
                <c:pt idx="2">
                  <c:v>5.3699999999999966</c:v>
                </c:pt>
                <c:pt idx="3">
                  <c:v>6.3549999999999898</c:v>
                </c:pt>
                <c:pt idx="4">
                  <c:v>7.3709999999999969</c:v>
                </c:pt>
                <c:pt idx="5">
                  <c:v>6.2790000000000061</c:v>
                </c:pt>
                <c:pt idx="6">
                  <c:v>6.8499999999999908</c:v>
                </c:pt>
                <c:pt idx="7">
                  <c:v>6.5159999999999973</c:v>
                </c:pt>
                <c:pt idx="8">
                  <c:v>6.5880000000000036</c:v>
                </c:pt>
                <c:pt idx="9">
                  <c:v>6.593999999999995</c:v>
                </c:pt>
                <c:pt idx="10">
                  <c:v>6.8490000000000002</c:v>
                </c:pt>
                <c:pt idx="11">
                  <c:v>6.641000000000008</c:v>
                </c:pt>
                <c:pt idx="12">
                  <c:v>6.4299999999999979</c:v>
                </c:pt>
                <c:pt idx="13">
                  <c:v>6.2639999999999905</c:v>
                </c:pt>
                <c:pt idx="14">
                  <c:v>6.1490000000000125</c:v>
                </c:pt>
                <c:pt idx="15">
                  <c:v>6.1270000000000069</c:v>
                </c:pt>
                <c:pt idx="16">
                  <c:v>6.1219999999999919</c:v>
                </c:pt>
                <c:pt idx="17">
                  <c:v>6.1240000000000077</c:v>
                </c:pt>
                <c:pt idx="18">
                  <c:v>6.1300000000000168</c:v>
                </c:pt>
                <c:pt idx="19">
                  <c:v>6.1369999999999916</c:v>
                </c:pt>
                <c:pt idx="20">
                  <c:v>6.1440000000000037</c:v>
                </c:pt>
                <c:pt idx="21">
                  <c:v>6.1509999999999883</c:v>
                </c:pt>
                <c:pt idx="22">
                  <c:v>6.1569999999999991</c:v>
                </c:pt>
                <c:pt idx="23">
                  <c:v>6.1630000000000154</c:v>
                </c:pt>
                <c:pt idx="24" formatCode="#,##0.00">
                  <c:v>6.1670000000000122</c:v>
                </c:pt>
                <c:pt idx="25">
                  <c:v>6.1689999999999898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27.353999999999903</c:v>
                </c:pt>
                <c:pt idx="1">
                  <c:v>27.779000000000075</c:v>
                </c:pt>
                <c:pt idx="2">
                  <c:v>27.050000000000033</c:v>
                </c:pt>
                <c:pt idx="3">
                  <c:v>27.642000000000003</c:v>
                </c:pt>
                <c:pt idx="4">
                  <c:v>31.499999999999989</c:v>
                </c:pt>
                <c:pt idx="5">
                  <c:v>33.249000000000059</c:v>
                </c:pt>
                <c:pt idx="6">
                  <c:v>34.261999999999979</c:v>
                </c:pt>
                <c:pt idx="7">
                  <c:v>33.13900000000006</c:v>
                </c:pt>
                <c:pt idx="8">
                  <c:v>34.638000000000005</c:v>
                </c:pt>
                <c:pt idx="9">
                  <c:v>40.180999999999983</c:v>
                </c:pt>
                <c:pt idx="10">
                  <c:v>39.257999999999981</c:v>
                </c:pt>
                <c:pt idx="11">
                  <c:v>40.437000000000033</c:v>
                </c:pt>
                <c:pt idx="12">
                  <c:v>40.82099999999997</c:v>
                </c:pt>
                <c:pt idx="13">
                  <c:v>41.258000000000067</c:v>
                </c:pt>
                <c:pt idx="14">
                  <c:v>41.732999999999997</c:v>
                </c:pt>
                <c:pt idx="15">
                  <c:v>42.113999999999983</c:v>
                </c:pt>
                <c:pt idx="16">
                  <c:v>42.471999999999966</c:v>
                </c:pt>
                <c:pt idx="17">
                  <c:v>42.845000000000006</c:v>
                </c:pt>
                <c:pt idx="18">
                  <c:v>43.230000000000167</c:v>
                </c:pt>
                <c:pt idx="19">
                  <c:v>43.630000000000017</c:v>
                </c:pt>
                <c:pt idx="20">
                  <c:v>44.048999999999971</c:v>
                </c:pt>
                <c:pt idx="21">
                  <c:v>44.463000000000015</c:v>
                </c:pt>
                <c:pt idx="22">
                  <c:v>44.879999999999953</c:v>
                </c:pt>
                <c:pt idx="23">
                  <c:v>45.301000000000101</c:v>
                </c:pt>
                <c:pt idx="24" formatCode="#,##0.00">
                  <c:v>45.724999999999952</c:v>
                </c:pt>
                <c:pt idx="25">
                  <c:v>46.153000000000056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24.178000000000061</c:v>
                </c:pt>
                <c:pt idx="1">
                  <c:v>23.836999999999904</c:v>
                </c:pt>
                <c:pt idx="2">
                  <c:v>24.809000000000005</c:v>
                </c:pt>
                <c:pt idx="3">
                  <c:v>24.917999999999989</c:v>
                </c:pt>
                <c:pt idx="4">
                  <c:v>28.561000000000035</c:v>
                </c:pt>
                <c:pt idx="5">
                  <c:v>28.792000000000005</c:v>
                </c:pt>
                <c:pt idx="6">
                  <c:v>33.128999999999941</c:v>
                </c:pt>
                <c:pt idx="7">
                  <c:v>30.118000000000027</c:v>
                </c:pt>
                <c:pt idx="8">
                  <c:v>28.976999999999972</c:v>
                </c:pt>
                <c:pt idx="9">
                  <c:v>29.373000000000047</c:v>
                </c:pt>
                <c:pt idx="10">
                  <c:v>28.670000000000051</c:v>
                </c:pt>
                <c:pt idx="11">
                  <c:v>29.201999999999941</c:v>
                </c:pt>
                <c:pt idx="12">
                  <c:v>29.857999999999976</c:v>
                </c:pt>
                <c:pt idx="13">
                  <c:v>30.441000000000045</c:v>
                </c:pt>
                <c:pt idx="14">
                  <c:v>30.692000000000046</c:v>
                </c:pt>
                <c:pt idx="15">
                  <c:v>30.885000000000012</c:v>
                </c:pt>
                <c:pt idx="16">
                  <c:v>31.098000000000027</c:v>
                </c:pt>
                <c:pt idx="17">
                  <c:v>31.309000000000033</c:v>
                </c:pt>
                <c:pt idx="18">
                  <c:v>31.517999999999958</c:v>
                </c:pt>
                <c:pt idx="19">
                  <c:v>31.727</c:v>
                </c:pt>
                <c:pt idx="20">
                  <c:v>31.940999999999921</c:v>
                </c:pt>
                <c:pt idx="21">
                  <c:v>32.146999999999991</c:v>
                </c:pt>
                <c:pt idx="22">
                  <c:v>32.353000000000044</c:v>
                </c:pt>
                <c:pt idx="23">
                  <c:v>32.557999999999979</c:v>
                </c:pt>
                <c:pt idx="24" formatCode="#,##0.00">
                  <c:v>32.764000000000017</c:v>
                </c:pt>
                <c:pt idx="25">
                  <c:v>32.96899999999998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10.648999999999999</c:v>
                </c:pt>
                <c:pt idx="1">
                  <c:v>10.227999999999993</c:v>
                </c:pt>
                <c:pt idx="2">
                  <c:v>8.8649999999999949</c:v>
                </c:pt>
                <c:pt idx="3">
                  <c:v>9.0809999999999995</c:v>
                </c:pt>
                <c:pt idx="4">
                  <c:v>9.6410000000000124</c:v>
                </c:pt>
                <c:pt idx="5">
                  <c:v>9.9309999999999903</c:v>
                </c:pt>
                <c:pt idx="6">
                  <c:v>9.3340000000000014</c:v>
                </c:pt>
                <c:pt idx="7">
                  <c:v>8.6460000000000115</c:v>
                </c:pt>
                <c:pt idx="8">
                  <c:v>10.569000000000027</c:v>
                </c:pt>
                <c:pt idx="9">
                  <c:v>10.811000000000019</c:v>
                </c:pt>
                <c:pt idx="10">
                  <c:v>9.6700000000000124</c:v>
                </c:pt>
                <c:pt idx="11">
                  <c:v>10.198000000000008</c:v>
                </c:pt>
                <c:pt idx="12">
                  <c:v>10.698999999999995</c:v>
                </c:pt>
                <c:pt idx="13">
                  <c:v>11.106000000000034</c:v>
                </c:pt>
                <c:pt idx="14">
                  <c:v>11.351000000000012</c:v>
                </c:pt>
                <c:pt idx="15">
                  <c:v>11.497999999999992</c:v>
                </c:pt>
                <c:pt idx="16">
                  <c:v>11.696000000000017</c:v>
                </c:pt>
                <c:pt idx="17">
                  <c:v>11.88500000000001</c:v>
                </c:pt>
                <c:pt idx="18">
                  <c:v>12.066999999999995</c:v>
                </c:pt>
                <c:pt idx="19">
                  <c:v>12.245000000000006</c:v>
                </c:pt>
                <c:pt idx="20">
                  <c:v>12.436000000000009</c:v>
                </c:pt>
                <c:pt idx="21">
                  <c:v>12.635000000000026</c:v>
                </c:pt>
                <c:pt idx="22">
                  <c:v>12.838999999999995</c:v>
                </c:pt>
                <c:pt idx="23">
                  <c:v>13.045000000000032</c:v>
                </c:pt>
                <c:pt idx="24" formatCode="#,##0.00">
                  <c:v>13.250999999999978</c:v>
                </c:pt>
                <c:pt idx="25">
                  <c:v>13.45799999999999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10.008000000000003</c:v>
                </c:pt>
                <c:pt idx="1">
                  <c:v>9.0239999999999814</c:v>
                </c:pt>
                <c:pt idx="2">
                  <c:v>8.6310000000000109</c:v>
                </c:pt>
                <c:pt idx="3">
                  <c:v>12.07500000000001</c:v>
                </c:pt>
                <c:pt idx="4">
                  <c:v>10.931999999999999</c:v>
                </c:pt>
                <c:pt idx="5">
                  <c:v>9.5649999999999977</c:v>
                </c:pt>
                <c:pt idx="6">
                  <c:v>10.966000000000006</c:v>
                </c:pt>
                <c:pt idx="7">
                  <c:v>9.8730000000000029</c:v>
                </c:pt>
                <c:pt idx="8">
                  <c:v>9.6750000000000043</c:v>
                </c:pt>
                <c:pt idx="9">
                  <c:v>10.912000000000003</c:v>
                </c:pt>
                <c:pt idx="10">
                  <c:v>9.9020000000000206</c:v>
                </c:pt>
                <c:pt idx="11">
                  <c:v>10.112000000000004</c:v>
                </c:pt>
                <c:pt idx="12">
                  <c:v>10.213000000000001</c:v>
                </c:pt>
                <c:pt idx="13">
                  <c:v>10.275000000000006</c:v>
                </c:pt>
                <c:pt idx="14">
                  <c:v>10.339000000000018</c:v>
                </c:pt>
                <c:pt idx="15">
                  <c:v>10.354999999999995</c:v>
                </c:pt>
                <c:pt idx="16">
                  <c:v>10.36399999999999</c:v>
                </c:pt>
                <c:pt idx="17">
                  <c:v>10.376000000000021</c:v>
                </c:pt>
                <c:pt idx="18">
                  <c:v>10.391999999999999</c:v>
                </c:pt>
                <c:pt idx="19">
                  <c:v>10.413999999999994</c:v>
                </c:pt>
                <c:pt idx="20">
                  <c:v>10.446000000000002</c:v>
                </c:pt>
                <c:pt idx="21">
                  <c:v>10.484000000000009</c:v>
                </c:pt>
                <c:pt idx="22">
                  <c:v>10.525999999999973</c:v>
                </c:pt>
                <c:pt idx="23">
                  <c:v>10.572000000000015</c:v>
                </c:pt>
                <c:pt idx="24" formatCode="#,##0.00">
                  <c:v>10.622000000000014</c:v>
                </c:pt>
                <c:pt idx="25">
                  <c:v>10.676999999999982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20.651000000000014</c:v>
                </c:pt>
                <c:pt idx="1">
                  <c:v>18.345999999999954</c:v>
                </c:pt>
                <c:pt idx="2">
                  <c:v>17.757000000000012</c:v>
                </c:pt>
                <c:pt idx="3">
                  <c:v>17.990000000000002</c:v>
                </c:pt>
                <c:pt idx="4">
                  <c:v>18.494000000000046</c:v>
                </c:pt>
                <c:pt idx="5">
                  <c:v>17.510999999999974</c:v>
                </c:pt>
                <c:pt idx="6">
                  <c:v>17.983000000000022</c:v>
                </c:pt>
                <c:pt idx="7">
                  <c:v>17.770999999999997</c:v>
                </c:pt>
                <c:pt idx="8">
                  <c:v>18.375999999999969</c:v>
                </c:pt>
                <c:pt idx="9">
                  <c:v>16.630999999999982</c:v>
                </c:pt>
                <c:pt idx="10">
                  <c:v>17.908999999999953</c:v>
                </c:pt>
                <c:pt idx="11">
                  <c:v>17.549000000000021</c:v>
                </c:pt>
                <c:pt idx="12">
                  <c:v>17.859000000000009</c:v>
                </c:pt>
                <c:pt idx="13">
                  <c:v>17.939000000000007</c:v>
                </c:pt>
                <c:pt idx="14">
                  <c:v>18.062999999999953</c:v>
                </c:pt>
                <c:pt idx="15">
                  <c:v>18.074000000000037</c:v>
                </c:pt>
                <c:pt idx="16">
                  <c:v>18.08000000000002</c:v>
                </c:pt>
                <c:pt idx="17">
                  <c:v>18.087000000000039</c:v>
                </c:pt>
                <c:pt idx="18">
                  <c:v>18.093000000000025</c:v>
                </c:pt>
                <c:pt idx="19">
                  <c:v>18.098000000000003</c:v>
                </c:pt>
                <c:pt idx="20">
                  <c:v>18.100999999999981</c:v>
                </c:pt>
                <c:pt idx="21">
                  <c:v>18.100000000000026</c:v>
                </c:pt>
                <c:pt idx="22">
                  <c:v>18.096999999999976</c:v>
                </c:pt>
                <c:pt idx="23">
                  <c:v>18.091999999999995</c:v>
                </c:pt>
                <c:pt idx="24" formatCode="#,##0.00">
                  <c:v>18.084999999999997</c:v>
                </c:pt>
                <c:pt idx="25">
                  <c:v>18.075999999999983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27.042999999999989</c:v>
                </c:pt>
                <c:pt idx="1">
                  <c:v>27.662000000000031</c:v>
                </c:pt>
                <c:pt idx="2">
                  <c:v>26.852999999999998</c:v>
                </c:pt>
                <c:pt idx="3">
                  <c:v>28.115000000000016</c:v>
                </c:pt>
                <c:pt idx="4">
                  <c:v>27.397999999999996</c:v>
                </c:pt>
                <c:pt idx="5">
                  <c:v>26.901000000000021</c:v>
                </c:pt>
                <c:pt idx="6">
                  <c:v>30.849999999999962</c:v>
                </c:pt>
                <c:pt idx="7">
                  <c:v>31.043999999999951</c:v>
                </c:pt>
                <c:pt idx="8">
                  <c:v>29.202999999999982</c:v>
                </c:pt>
                <c:pt idx="9">
                  <c:v>29.864000000000022</c:v>
                </c:pt>
                <c:pt idx="10">
                  <c:v>28.479999999999965</c:v>
                </c:pt>
                <c:pt idx="11">
                  <c:v>28.533999999999946</c:v>
                </c:pt>
                <c:pt idx="12">
                  <c:v>28.616000000000003</c:v>
                </c:pt>
                <c:pt idx="13">
                  <c:v>28.771000000000001</c:v>
                </c:pt>
                <c:pt idx="14">
                  <c:v>28.96500000000005</c:v>
                </c:pt>
                <c:pt idx="15">
                  <c:v>29.185000000000002</c:v>
                </c:pt>
                <c:pt idx="16">
                  <c:v>29.354000000000045</c:v>
                </c:pt>
                <c:pt idx="17">
                  <c:v>29.528999999999968</c:v>
                </c:pt>
                <c:pt idx="18">
                  <c:v>29.707999999999956</c:v>
                </c:pt>
                <c:pt idx="19">
                  <c:v>29.895</c:v>
                </c:pt>
                <c:pt idx="20">
                  <c:v>30.111000000000018</c:v>
                </c:pt>
                <c:pt idx="21">
                  <c:v>30.324000000000012</c:v>
                </c:pt>
                <c:pt idx="22">
                  <c:v>30.535000000000014</c:v>
                </c:pt>
                <c:pt idx="23">
                  <c:v>30.744000000000028</c:v>
                </c:pt>
                <c:pt idx="24" formatCode="#,##0.00">
                  <c:v>30.950999999999993</c:v>
                </c:pt>
                <c:pt idx="25">
                  <c:v>31.153999999999986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34.696999999999953</c:v>
                </c:pt>
                <c:pt idx="1">
                  <c:v>35.670000000000044</c:v>
                </c:pt>
                <c:pt idx="2">
                  <c:v>37.007000000000112</c:v>
                </c:pt>
                <c:pt idx="3">
                  <c:v>40.537999999999968</c:v>
                </c:pt>
                <c:pt idx="4">
                  <c:v>41.307999999999957</c:v>
                </c:pt>
                <c:pt idx="5">
                  <c:v>41.695999999999906</c:v>
                </c:pt>
                <c:pt idx="6">
                  <c:v>40.006000000000114</c:v>
                </c:pt>
                <c:pt idx="7">
                  <c:v>38.904000000000053</c:v>
                </c:pt>
                <c:pt idx="8">
                  <c:v>40.27999999999998</c:v>
                </c:pt>
                <c:pt idx="9">
                  <c:v>43.513000000000012</c:v>
                </c:pt>
                <c:pt idx="10">
                  <c:v>41.852000000000025</c:v>
                </c:pt>
                <c:pt idx="11">
                  <c:v>42.682999999999993</c:v>
                </c:pt>
                <c:pt idx="12">
                  <c:v>43.395000000000024</c:v>
                </c:pt>
                <c:pt idx="13">
                  <c:v>44.018999999999942</c:v>
                </c:pt>
                <c:pt idx="14">
                  <c:v>44.732000000000042</c:v>
                </c:pt>
                <c:pt idx="15">
                  <c:v>45.330000000000027</c:v>
                </c:pt>
                <c:pt idx="16">
                  <c:v>45.857999999999869</c:v>
                </c:pt>
                <c:pt idx="17">
                  <c:v>46.367000000000083</c:v>
                </c:pt>
                <c:pt idx="18">
                  <c:v>46.871000000000052</c:v>
                </c:pt>
                <c:pt idx="19">
                  <c:v>47.375000000000021</c:v>
                </c:pt>
                <c:pt idx="20">
                  <c:v>47.877999999999915</c:v>
                </c:pt>
                <c:pt idx="21">
                  <c:v>48.380000000000038</c:v>
                </c:pt>
                <c:pt idx="22">
                  <c:v>48.882999999999818</c:v>
                </c:pt>
                <c:pt idx="23">
                  <c:v>49.386999999999979</c:v>
                </c:pt>
                <c:pt idx="24" formatCode="#,##0.00">
                  <c:v>49.896000000000051</c:v>
                </c:pt>
                <c:pt idx="25">
                  <c:v>50.408000000000001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12.548000000000023</c:v>
                </c:pt>
                <c:pt idx="1">
                  <c:v>10.843000000000005</c:v>
                </c:pt>
                <c:pt idx="2">
                  <c:v>11.279999999999992</c:v>
                </c:pt>
                <c:pt idx="3">
                  <c:v>10.445000000000029</c:v>
                </c:pt>
                <c:pt idx="4">
                  <c:v>10.015000000000018</c:v>
                </c:pt>
                <c:pt idx="5">
                  <c:v>9.6959999999999873</c:v>
                </c:pt>
                <c:pt idx="6">
                  <c:v>10.428999999999998</c:v>
                </c:pt>
                <c:pt idx="7">
                  <c:v>11.439000000000009</c:v>
                </c:pt>
                <c:pt idx="8">
                  <c:v>11.291999999999994</c:v>
                </c:pt>
                <c:pt idx="9">
                  <c:v>10.420999999999992</c:v>
                </c:pt>
                <c:pt idx="10">
                  <c:v>11.705000000000009</c:v>
                </c:pt>
                <c:pt idx="11">
                  <c:v>11.668000000000005</c:v>
                </c:pt>
                <c:pt idx="12">
                  <c:v>11.673999999999984</c:v>
                </c:pt>
                <c:pt idx="13">
                  <c:v>11.789000000000003</c:v>
                </c:pt>
                <c:pt idx="14">
                  <c:v>11.967000000000006</c:v>
                </c:pt>
                <c:pt idx="15">
                  <c:v>12.051999999999996</c:v>
                </c:pt>
                <c:pt idx="16">
                  <c:v>12.121999999999982</c:v>
                </c:pt>
                <c:pt idx="17">
                  <c:v>12.175000000000013</c:v>
                </c:pt>
                <c:pt idx="18">
                  <c:v>12.220000000000004</c:v>
                </c:pt>
                <c:pt idx="19">
                  <c:v>12.257999999999996</c:v>
                </c:pt>
                <c:pt idx="20">
                  <c:v>12.304</c:v>
                </c:pt>
                <c:pt idx="21">
                  <c:v>12.344999999999979</c:v>
                </c:pt>
                <c:pt idx="22">
                  <c:v>12.385999999999994</c:v>
                </c:pt>
                <c:pt idx="23">
                  <c:v>12.422999999999991</c:v>
                </c:pt>
                <c:pt idx="24">
                  <c:v>12.462000000000019</c:v>
                </c:pt>
                <c:pt idx="25">
                  <c:v>12.498000000000001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32.002999999999986</c:v>
                </c:pt>
                <c:pt idx="1">
                  <c:v>30.338000000000012</c:v>
                </c:pt>
                <c:pt idx="2">
                  <c:v>31.807000000000009</c:v>
                </c:pt>
                <c:pt idx="3">
                  <c:v>30.376999999999924</c:v>
                </c:pt>
                <c:pt idx="4">
                  <c:v>29.408000000000015</c:v>
                </c:pt>
                <c:pt idx="5">
                  <c:v>29.66999999999998</c:v>
                </c:pt>
                <c:pt idx="6">
                  <c:v>31.456999999999994</c:v>
                </c:pt>
                <c:pt idx="7">
                  <c:v>30.869000000000057</c:v>
                </c:pt>
                <c:pt idx="8">
                  <c:v>31.174999999999969</c:v>
                </c:pt>
                <c:pt idx="9">
                  <c:v>32.389000000000024</c:v>
                </c:pt>
                <c:pt idx="10">
                  <c:v>32.454999999999934</c:v>
                </c:pt>
                <c:pt idx="11">
                  <c:v>32.311999999999955</c:v>
                </c:pt>
                <c:pt idx="12">
                  <c:v>32.127999999999844</c:v>
                </c:pt>
                <c:pt idx="13">
                  <c:v>31.948000000000036</c:v>
                </c:pt>
                <c:pt idx="14">
                  <c:v>31.798000000000059</c:v>
                </c:pt>
                <c:pt idx="15">
                  <c:v>31.49700000000005</c:v>
                </c:pt>
                <c:pt idx="16">
                  <c:v>31.249999999999964</c:v>
                </c:pt>
                <c:pt idx="17">
                  <c:v>30.999999999999964</c:v>
                </c:pt>
                <c:pt idx="18">
                  <c:v>30.757000000000012</c:v>
                </c:pt>
                <c:pt idx="19">
                  <c:v>30.522000000000027</c:v>
                </c:pt>
                <c:pt idx="20">
                  <c:v>30.316999999999986</c:v>
                </c:pt>
                <c:pt idx="21">
                  <c:v>30.098999999999982</c:v>
                </c:pt>
                <c:pt idx="22">
                  <c:v>29.885000000000083</c:v>
                </c:pt>
                <c:pt idx="23">
                  <c:v>29.676000000000009</c:v>
                </c:pt>
                <c:pt idx="24">
                  <c:v>29.471999999999973</c:v>
                </c:pt>
                <c:pt idx="25">
                  <c:v>29.28099999999997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19.265999999999948</c:v>
                </c:pt>
                <c:pt idx="1">
                  <c:v>22.11700000000009</c:v>
                </c:pt>
                <c:pt idx="2">
                  <c:v>20.77000000000006</c:v>
                </c:pt>
                <c:pt idx="3">
                  <c:v>21.591000000000005</c:v>
                </c:pt>
                <c:pt idx="4">
                  <c:v>23.551000000000052</c:v>
                </c:pt>
                <c:pt idx="5">
                  <c:v>21.527000000000022</c:v>
                </c:pt>
                <c:pt idx="6">
                  <c:v>23.88799999999997</c:v>
                </c:pt>
                <c:pt idx="7">
                  <c:v>25.031999999999979</c:v>
                </c:pt>
                <c:pt idx="8">
                  <c:v>23.625000000000007</c:v>
                </c:pt>
                <c:pt idx="9">
                  <c:v>26.688000000000002</c:v>
                </c:pt>
                <c:pt idx="10">
                  <c:v>26.443999999999939</c:v>
                </c:pt>
                <c:pt idx="11">
                  <c:v>26.350000000000048</c:v>
                </c:pt>
                <c:pt idx="12">
                  <c:v>26.601000000000013</c:v>
                </c:pt>
                <c:pt idx="13">
                  <c:v>27.124000000000017</c:v>
                </c:pt>
                <c:pt idx="14">
                  <c:v>27.524000000000019</c:v>
                </c:pt>
                <c:pt idx="15">
                  <c:v>27.709999999999958</c:v>
                </c:pt>
                <c:pt idx="16">
                  <c:v>27.87999999999996</c:v>
                </c:pt>
                <c:pt idx="17">
                  <c:v>28.016999999999996</c:v>
                </c:pt>
                <c:pt idx="18">
                  <c:v>28.170999999999975</c:v>
                </c:pt>
                <c:pt idx="19">
                  <c:v>28.317999999999969</c:v>
                </c:pt>
                <c:pt idx="20">
                  <c:v>28.48300000000004</c:v>
                </c:pt>
                <c:pt idx="21">
                  <c:v>28.651000000000057</c:v>
                </c:pt>
                <c:pt idx="22">
                  <c:v>28.82300000000005</c:v>
                </c:pt>
                <c:pt idx="23">
                  <c:v>28.996999999999982</c:v>
                </c:pt>
                <c:pt idx="24" formatCode="#,##0.00">
                  <c:v>29.174000000000078</c:v>
                </c:pt>
                <c:pt idx="25">
                  <c:v>29.352000000000007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94.942999999999984</c:v>
                </c:pt>
                <c:pt idx="1">
                  <c:v>95.878000000000014</c:v>
                </c:pt>
                <c:pt idx="2">
                  <c:v>91.274000000000001</c:v>
                </c:pt>
                <c:pt idx="3">
                  <c:v>94.867000000000104</c:v>
                </c:pt>
                <c:pt idx="4">
                  <c:v>96.288000000000196</c:v>
                </c:pt>
                <c:pt idx="5">
                  <c:v>97.47799999999998</c:v>
                </c:pt>
                <c:pt idx="6">
                  <c:v>103.67099999999996</c:v>
                </c:pt>
                <c:pt idx="7">
                  <c:v>103.47899999999996</c:v>
                </c:pt>
                <c:pt idx="8">
                  <c:v>104.39700000000011</c:v>
                </c:pt>
                <c:pt idx="9">
                  <c:v>101.75800000000008</c:v>
                </c:pt>
                <c:pt idx="10">
                  <c:v>101.84399999999988</c:v>
                </c:pt>
                <c:pt idx="11">
                  <c:v>101.52900000000002</c:v>
                </c:pt>
                <c:pt idx="12">
                  <c:v>101.94499999999994</c:v>
                </c:pt>
                <c:pt idx="13">
                  <c:v>102.81399999999996</c:v>
                </c:pt>
                <c:pt idx="14">
                  <c:v>103.68799999999979</c:v>
                </c:pt>
                <c:pt idx="15">
                  <c:v>104.29500000000002</c:v>
                </c:pt>
                <c:pt idx="16">
                  <c:v>104.78800000000011</c:v>
                </c:pt>
                <c:pt idx="17">
                  <c:v>105.2259999999999</c:v>
                </c:pt>
                <c:pt idx="18">
                  <c:v>105.62699999999994</c:v>
                </c:pt>
                <c:pt idx="19">
                  <c:v>106.00500000000004</c:v>
                </c:pt>
                <c:pt idx="20">
                  <c:v>106.39199999999992</c:v>
                </c:pt>
                <c:pt idx="21">
                  <c:v>106.75599999999997</c:v>
                </c:pt>
                <c:pt idx="22">
                  <c:v>107.10399999999998</c:v>
                </c:pt>
                <c:pt idx="23">
                  <c:v>107.44999999999997</c:v>
                </c:pt>
                <c:pt idx="24">
                  <c:v>107.77300000000002</c:v>
                </c:pt>
                <c:pt idx="25">
                  <c:v>108.07399999999993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102.14099999999993</c:v>
                </c:pt>
                <c:pt idx="1">
                  <c:v>101.22</c:v>
                </c:pt>
                <c:pt idx="2">
                  <c:v>102.11700000000002</c:v>
                </c:pt>
                <c:pt idx="3">
                  <c:v>109.15699999999998</c:v>
                </c:pt>
                <c:pt idx="4">
                  <c:v>118.14500000000002</c:v>
                </c:pt>
                <c:pt idx="5">
                  <c:v>119.32100000000003</c:v>
                </c:pt>
                <c:pt idx="6">
                  <c:v>125.90999999999997</c:v>
                </c:pt>
                <c:pt idx="7">
                  <c:v>116.37700000000012</c:v>
                </c:pt>
                <c:pt idx="8">
                  <c:v>118.42200000000005</c:v>
                </c:pt>
                <c:pt idx="9">
                  <c:v>123.10600000000004</c:v>
                </c:pt>
                <c:pt idx="10">
                  <c:v>120.95300000000006</c:v>
                </c:pt>
                <c:pt idx="11">
                  <c:v>123.62700000000002</c:v>
                </c:pt>
                <c:pt idx="12">
                  <c:v>125.03099999999995</c:v>
                </c:pt>
                <c:pt idx="13">
                  <c:v>126.38400000000011</c:v>
                </c:pt>
                <c:pt idx="14">
                  <c:v>127.27600000000014</c:v>
                </c:pt>
                <c:pt idx="15">
                  <c:v>127.98399999999998</c:v>
                </c:pt>
                <c:pt idx="16">
                  <c:v>128.75999999999993</c:v>
                </c:pt>
                <c:pt idx="17">
                  <c:v>129.53400000000008</c:v>
                </c:pt>
                <c:pt idx="18">
                  <c:v>130.31500000000011</c:v>
                </c:pt>
                <c:pt idx="19">
                  <c:v>131.10999999999996</c:v>
                </c:pt>
                <c:pt idx="20">
                  <c:v>131.95899999999992</c:v>
                </c:pt>
                <c:pt idx="21">
                  <c:v>132.79700000000003</c:v>
                </c:pt>
                <c:pt idx="22">
                  <c:v>133.64299999999992</c:v>
                </c:pt>
                <c:pt idx="23">
                  <c:v>134.49500000000015</c:v>
                </c:pt>
                <c:pt idx="24">
                  <c:v>135.34899999999993</c:v>
                </c:pt>
                <c:pt idx="25">
                  <c:v>136.20699999999997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82.390999999999963</c:v>
                </c:pt>
                <c:pt idx="1">
                  <c:v>81.678000000000026</c:v>
                </c:pt>
                <c:pt idx="2">
                  <c:v>81.617000000000132</c:v>
                </c:pt>
                <c:pt idx="3">
                  <c:v>86.642999999999986</c:v>
                </c:pt>
                <c:pt idx="4">
                  <c:v>87.199999999999989</c:v>
                </c:pt>
                <c:pt idx="5">
                  <c:v>86.10799999999989</c:v>
                </c:pt>
                <c:pt idx="6">
                  <c:v>88.839000000000098</c:v>
                </c:pt>
                <c:pt idx="7">
                  <c:v>87.718999999999994</c:v>
                </c:pt>
                <c:pt idx="8">
                  <c:v>87.858999999999924</c:v>
                </c:pt>
                <c:pt idx="9">
                  <c:v>90.00800000000001</c:v>
                </c:pt>
                <c:pt idx="10">
                  <c:v>88.240999999999943</c:v>
                </c:pt>
                <c:pt idx="11">
                  <c:v>88.765999999999963</c:v>
                </c:pt>
                <c:pt idx="12">
                  <c:v>89.870000000000033</c:v>
                </c:pt>
                <c:pt idx="13">
                  <c:v>90.728999999999957</c:v>
                </c:pt>
                <c:pt idx="14">
                  <c:v>91.760000000000048</c:v>
                </c:pt>
                <c:pt idx="15">
                  <c:v>92.58900000000007</c:v>
                </c:pt>
                <c:pt idx="16">
                  <c:v>93.291999999999945</c:v>
                </c:pt>
                <c:pt idx="17">
                  <c:v>93.983000000000089</c:v>
                </c:pt>
                <c:pt idx="18">
                  <c:v>94.672000000000025</c:v>
                </c:pt>
                <c:pt idx="19">
                  <c:v>95.368000000000023</c:v>
                </c:pt>
                <c:pt idx="20">
                  <c:v>96.089999999999918</c:v>
                </c:pt>
                <c:pt idx="21">
                  <c:v>96.804000000000073</c:v>
                </c:pt>
                <c:pt idx="22">
                  <c:v>97.514999999999816</c:v>
                </c:pt>
                <c:pt idx="23">
                  <c:v>98.223000000000013</c:v>
                </c:pt>
                <c:pt idx="24">
                  <c:v>98.932000000000045</c:v>
                </c:pt>
                <c:pt idx="25">
                  <c:v>99.637999999999977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23.669048927982384</c:v>
                </c:pt>
                <c:pt idx="1">
                  <c:v>23.121406973027074</c:v>
                </c:pt>
                <c:pt idx="2">
                  <c:v>24.006264305505365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32.798515667949438</c:v>
                </c:pt>
                <c:pt idx="1">
                  <c:v>31.692790625769735</c:v>
                </c:pt>
                <c:pt idx="2">
                  <c:v>32.817009998795335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26.79439252336449</c:v>
                </c:pt>
                <c:pt idx="1">
                  <c:v>26.685742135299556</c:v>
                </c:pt>
                <c:pt idx="2">
                  <c:v>26.038790507167803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5.9172622319956094</c:v>
                </c:pt>
                <c:pt idx="1">
                  <c:v>6.9290067655027361</c:v>
                </c:pt>
                <c:pt idx="2">
                  <c:v>7.0719190458980901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8.155579989004945</c:v>
                </c:pt>
                <c:pt idx="1">
                  <c:v>8.5040430560577605</c:v>
                </c:pt>
                <c:pt idx="2">
                  <c:v>7.0548126731719023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2.6652006597031308</c:v>
                </c:pt>
                <c:pt idx="1">
                  <c:v>3.0670104443431319</c:v>
                </c:pt>
                <c:pt idx="2">
                  <c:v>3.011203469461512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2.1330000000000524</c:v>
                </c:pt>
                <c:pt idx="1">
                  <c:v>1.6320000000000334</c:v>
                </c:pt>
                <c:pt idx="2">
                  <c:v>4.3659999999999002</c:v>
                </c:pt>
                <c:pt idx="3">
                  <c:v>4.9169999999999163</c:v>
                </c:pt>
                <c:pt idx="4">
                  <c:v>2.784999999999954</c:v>
                </c:pt>
                <c:pt idx="5">
                  <c:v>2.0090000000000217</c:v>
                </c:pt>
                <c:pt idx="7">
                  <c:v>17.841999999999871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11.397000000000034</c:v>
                </c:pt>
                <c:pt idx="1">
                  <c:v>15.253999999999905</c:v>
                </c:pt>
                <c:pt idx="2">
                  <c:v>6.2300000000000466</c:v>
                </c:pt>
                <c:pt idx="3">
                  <c:v>2.9080000000000688</c:v>
                </c:pt>
                <c:pt idx="4">
                  <c:v>-3.173999999999964</c:v>
                </c:pt>
                <c:pt idx="5">
                  <c:v>0.79299999999999216</c:v>
                </c:pt>
                <c:pt idx="7">
                  <c:v>33.408000000000087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0.56100777769414467</c:v>
                </c:pt>
                <c:pt idx="2">
                  <c:v>-1.1380712444854724</c:v>
                </c:pt>
                <c:pt idx="3">
                  <c:v>5.4885864496383663</c:v>
                </c:pt>
                <c:pt idx="4">
                  <c:v>0.26872207304626805</c:v>
                </c:pt>
                <c:pt idx="6">
                  <c:v>3.9588186951000637E-2</c:v>
                </c:pt>
                <c:pt idx="7">
                  <c:v>-0.13697922720596889</c:v>
                </c:pt>
                <c:pt idx="8">
                  <c:v>-3.3138364346030347E-2</c:v>
                </c:pt>
                <c:pt idx="10">
                  <c:v>1.3193148575315394</c:v>
                </c:pt>
                <c:pt idx="11">
                  <c:v>-0.3626652621855353</c:v>
                </c:pt>
                <c:pt idx="12">
                  <c:v>-5.7674211128566633E-3</c:v>
                </c:pt>
                <c:pt idx="14">
                  <c:v>-2.1448125653479311</c:v>
                </c:pt>
                <c:pt idx="15">
                  <c:v>0.58135098682798869</c:v>
                </c:pt>
                <c:pt idx="16">
                  <c:v>0.85971433619100868</c:v>
                </c:pt>
                <c:pt idx="17">
                  <c:v>0.77007720803743407</c:v>
                </c:pt>
                <c:pt idx="19">
                  <c:v>0.30667658153187283</c:v>
                </c:pt>
                <c:pt idx="20">
                  <c:v>-0.20642130993855368</c:v>
                </c:pt>
                <c:pt idx="21">
                  <c:v>-0.43327031960882501</c:v>
                </c:pt>
                <c:pt idx="22">
                  <c:v>0.31910629218272479</c:v>
                </c:pt>
                <c:pt idx="23">
                  <c:v>-0.11675652071828635</c:v>
                </c:pt>
                <c:pt idx="25">
                  <c:v>-1.679033084417425</c:v>
                </c:pt>
                <c:pt idx="26">
                  <c:v>-5.4585556035291471E-2</c:v>
                </c:pt>
                <c:pt idx="27">
                  <c:v>-0.31364217979087394</c:v>
                </c:pt>
                <c:pt idx="29">
                  <c:v>0.46036286929518333</c:v>
                </c:pt>
                <c:pt idx="30">
                  <c:v>0.76597151566635269</c:v>
                </c:pt>
                <c:pt idx="31">
                  <c:v>-0.95599574409857002</c:v>
                </c:pt>
                <c:pt idx="32">
                  <c:v>4.4432612655735726</c:v>
                </c:pt>
                <c:pt idx="33">
                  <c:v>0.19407370717781092</c:v>
                </c:pt>
                <c:pt idx="34">
                  <c:v>1.0945798834859133</c:v>
                </c:pt>
                <c:pt idx="36">
                  <c:v>1.1518389925017303</c:v>
                </c:pt>
                <c:pt idx="37">
                  <c:v>0.60267159514248991</c:v>
                </c:pt>
                <c:pt idx="38">
                  <c:v>0.87583200820666729</c:v>
                </c:pt>
                <c:pt idx="39">
                  <c:v>2.3982314185897247</c:v>
                </c:pt>
                <c:pt idx="40">
                  <c:v>1.3678595980140429</c:v>
                </c:pt>
                <c:pt idx="42">
                  <c:v>1.080252090271383</c:v>
                </c:pt>
                <c:pt idx="43">
                  <c:v>-6.9290445654046628E-2</c:v>
                </c:pt>
                <c:pt idx="44">
                  <c:v>0.32701343002912164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0.96217402139007202</c:v>
                </c:pt>
                <c:pt idx="2">
                  <c:v>-1.3517064482925556</c:v>
                </c:pt>
                <c:pt idx="3">
                  <c:v>-4.1078401135141052</c:v>
                </c:pt>
                <c:pt idx="4">
                  <c:v>-1.7767860149316084</c:v>
                </c:pt>
                <c:pt idx="6">
                  <c:v>-0.50622308499870261</c:v>
                </c:pt>
                <c:pt idx="7">
                  <c:v>-2.6720246108786871</c:v>
                </c:pt>
                <c:pt idx="8">
                  <c:v>-1.4397235120665375</c:v>
                </c:pt>
                <c:pt idx="10">
                  <c:v>2.0098747835081365</c:v>
                </c:pt>
                <c:pt idx="11">
                  <c:v>-0.91224536948347756</c:v>
                </c:pt>
                <c:pt idx="12">
                  <c:v>-0.3865938055708229</c:v>
                </c:pt>
                <c:pt idx="14">
                  <c:v>1.013631805374593</c:v>
                </c:pt>
                <c:pt idx="15">
                  <c:v>-0.1992367019994834</c:v>
                </c:pt>
                <c:pt idx="16">
                  <c:v>-0.36855356741835044</c:v>
                </c:pt>
                <c:pt idx="17">
                  <c:v>-0.31544814654504982</c:v>
                </c:pt>
                <c:pt idx="19">
                  <c:v>-1.425583855286916</c:v>
                </c:pt>
                <c:pt idx="20">
                  <c:v>-2.4893155151901158</c:v>
                </c:pt>
                <c:pt idx="21">
                  <c:v>-2.4201068872752751</c:v>
                </c:pt>
                <c:pt idx="22">
                  <c:v>1.5132445777122694</c:v>
                </c:pt>
                <c:pt idx="23">
                  <c:v>-1.7535388890235759</c:v>
                </c:pt>
                <c:pt idx="25">
                  <c:v>-1.5743303347265702</c:v>
                </c:pt>
                <c:pt idx="26">
                  <c:v>0.55554055531534807</c:v>
                </c:pt>
                <c:pt idx="27">
                  <c:v>0.16209359346741614</c:v>
                </c:pt>
                <c:pt idx="29">
                  <c:v>2.07191323851037</c:v>
                </c:pt>
                <c:pt idx="30">
                  <c:v>1.8275006395783056</c:v>
                </c:pt>
                <c:pt idx="31">
                  <c:v>1.2313207613186661</c:v>
                </c:pt>
                <c:pt idx="32">
                  <c:v>2.2945602749619098</c:v>
                </c:pt>
                <c:pt idx="33">
                  <c:v>5.3008878596687126</c:v>
                </c:pt>
                <c:pt idx="34">
                  <c:v>2.4683654716456616</c:v>
                </c:pt>
                <c:pt idx="36">
                  <c:v>5.1930994938112152</c:v>
                </c:pt>
                <c:pt idx="37">
                  <c:v>3.1553453430954725</c:v>
                </c:pt>
                <c:pt idx="38">
                  <c:v>2.978774584234678</c:v>
                </c:pt>
                <c:pt idx="39">
                  <c:v>3.0534031867152089</c:v>
                </c:pt>
                <c:pt idx="40">
                  <c:v>3.7139409733602413</c:v>
                </c:pt>
                <c:pt idx="42">
                  <c:v>2.2181525406316016</c:v>
                </c:pt>
                <c:pt idx="43">
                  <c:v>4.1868146918216942</c:v>
                </c:pt>
                <c:pt idx="44">
                  <c:v>3.5183525714220121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5.5903223826079653</c:v>
                </c:pt>
                <c:pt idx="1">
                  <c:v>1.5206821517201679</c:v>
                </c:pt>
                <c:pt idx="2">
                  <c:v>3.3422473257148688</c:v>
                </c:pt>
                <c:pt idx="3">
                  <c:v>2.2168650135588059</c:v>
                </c:pt>
                <c:pt idx="4">
                  <c:v>2.5756484538934998</c:v>
                </c:pt>
                <c:pt idx="5">
                  <c:v>6.0692112265258409</c:v>
                </c:pt>
                <c:pt idx="6">
                  <c:v>1.776407495915505</c:v>
                </c:pt>
                <c:pt idx="7">
                  <c:v>0.7507560790969654</c:v>
                </c:pt>
                <c:pt idx="8">
                  <c:v>0.18895767933936192</c:v>
                </c:pt>
                <c:pt idx="9">
                  <c:v>0.69577462930858669</c:v>
                </c:pt>
                <c:pt idx="10">
                  <c:v>2.388272219066419</c:v>
                </c:pt>
                <c:pt idx="11">
                  <c:v>0.9111149037225843</c:v>
                </c:pt>
                <c:pt idx="12">
                  <c:v>-0.58499690127054915</c:v>
                </c:pt>
                <c:pt idx="13">
                  <c:v>0.39087326284320678</c:v>
                </c:pt>
                <c:pt idx="14">
                  <c:v>-1.8238249654925323</c:v>
                </c:pt>
                <c:pt idx="15">
                  <c:v>-1.5488696362281349</c:v>
                </c:pt>
                <c:pt idx="16">
                  <c:v>-0.50029161015436063</c:v>
                </c:pt>
                <c:pt idx="17">
                  <c:v>-0.46848513140217918</c:v>
                </c:pt>
                <c:pt idx="18">
                  <c:v>-7.7530165291692654E-2</c:v>
                </c:pt>
                <c:pt idx="19">
                  <c:v>1.6992166943594289E-2</c:v>
                </c:pt>
                <c:pt idx="20">
                  <c:v>-1.2598973037856318</c:v>
                </c:pt>
                <c:pt idx="21">
                  <c:v>0.60872471287953367</c:v>
                </c:pt>
                <c:pt idx="22">
                  <c:v>-1.1695998323865346</c:v>
                </c:pt>
                <c:pt idx="23">
                  <c:v>-0.29232363385593096</c:v>
                </c:pt>
                <c:pt idx="24">
                  <c:v>-1.2399114705185026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7.1110045343281314</c:v>
                </c:pt>
                <c:pt idx="1">
                  <c:v>14.203972019693026</c:v>
                </c:pt>
                <c:pt idx="2">
                  <c:v>5.8001681027268432</c:v>
                </c:pt>
                <c:pt idx="3">
                  <c:v>0.32611800245203426</c:v>
                </c:pt>
                <c:pt idx="4">
                  <c:v>-3.4821129490318228</c:v>
                </c:pt>
                <c:pt idx="5">
                  <c:v>-0.52902312975027144</c:v>
                </c:pt>
                <c:pt idx="6">
                  <c:v>-0.65117259090609991</c:v>
                </c:pt>
                <c:pt idx="7">
                  <c:v>-1.4619234662424638</c:v>
                </c:pt>
                <c:pt idx="8">
                  <c:v>-3.4750305232692469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2.2479142700470476</c:v>
                </c:pt>
                <c:pt idx="1">
                  <c:v>19.262891667780295</c:v>
                </c:pt>
                <c:pt idx="2">
                  <c:v>8.9636821282384176</c:v>
                </c:pt>
                <c:pt idx="3">
                  <c:v>-1.8610746042540569</c:v>
                </c:pt>
                <c:pt idx="4">
                  <c:v>-0.65403151530755821</c:v>
                </c:pt>
                <c:pt idx="5">
                  <c:v>4.0517356431411145</c:v>
                </c:pt>
                <c:pt idx="6">
                  <c:v>-2.8794906325870784E-2</c:v>
                </c:pt>
                <c:pt idx="7">
                  <c:v>-9.6406235466172774E-2</c:v>
                </c:pt>
                <c:pt idx="8">
                  <c:v>1.5220835521466682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19.6090117077432</c:v>
                </c:pt>
                <c:pt idx="1">
                  <c:v>21.781750837092812</c:v>
                </c:pt>
                <c:pt idx="2">
                  <c:v>21.965366936044788</c:v>
                </c:pt>
                <c:pt idx="3">
                  <c:v>23.373783210298171</c:v>
                </c:pt>
                <c:pt idx="4">
                  <c:v>23.004870682365762</c:v>
                </c:pt>
                <c:pt idx="5">
                  <c:v>24.559937501643923</c:v>
                </c:pt>
                <c:pt idx="6">
                  <c:v>26.852895538822033</c:v>
                </c:pt>
                <c:pt idx="7">
                  <c:v>26.859519749913659</c:v>
                </c:pt>
                <c:pt idx="8">
                  <c:v>27.57946248351822</c:v>
                </c:pt>
                <c:pt idx="9">
                  <c:v>29.079485733050806</c:v>
                </c:pt>
                <c:pt idx="10">
                  <c:v>30.150259884251888</c:v>
                </c:pt>
                <c:pt idx="11">
                  <c:v>26.352831903128219</c:v>
                </c:pt>
                <c:pt idx="12">
                  <c:v>26.640137154559675</c:v>
                </c:pt>
                <c:pt idx="13">
                  <c:v>26.959608545485789</c:v>
                </c:pt>
                <c:pt idx="14">
                  <c:v>27.282055911152362</c:v>
                </c:pt>
                <c:pt idx="15">
                  <c:v>27.536231425776613</c:v>
                </c:pt>
                <c:pt idx="16">
                  <c:v>27.769611895358906</c:v>
                </c:pt>
                <c:pt idx="17">
                  <c:v>27.99294994599602</c:v>
                </c:pt>
                <c:pt idx="18">
                  <c:v>28.214197206514374</c:v>
                </c:pt>
                <c:pt idx="19">
                  <c:v>28.439796565738412</c:v>
                </c:pt>
                <c:pt idx="20">
                  <c:v>28.678709992939513</c:v>
                </c:pt>
                <c:pt idx="21">
                  <c:v>28.918885289016522</c:v>
                </c:pt>
                <c:pt idx="22">
                  <c:v>29.162858551112329</c:v>
                </c:pt>
                <c:pt idx="23">
                  <c:v>29.419514858583074</c:v>
                </c:pt>
                <c:pt idx="24">
                  <c:v>29.639151836269559</c:v>
                </c:pt>
                <c:pt idx="25">
                  <c:v>29.838406530555471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10.74674188004524</c:v>
                </c:pt>
                <c:pt idx="1">
                  <c:v>11.951654715867049</c:v>
                </c:pt>
                <c:pt idx="2">
                  <c:v>11.377240380480139</c:v>
                </c:pt>
                <c:pt idx="3">
                  <c:v>12.409433341654328</c:v>
                </c:pt>
                <c:pt idx="4">
                  <c:v>14.489341490159694</c:v>
                </c:pt>
                <c:pt idx="5">
                  <c:v>13.11631886649997</c:v>
                </c:pt>
                <c:pt idx="6">
                  <c:v>12.866394475464089</c:v>
                </c:pt>
                <c:pt idx="7">
                  <c:v>14.144111177250817</c:v>
                </c:pt>
                <c:pt idx="8">
                  <c:v>13.901683743740262</c:v>
                </c:pt>
                <c:pt idx="9">
                  <c:v>14.30928130708317</c:v>
                </c:pt>
                <c:pt idx="10">
                  <c:v>14.637001018220138</c:v>
                </c:pt>
                <c:pt idx="11">
                  <c:v>14.446284348173009</c:v>
                </c:pt>
                <c:pt idx="12">
                  <c:v>14.70538500724061</c:v>
                </c:pt>
                <c:pt idx="13">
                  <c:v>15.001662502765935</c:v>
                </c:pt>
                <c:pt idx="14">
                  <c:v>15.264893853492113</c:v>
                </c:pt>
                <c:pt idx="15">
                  <c:v>15.472094588472627</c:v>
                </c:pt>
                <c:pt idx="16">
                  <c:v>15.671217249593116</c:v>
                </c:pt>
                <c:pt idx="17">
                  <c:v>15.859265886418415</c:v>
                </c:pt>
                <c:pt idx="18">
                  <c:v>16.053817087965157</c:v>
                </c:pt>
                <c:pt idx="19">
                  <c:v>16.246469934761869</c:v>
                </c:pt>
                <c:pt idx="20">
                  <c:v>16.44650458899677</c:v>
                </c:pt>
                <c:pt idx="21">
                  <c:v>16.645044711270113</c:v>
                </c:pt>
                <c:pt idx="22">
                  <c:v>16.831922879231808</c:v>
                </c:pt>
                <c:pt idx="23">
                  <c:v>17.015133349370409</c:v>
                </c:pt>
                <c:pt idx="24">
                  <c:v>17.179848562712724</c:v>
                </c:pt>
                <c:pt idx="25">
                  <c:v>17.196768641963601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18.701123719300636</c:v>
                </c:pt>
                <c:pt idx="1">
                  <c:v>18.336156752969398</c:v>
                </c:pt>
                <c:pt idx="2">
                  <c:v>18.204864937334186</c:v>
                </c:pt>
                <c:pt idx="3">
                  <c:v>18.321285711218184</c:v>
                </c:pt>
                <c:pt idx="4">
                  <c:v>19.344030320660995</c:v>
                </c:pt>
                <c:pt idx="5">
                  <c:v>20.595244312379673</c:v>
                </c:pt>
                <c:pt idx="6">
                  <c:v>22.197761844268886</c:v>
                </c:pt>
                <c:pt idx="7">
                  <c:v>20.753641547657431</c:v>
                </c:pt>
                <c:pt idx="8">
                  <c:v>22.419602247539693</c:v>
                </c:pt>
                <c:pt idx="9">
                  <c:v>23.239609910611282</c:v>
                </c:pt>
                <c:pt idx="10">
                  <c:v>23.937491638094542</c:v>
                </c:pt>
                <c:pt idx="11">
                  <c:v>27.814944736278733</c:v>
                </c:pt>
                <c:pt idx="12">
                  <c:v>28.301569093836921</c:v>
                </c:pt>
                <c:pt idx="13">
                  <c:v>28.818032835588888</c:v>
                </c:pt>
                <c:pt idx="14">
                  <c:v>29.328316146632886</c:v>
                </c:pt>
                <c:pt idx="15">
                  <c:v>29.758732667208623</c:v>
                </c:pt>
                <c:pt idx="16">
                  <c:v>30.184438252640732</c:v>
                </c:pt>
                <c:pt idx="17">
                  <c:v>30.605119098053351</c:v>
                </c:pt>
                <c:pt idx="18">
                  <c:v>31.03561461478937</c:v>
                </c:pt>
                <c:pt idx="19">
                  <c:v>31.46893374998325</c:v>
                </c:pt>
                <c:pt idx="20">
                  <c:v>31.919442677480589</c:v>
                </c:pt>
                <c:pt idx="21">
                  <c:v>32.361948755744329</c:v>
                </c:pt>
                <c:pt idx="22">
                  <c:v>32.812519155529699</c:v>
                </c:pt>
                <c:pt idx="23">
                  <c:v>33.265380608386209</c:v>
                </c:pt>
                <c:pt idx="24">
                  <c:v>33.70832337714009</c:v>
                </c:pt>
                <c:pt idx="25">
                  <c:v>34.155879738745355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11.039773216949198</c:v>
                </c:pt>
                <c:pt idx="1">
                  <c:v>11.822925219777293</c:v>
                </c:pt>
                <c:pt idx="2">
                  <c:v>12.493651011226763</c:v>
                </c:pt>
                <c:pt idx="3">
                  <c:v>13.475297664597907</c:v>
                </c:pt>
                <c:pt idx="4">
                  <c:v>13.882239095897738</c:v>
                </c:pt>
                <c:pt idx="5">
                  <c:v>14.02368202861809</c:v>
                </c:pt>
                <c:pt idx="6">
                  <c:v>14.383299794756587</c:v>
                </c:pt>
                <c:pt idx="7">
                  <c:v>14.683859879068999</c:v>
                </c:pt>
                <c:pt idx="8">
                  <c:v>15.064877886176854</c:v>
                </c:pt>
                <c:pt idx="9">
                  <c:v>16.248561385201818</c:v>
                </c:pt>
                <c:pt idx="10">
                  <c:v>16.240547042176896</c:v>
                </c:pt>
                <c:pt idx="11">
                  <c:v>15.59757133644319</c:v>
                </c:pt>
                <c:pt idx="12">
                  <c:v>15.819238205135422</c:v>
                </c:pt>
                <c:pt idx="13">
                  <c:v>16.047886733448035</c:v>
                </c:pt>
                <c:pt idx="14">
                  <c:v>16.281996566525663</c:v>
                </c:pt>
                <c:pt idx="15">
                  <c:v>16.488075750710678</c:v>
                </c:pt>
                <c:pt idx="16">
                  <c:v>16.686003921509482</c:v>
                </c:pt>
                <c:pt idx="17">
                  <c:v>16.875640343767323</c:v>
                </c:pt>
                <c:pt idx="18">
                  <c:v>17.083817872665495</c:v>
                </c:pt>
                <c:pt idx="19">
                  <c:v>17.281868375021578</c:v>
                </c:pt>
                <c:pt idx="20">
                  <c:v>17.485589635448985</c:v>
                </c:pt>
                <c:pt idx="21">
                  <c:v>17.686869366754113</c:v>
                </c:pt>
                <c:pt idx="22">
                  <c:v>17.889326182122375</c:v>
                </c:pt>
                <c:pt idx="23">
                  <c:v>18.103129432502513</c:v>
                </c:pt>
                <c:pt idx="24">
                  <c:v>18.313260146714313</c:v>
                </c:pt>
                <c:pt idx="25">
                  <c:v>18.510050340909686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15.71780125746192</c:v>
                </c:pt>
                <c:pt idx="1">
                  <c:v>15.910911569512768</c:v>
                </c:pt>
                <c:pt idx="2">
                  <c:v>15.606236194188405</c:v>
                </c:pt>
                <c:pt idx="3">
                  <c:v>16.433832609404774</c:v>
                </c:pt>
                <c:pt idx="4">
                  <c:v>15.810140559268792</c:v>
                </c:pt>
                <c:pt idx="5">
                  <c:v>15.327353160429666</c:v>
                </c:pt>
                <c:pt idx="6">
                  <c:v>18.079759772890515</c:v>
                </c:pt>
                <c:pt idx="7">
                  <c:v>17.378751170411185</c:v>
                </c:pt>
                <c:pt idx="8">
                  <c:v>16.684141778201791</c:v>
                </c:pt>
                <c:pt idx="9">
                  <c:v>17.748870993324669</c:v>
                </c:pt>
                <c:pt idx="10">
                  <c:v>17.903001614323166</c:v>
                </c:pt>
                <c:pt idx="11">
                  <c:v>17.029215447495229</c:v>
                </c:pt>
                <c:pt idx="12">
                  <c:v>17.209513352448077</c:v>
                </c:pt>
                <c:pt idx="13">
                  <c:v>17.414121167810514</c:v>
                </c:pt>
                <c:pt idx="14">
                  <c:v>17.635929827112523</c:v>
                </c:pt>
                <c:pt idx="15">
                  <c:v>17.818689136891855</c:v>
                </c:pt>
                <c:pt idx="16">
                  <c:v>17.992766215605752</c:v>
                </c:pt>
                <c:pt idx="17">
                  <c:v>18.163651170076516</c:v>
                </c:pt>
                <c:pt idx="18">
                  <c:v>18.332429910810621</c:v>
                </c:pt>
                <c:pt idx="19">
                  <c:v>18.509993380820806</c:v>
                </c:pt>
                <c:pt idx="20">
                  <c:v>18.686137927904888</c:v>
                </c:pt>
                <c:pt idx="21">
                  <c:v>18.862014416262124</c:v>
                </c:pt>
                <c:pt idx="22">
                  <c:v>19.038305079615107</c:v>
                </c:pt>
                <c:pt idx="23">
                  <c:v>19.218951931195001</c:v>
                </c:pt>
                <c:pt idx="24">
                  <c:v>19.407394379518085</c:v>
                </c:pt>
                <c:pt idx="25">
                  <c:v>19.591539321871554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20.329256873235394</c:v>
                </c:pt>
                <c:pt idx="1">
                  <c:v>19.470095389657939</c:v>
                </c:pt>
                <c:pt idx="2">
                  <c:v>18.652618086380429</c:v>
                </c:pt>
                <c:pt idx="3">
                  <c:v>20.630141556503613</c:v>
                </c:pt>
                <c:pt idx="4">
                  <c:v>21.104795013387687</c:v>
                </c:pt>
                <c:pt idx="5">
                  <c:v>21.069224905370319</c:v>
                </c:pt>
                <c:pt idx="6">
                  <c:v>22.684512767296706</c:v>
                </c:pt>
                <c:pt idx="7">
                  <c:v>21.463957677901139</c:v>
                </c:pt>
                <c:pt idx="8">
                  <c:v>23.075125162138679</c:v>
                </c:pt>
                <c:pt idx="9">
                  <c:v>24.894483092839526</c:v>
                </c:pt>
                <c:pt idx="10">
                  <c:v>27.13843613189616</c:v>
                </c:pt>
                <c:pt idx="11">
                  <c:v>27.358907372667787</c:v>
                </c:pt>
                <c:pt idx="12">
                  <c:v>27.767061626550046</c:v>
                </c:pt>
                <c:pt idx="13">
                  <c:v>28.184138659971108</c:v>
                </c:pt>
                <c:pt idx="14">
                  <c:v>28.59737986242887</c:v>
                </c:pt>
                <c:pt idx="15">
                  <c:v>28.929369667633967</c:v>
                </c:pt>
                <c:pt idx="16">
                  <c:v>29.257649187727029</c:v>
                </c:pt>
                <c:pt idx="17">
                  <c:v>29.577403585937642</c:v>
                </c:pt>
                <c:pt idx="18">
                  <c:v>29.8898880770152</c:v>
                </c:pt>
                <c:pt idx="19">
                  <c:v>30.211643850439295</c:v>
                </c:pt>
                <c:pt idx="20">
                  <c:v>30.54429770978766</c:v>
                </c:pt>
                <c:pt idx="21">
                  <c:v>30.862921132184759</c:v>
                </c:pt>
                <c:pt idx="22">
                  <c:v>31.203637126306923</c:v>
                </c:pt>
                <c:pt idx="23">
                  <c:v>31.557401865093773</c:v>
                </c:pt>
                <c:pt idx="24">
                  <c:v>31.893887896262076</c:v>
                </c:pt>
                <c:pt idx="25">
                  <c:v>32.224898692744475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6.2312063127220423</c:v>
                </c:pt>
                <c:pt idx="1">
                  <c:v>6.0752424569595851</c:v>
                </c:pt>
                <c:pt idx="2">
                  <c:v>6.0560269387639476</c:v>
                </c:pt>
                <c:pt idx="3">
                  <c:v>6.3044331786171224</c:v>
                </c:pt>
                <c:pt idx="4">
                  <c:v>5.8803841039801865</c:v>
                </c:pt>
                <c:pt idx="5">
                  <c:v>6.0283981390496919</c:v>
                </c:pt>
                <c:pt idx="6">
                  <c:v>6.5271609820197298</c:v>
                </c:pt>
                <c:pt idx="7">
                  <c:v>7.0442575479346807</c:v>
                </c:pt>
                <c:pt idx="8">
                  <c:v>7.2240348369892677</c:v>
                </c:pt>
                <c:pt idx="9">
                  <c:v>7.2087279874204322</c:v>
                </c:pt>
                <c:pt idx="10">
                  <c:v>7.8048056349651969</c:v>
                </c:pt>
                <c:pt idx="11">
                  <c:v>7.0977076227440969</c:v>
                </c:pt>
                <c:pt idx="12">
                  <c:v>7.180464860568943</c:v>
                </c:pt>
                <c:pt idx="13">
                  <c:v>7.2694389717480821</c:v>
                </c:pt>
                <c:pt idx="14">
                  <c:v>7.3595181489013104</c:v>
                </c:pt>
                <c:pt idx="15">
                  <c:v>7.4242971421794612</c:v>
                </c:pt>
                <c:pt idx="16">
                  <c:v>7.4855727113678157</c:v>
                </c:pt>
                <c:pt idx="17">
                  <c:v>7.5473312863227555</c:v>
                </c:pt>
                <c:pt idx="18">
                  <c:v>7.6027220375499409</c:v>
                </c:pt>
                <c:pt idx="19">
                  <c:v>7.6520725328651054</c:v>
                </c:pt>
                <c:pt idx="20">
                  <c:v>7.7047647493731102</c:v>
                </c:pt>
                <c:pt idx="21">
                  <c:v>7.7677859080341456</c:v>
                </c:pt>
                <c:pt idx="22">
                  <c:v>7.8367963023031066</c:v>
                </c:pt>
                <c:pt idx="23">
                  <c:v>7.9034662179830528</c:v>
                </c:pt>
                <c:pt idx="24">
                  <c:v>7.9711666209207559</c:v>
                </c:pt>
                <c:pt idx="25">
                  <c:v>8.035124510971988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4.5667376381745761</c:v>
                </c:pt>
                <c:pt idx="1">
                  <c:v>5.5310496925163468</c:v>
                </c:pt>
                <c:pt idx="2">
                  <c:v>5.7316336035069124</c:v>
                </c:pt>
                <c:pt idx="3">
                  <c:v>5.9397674738333128</c:v>
                </c:pt>
                <c:pt idx="4">
                  <c:v>6.1012313472802715</c:v>
                </c:pt>
                <c:pt idx="5">
                  <c:v>6.2502992397984309</c:v>
                </c:pt>
                <c:pt idx="6">
                  <c:v>6.3107650626452623</c:v>
                </c:pt>
                <c:pt idx="7">
                  <c:v>6.0144880302277572</c:v>
                </c:pt>
                <c:pt idx="8">
                  <c:v>6.7407718771663703</c:v>
                </c:pt>
                <c:pt idx="9">
                  <c:v>6.9234521955774593</c:v>
                </c:pt>
                <c:pt idx="10">
                  <c:v>7.0010553188953963</c:v>
                </c:pt>
                <c:pt idx="11">
                  <c:v>10.184898264261022</c:v>
                </c:pt>
                <c:pt idx="12">
                  <c:v>10.41541030620181</c:v>
                </c:pt>
                <c:pt idx="13">
                  <c:v>10.654301790788013</c:v>
                </c:pt>
                <c:pt idx="14">
                  <c:v>10.898478721890415</c:v>
                </c:pt>
                <c:pt idx="15">
                  <c:v>11.127658250193862</c:v>
                </c:pt>
                <c:pt idx="16">
                  <c:v>11.350497713102799</c:v>
                </c:pt>
                <c:pt idx="17">
                  <c:v>11.568422325316705</c:v>
                </c:pt>
                <c:pt idx="18">
                  <c:v>11.794109798158232</c:v>
                </c:pt>
                <c:pt idx="19">
                  <c:v>12.025358365546026</c:v>
                </c:pt>
                <c:pt idx="20">
                  <c:v>12.262154074029871</c:v>
                </c:pt>
                <c:pt idx="21">
                  <c:v>12.499232302768764</c:v>
                </c:pt>
                <c:pt idx="22">
                  <c:v>12.731285460159235</c:v>
                </c:pt>
                <c:pt idx="23">
                  <c:v>12.964689170598254</c:v>
                </c:pt>
                <c:pt idx="24">
                  <c:v>13.200238698172678</c:v>
                </c:pt>
                <c:pt idx="25">
                  <c:v>13.439090357124423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2.9625864827036779</c:v>
                </c:pt>
                <c:pt idx="1">
                  <c:v>3.2812094593227443</c:v>
                </c:pt>
                <c:pt idx="2">
                  <c:v>3.2478777440270727</c:v>
                </c:pt>
                <c:pt idx="3">
                  <c:v>2.9265280865539962</c:v>
                </c:pt>
                <c:pt idx="4">
                  <c:v>2.9717558666860304</c:v>
                </c:pt>
                <c:pt idx="5">
                  <c:v>2.9945287847323074</c:v>
                </c:pt>
                <c:pt idx="6">
                  <c:v>3.482091846092171</c:v>
                </c:pt>
                <c:pt idx="7">
                  <c:v>3.2420225851851843</c:v>
                </c:pt>
                <c:pt idx="8">
                  <c:v>3.2204342149837961</c:v>
                </c:pt>
                <c:pt idx="9">
                  <c:v>2.9361040583393225</c:v>
                </c:pt>
                <c:pt idx="10">
                  <c:v>3.1834864640716694</c:v>
                </c:pt>
                <c:pt idx="11">
                  <c:v>2.5242116679616893</c:v>
                </c:pt>
                <c:pt idx="12">
                  <c:v>2.5593585192993316</c:v>
                </c:pt>
                <c:pt idx="13">
                  <c:v>2.5867990040014637</c:v>
                </c:pt>
                <c:pt idx="14">
                  <c:v>2.6138501104249703</c:v>
                </c:pt>
                <c:pt idx="15">
                  <c:v>2.6259653055285255</c:v>
                </c:pt>
                <c:pt idx="16">
                  <c:v>2.6398103504822479</c:v>
                </c:pt>
                <c:pt idx="17">
                  <c:v>2.652344828680647</c:v>
                </c:pt>
                <c:pt idx="18">
                  <c:v>2.6661837632559773</c:v>
                </c:pt>
                <c:pt idx="19">
                  <c:v>2.6792679988206167</c:v>
                </c:pt>
                <c:pt idx="20">
                  <c:v>2.6971206043520501</c:v>
                </c:pt>
                <c:pt idx="21">
                  <c:v>2.7124732977554693</c:v>
                </c:pt>
                <c:pt idx="22">
                  <c:v>2.7299074889376107</c:v>
                </c:pt>
                <c:pt idx="23">
                  <c:v>2.7367433422708176</c:v>
                </c:pt>
                <c:pt idx="24">
                  <c:v>2.7505561364376581</c:v>
                </c:pt>
                <c:pt idx="25">
                  <c:v>2.7562960317437701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5.5937476611226744</c:v>
                </c:pt>
                <c:pt idx="1">
                  <c:v>6.7437327341857971</c:v>
                </c:pt>
                <c:pt idx="2">
                  <c:v>6.5020223126151668</c:v>
                </c:pt>
                <c:pt idx="3">
                  <c:v>6.4939435708154312</c:v>
                </c:pt>
                <c:pt idx="4">
                  <c:v>7.1506978674649364</c:v>
                </c:pt>
                <c:pt idx="5">
                  <c:v>7.3412235928957346</c:v>
                </c:pt>
                <c:pt idx="6">
                  <c:v>8.015568095927966</c:v>
                </c:pt>
                <c:pt idx="7">
                  <c:v>7.1500083237542924</c:v>
                </c:pt>
                <c:pt idx="8">
                  <c:v>7.7622317867182113</c:v>
                </c:pt>
                <c:pt idx="9">
                  <c:v>8.0283960220481667</c:v>
                </c:pt>
                <c:pt idx="10">
                  <c:v>8.0369982222043213</c:v>
                </c:pt>
                <c:pt idx="11">
                  <c:v>7.1757259371570834</c:v>
                </c:pt>
                <c:pt idx="12">
                  <c:v>7.4239547146546414</c:v>
                </c:pt>
                <c:pt idx="13">
                  <c:v>7.6160574130636478</c:v>
                </c:pt>
                <c:pt idx="14">
                  <c:v>7.7522648772645635</c:v>
                </c:pt>
                <c:pt idx="15">
                  <c:v>7.8593529079566329</c:v>
                </c:pt>
                <c:pt idx="16">
                  <c:v>7.9629586650350594</c:v>
                </c:pt>
                <c:pt idx="17">
                  <c:v>8.0641117037305357</c:v>
                </c:pt>
                <c:pt idx="18">
                  <c:v>8.1652671681742159</c:v>
                </c:pt>
                <c:pt idx="19">
                  <c:v>8.2689004068350691</c:v>
                </c:pt>
                <c:pt idx="20">
                  <c:v>8.3748247621534322</c:v>
                </c:pt>
                <c:pt idx="21">
                  <c:v>8.4809194083733477</c:v>
                </c:pt>
                <c:pt idx="22">
                  <c:v>8.6182203133125999</c:v>
                </c:pt>
                <c:pt idx="23">
                  <c:v>8.7604016611690163</c:v>
                </c:pt>
                <c:pt idx="24">
                  <c:v>8.893102653121888</c:v>
                </c:pt>
                <c:pt idx="25">
                  <c:v>9.0116085518399665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21.021421255725681</c:v>
                </c:pt>
                <c:pt idx="1">
                  <c:v>19.363336973435988</c:v>
                </c:pt>
                <c:pt idx="2">
                  <c:v>19.720837432291372</c:v>
                </c:pt>
                <c:pt idx="3">
                  <c:v>21.019606248644941</c:v>
                </c:pt>
                <c:pt idx="4">
                  <c:v>22.128212515284702</c:v>
                </c:pt>
                <c:pt idx="5">
                  <c:v>22.118064440245409</c:v>
                </c:pt>
                <c:pt idx="6">
                  <c:v>23.195529760249325</c:v>
                </c:pt>
                <c:pt idx="7">
                  <c:v>22.581527675136702</c:v>
                </c:pt>
                <c:pt idx="8">
                  <c:v>22.875027322226337</c:v>
                </c:pt>
                <c:pt idx="9">
                  <c:v>23.35957135208594</c:v>
                </c:pt>
                <c:pt idx="10">
                  <c:v>24.506336659311827</c:v>
                </c:pt>
                <c:pt idx="11">
                  <c:v>24.190656744895801</c:v>
                </c:pt>
                <c:pt idx="12">
                  <c:v>24.382749867113247</c:v>
                </c:pt>
                <c:pt idx="13">
                  <c:v>24.609160741704386</c:v>
                </c:pt>
                <c:pt idx="14">
                  <c:v>24.828499534095329</c:v>
                </c:pt>
                <c:pt idx="15">
                  <c:v>24.974289073188391</c:v>
                </c:pt>
                <c:pt idx="16">
                  <c:v>25.107152140775142</c:v>
                </c:pt>
                <c:pt idx="17">
                  <c:v>25.228202909611106</c:v>
                </c:pt>
                <c:pt idx="18">
                  <c:v>25.348649182860992</c:v>
                </c:pt>
                <c:pt idx="19">
                  <c:v>25.474889324539934</c:v>
                </c:pt>
                <c:pt idx="20">
                  <c:v>25.613105634001492</c:v>
                </c:pt>
                <c:pt idx="21">
                  <c:v>25.749458957741282</c:v>
                </c:pt>
                <c:pt idx="22">
                  <c:v>25.879059305691925</c:v>
                </c:pt>
                <c:pt idx="23">
                  <c:v>26.003596416374169</c:v>
                </c:pt>
                <c:pt idx="24">
                  <c:v>26.133365044987752</c:v>
                </c:pt>
                <c:pt idx="25">
                  <c:v>26.254244976006685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31.254064477372697</c:v>
                </c:pt>
                <c:pt idx="1">
                  <c:v>30.273019601962059</c:v>
                </c:pt>
                <c:pt idx="2">
                  <c:v>30.567144369785442</c:v>
                </c:pt>
                <c:pt idx="3">
                  <c:v>31.656459006793693</c:v>
                </c:pt>
                <c:pt idx="4">
                  <c:v>32.589829468868551</c:v>
                </c:pt>
                <c:pt idx="5">
                  <c:v>32.438595229450975</c:v>
                </c:pt>
                <c:pt idx="6">
                  <c:v>32.738807995150879</c:v>
                </c:pt>
                <c:pt idx="7">
                  <c:v>32.17088632101995</c:v>
                </c:pt>
                <c:pt idx="8">
                  <c:v>31.653956143176821</c:v>
                </c:pt>
                <c:pt idx="9">
                  <c:v>31.490602490798395</c:v>
                </c:pt>
                <c:pt idx="10">
                  <c:v>33.349710133173559</c:v>
                </c:pt>
                <c:pt idx="11">
                  <c:v>34.220131374512441</c:v>
                </c:pt>
                <c:pt idx="12">
                  <c:v>34.225926499108752</c:v>
                </c:pt>
                <c:pt idx="13">
                  <c:v>34.244259843554161</c:v>
                </c:pt>
                <c:pt idx="14">
                  <c:v>34.237170210819251</c:v>
                </c:pt>
                <c:pt idx="15">
                  <c:v>34.119334894592591</c:v>
                </c:pt>
                <c:pt idx="16">
                  <c:v>33.979643924807725</c:v>
                </c:pt>
                <c:pt idx="17">
                  <c:v>33.83286188762456</c:v>
                </c:pt>
                <c:pt idx="18">
                  <c:v>33.719115990690653</c:v>
                </c:pt>
                <c:pt idx="19">
                  <c:v>33.590980942436182</c:v>
                </c:pt>
                <c:pt idx="20">
                  <c:v>33.483305142193963</c:v>
                </c:pt>
                <c:pt idx="21">
                  <c:v>33.396532858193083</c:v>
                </c:pt>
                <c:pt idx="22">
                  <c:v>33.337703515444055</c:v>
                </c:pt>
                <c:pt idx="23">
                  <c:v>33.27368646142444</c:v>
                </c:pt>
                <c:pt idx="24">
                  <c:v>33.193688769803984</c:v>
                </c:pt>
                <c:pt idx="25">
                  <c:v>33.077689164956119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9.5716632350452375</c:v>
                </c:pt>
                <c:pt idx="1">
                  <c:v>8.0083423179118505</c:v>
                </c:pt>
                <c:pt idx="2">
                  <c:v>7.8083846369825034</c:v>
                </c:pt>
                <c:pt idx="3">
                  <c:v>8.6492243583721908</c:v>
                </c:pt>
                <c:pt idx="4">
                  <c:v>8.6578442179820012</c:v>
                </c:pt>
                <c:pt idx="5">
                  <c:v>7.6694034936938467</c:v>
                </c:pt>
                <c:pt idx="6">
                  <c:v>7.4729796078884654</c:v>
                </c:pt>
                <c:pt idx="7">
                  <c:v>7.5718834546543627</c:v>
                </c:pt>
                <c:pt idx="8">
                  <c:v>7.621504128976067</c:v>
                </c:pt>
                <c:pt idx="9">
                  <c:v>7.2052265027386992</c:v>
                </c:pt>
                <c:pt idx="10">
                  <c:v>7.0844065924232975</c:v>
                </c:pt>
                <c:pt idx="11">
                  <c:v>7.0623023991974119</c:v>
                </c:pt>
                <c:pt idx="12">
                  <c:v>6.92958509566198</c:v>
                </c:pt>
                <c:pt idx="13">
                  <c:v>6.7960177748800472</c:v>
                </c:pt>
                <c:pt idx="14">
                  <c:v>6.6471695053581907</c:v>
                </c:pt>
                <c:pt idx="15">
                  <c:v>6.4781454741010061</c:v>
                </c:pt>
                <c:pt idx="16">
                  <c:v>6.3510373444919601</c:v>
                </c:pt>
                <c:pt idx="17">
                  <c:v>6.2786076725889703</c:v>
                </c:pt>
                <c:pt idx="18">
                  <c:v>6.1595772003380391</c:v>
                </c:pt>
                <c:pt idx="19">
                  <c:v>6.0309059651480279</c:v>
                </c:pt>
                <c:pt idx="20">
                  <c:v>5.8649028619347261</c:v>
                </c:pt>
                <c:pt idx="21">
                  <c:v>5.7045989784710125</c:v>
                </c:pt>
                <c:pt idx="22">
                  <c:v>5.5285411133262823</c:v>
                </c:pt>
                <c:pt idx="23">
                  <c:v>5.3452074800386615</c:v>
                </c:pt>
                <c:pt idx="24">
                  <c:v>5.2505264361675925</c:v>
                </c:pt>
                <c:pt idx="25">
                  <c:v>5.4953529563866841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5.6158141182656847</c:v>
                </c:pt>
                <c:pt idx="1">
                  <c:v>5.2395890768567108</c:v>
                </c:pt>
                <c:pt idx="2">
                  <c:v>4.9549372216607148</c:v>
                </c:pt>
                <c:pt idx="3">
                  <c:v>5.0297556761747861</c:v>
                </c:pt>
                <c:pt idx="4">
                  <c:v>5.3040094582478767</c:v>
                </c:pt>
                <c:pt idx="5">
                  <c:v>5.0120276135721298</c:v>
                </c:pt>
                <c:pt idx="6">
                  <c:v>5.5541753544613837</c:v>
                </c:pt>
                <c:pt idx="7">
                  <c:v>5.3334782304643484</c:v>
                </c:pt>
                <c:pt idx="8">
                  <c:v>5.2720394933030885</c:v>
                </c:pt>
                <c:pt idx="9">
                  <c:v>4.9667056323401821</c:v>
                </c:pt>
                <c:pt idx="10">
                  <c:v>5.4029008764153366</c:v>
                </c:pt>
                <c:pt idx="11">
                  <c:v>5.0180902890725285</c:v>
                </c:pt>
                <c:pt idx="12">
                  <c:v>5.0759890216509902</c:v>
                </c:pt>
                <c:pt idx="13">
                  <c:v>5.1532270252054877</c:v>
                </c:pt>
                <c:pt idx="14">
                  <c:v>5.2162922382973687</c:v>
                </c:pt>
                <c:pt idx="15">
                  <c:v>5.2557696268638718</c:v>
                </c:pt>
                <c:pt idx="16">
                  <c:v>5.2923628004147121</c:v>
                </c:pt>
                <c:pt idx="17">
                  <c:v>5.3264750084551773</c:v>
                </c:pt>
                <c:pt idx="18">
                  <c:v>5.3623182134001084</c:v>
                </c:pt>
                <c:pt idx="19">
                  <c:v>5.3958320274476508</c:v>
                </c:pt>
                <c:pt idx="20">
                  <c:v>5.4374148322961249</c:v>
                </c:pt>
                <c:pt idx="21">
                  <c:v>5.4798103458063521</c:v>
                </c:pt>
                <c:pt idx="22">
                  <c:v>5.5288460682726024</c:v>
                </c:pt>
                <c:pt idx="23">
                  <c:v>5.5771038681590559</c:v>
                </c:pt>
                <c:pt idx="24">
                  <c:v>5.6229149668634433</c:v>
                </c:pt>
                <c:pt idx="25">
                  <c:v>5.6673732736135882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13.828464156998363</c:v>
                </c:pt>
                <c:pt idx="1">
                  <c:v>15.382038150413971</c:v>
                </c:pt>
                <c:pt idx="2">
                  <c:v>13.385596864414287</c:v>
                </c:pt>
                <c:pt idx="3">
                  <c:v>14.270187742626613</c:v>
                </c:pt>
                <c:pt idx="4">
                  <c:v>14.728713164619455</c:v>
                </c:pt>
                <c:pt idx="5">
                  <c:v>15.819665778228066</c:v>
                </c:pt>
                <c:pt idx="6">
                  <c:v>15.580069957356597</c:v>
                </c:pt>
                <c:pt idx="7">
                  <c:v>14.65435146180554</c:v>
                </c:pt>
                <c:pt idx="8">
                  <c:v>15.028006713210548</c:v>
                </c:pt>
                <c:pt idx="9">
                  <c:v>15.701241286410486</c:v>
                </c:pt>
                <c:pt idx="10">
                  <c:v>13.995840812735533</c:v>
                </c:pt>
                <c:pt idx="11">
                  <c:v>14.044821858618787</c:v>
                </c:pt>
                <c:pt idx="12">
                  <c:v>13.98607618415809</c:v>
                </c:pt>
                <c:pt idx="13">
                  <c:v>13.947498310194746</c:v>
                </c:pt>
                <c:pt idx="14">
                  <c:v>13.902646150879042</c:v>
                </c:pt>
                <c:pt idx="15">
                  <c:v>13.820065685686986</c:v>
                </c:pt>
                <c:pt idx="16">
                  <c:v>13.748718462824332</c:v>
                </c:pt>
                <c:pt idx="17">
                  <c:v>13.682786423920286</c:v>
                </c:pt>
                <c:pt idx="18">
                  <c:v>13.611408419695739</c:v>
                </c:pt>
                <c:pt idx="19">
                  <c:v>13.543992539213765</c:v>
                </c:pt>
                <c:pt idx="20">
                  <c:v>13.477837690816081</c:v>
                </c:pt>
                <c:pt idx="21">
                  <c:v>13.407786982764865</c:v>
                </c:pt>
                <c:pt idx="22">
                  <c:v>13.335154953181771</c:v>
                </c:pt>
                <c:pt idx="23">
                  <c:v>13.262487272059452</c:v>
                </c:pt>
                <c:pt idx="24">
                  <c:v>13.185560600533329</c:v>
                </c:pt>
                <c:pt idx="25">
                  <c:v>13.11331927663719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12.449197545576986</c:v>
                </c:pt>
                <c:pt idx="1">
                  <c:v>12.88062708667276</c:v>
                </c:pt>
                <c:pt idx="2">
                  <c:v>12.079319692776028</c:v>
                </c:pt>
                <c:pt idx="3">
                  <c:v>12.429194248531596</c:v>
                </c:pt>
                <c:pt idx="4">
                  <c:v>13.477703160037569</c:v>
                </c:pt>
                <c:pt idx="5">
                  <c:v>13.079302043182555</c:v>
                </c:pt>
                <c:pt idx="6">
                  <c:v>13.08964979811134</c:v>
                </c:pt>
                <c:pt idx="7">
                  <c:v>13.59486314516128</c:v>
                </c:pt>
                <c:pt idx="8">
                  <c:v>12.432127074932424</c:v>
                </c:pt>
                <c:pt idx="9">
                  <c:v>14.169778796062399</c:v>
                </c:pt>
                <c:pt idx="10">
                  <c:v>11.53043240695442</c:v>
                </c:pt>
                <c:pt idx="11">
                  <c:v>11.820317846642531</c:v>
                </c:pt>
                <c:pt idx="12">
                  <c:v>11.79102933801736</c:v>
                </c:pt>
                <c:pt idx="13">
                  <c:v>11.801478214297752</c:v>
                </c:pt>
                <c:pt idx="14">
                  <c:v>11.802307626761765</c:v>
                </c:pt>
                <c:pt idx="15">
                  <c:v>11.759272728534796</c:v>
                </c:pt>
                <c:pt idx="16">
                  <c:v>11.717392686486868</c:v>
                </c:pt>
                <c:pt idx="17">
                  <c:v>11.67224030412118</c:v>
                </c:pt>
                <c:pt idx="18">
                  <c:v>11.617132905373627</c:v>
                </c:pt>
                <c:pt idx="19">
                  <c:v>11.564524232944335</c:v>
                </c:pt>
                <c:pt idx="20">
                  <c:v>11.511202848804459</c:v>
                </c:pt>
                <c:pt idx="21">
                  <c:v>11.451461729705681</c:v>
                </c:pt>
                <c:pt idx="22">
                  <c:v>11.386656277342938</c:v>
                </c:pt>
                <c:pt idx="23">
                  <c:v>11.318166973844415</c:v>
                </c:pt>
                <c:pt idx="24">
                  <c:v>11.247804283683502</c:v>
                </c:pt>
                <c:pt idx="25">
                  <c:v>11.178526246325045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7.4586994388701537</c:v>
                </c:pt>
                <c:pt idx="1">
                  <c:v>6.9543492401148566</c:v>
                </c:pt>
                <c:pt idx="2">
                  <c:v>7.3207857964917915</c:v>
                </c:pt>
                <c:pt idx="3">
                  <c:v>7.1313318193886204</c:v>
                </c:pt>
                <c:pt idx="4">
                  <c:v>7.5221125214641367</c:v>
                </c:pt>
                <c:pt idx="5">
                  <c:v>7.2217506339783144</c:v>
                </c:pt>
                <c:pt idx="6">
                  <c:v>7.590657181241669</c:v>
                </c:pt>
                <c:pt idx="7">
                  <c:v>7.7820524283112853</c:v>
                </c:pt>
                <c:pt idx="8">
                  <c:v>7.3868912469448329</c:v>
                </c:pt>
                <c:pt idx="9">
                  <c:v>6.9140305683826551</c:v>
                </c:pt>
                <c:pt idx="10">
                  <c:v>6.7214590238239538</c:v>
                </c:pt>
                <c:pt idx="11">
                  <c:v>7.1399758572141065</c:v>
                </c:pt>
                <c:pt idx="12">
                  <c:v>7.172731746087468</c:v>
                </c:pt>
                <c:pt idx="13">
                  <c:v>7.2139786535252188</c:v>
                </c:pt>
                <c:pt idx="14">
                  <c:v>7.2381961142033999</c:v>
                </c:pt>
                <c:pt idx="15">
                  <c:v>7.2415005067707963</c:v>
                </c:pt>
                <c:pt idx="16">
                  <c:v>7.2403580406318691</c:v>
                </c:pt>
                <c:pt idx="17">
                  <c:v>7.2335884354602058</c:v>
                </c:pt>
                <c:pt idx="18">
                  <c:v>7.2272755571794276</c:v>
                </c:pt>
                <c:pt idx="19">
                  <c:v>7.2171976303695304</c:v>
                </c:pt>
                <c:pt idx="20">
                  <c:v>7.2037558611328425</c:v>
                </c:pt>
                <c:pt idx="21">
                  <c:v>7.1890458982897343</c:v>
                </c:pt>
                <c:pt idx="22">
                  <c:v>7.1723405846121056</c:v>
                </c:pt>
                <c:pt idx="23">
                  <c:v>7.1525294537556467</c:v>
                </c:pt>
                <c:pt idx="24">
                  <c:v>7.1294941936475524</c:v>
                </c:pt>
                <c:pt idx="25">
                  <c:v>7.0373828080458667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23.43251172349833</c:v>
                </c:pt>
                <c:pt idx="1">
                  <c:v>21.709338801265819</c:v>
                </c:pt>
                <c:pt idx="2">
                  <c:v>22.992913585898812</c:v>
                </c:pt>
                <c:pt idx="3">
                  <c:v>24.322279012603317</c:v>
                </c:pt>
                <c:pt idx="4">
                  <c:v>25.470371297354749</c:v>
                </c:pt>
                <c:pt idx="5">
                  <c:v>25.610991775340203</c:v>
                </c:pt>
                <c:pt idx="6">
                  <c:v>26.70597360721742</c:v>
                </c:pt>
                <c:pt idx="7">
                  <c:v>25.365834308213795</c:v>
                </c:pt>
                <c:pt idx="8">
                  <c:v>25.203357256133287</c:v>
                </c:pt>
                <c:pt idx="9">
                  <c:v>26.338613627537946</c:v>
                </c:pt>
                <c:pt idx="10">
                  <c:v>25.142506643938024</c:v>
                </c:pt>
                <c:pt idx="11">
                  <c:v>25.174122962518574</c:v>
                </c:pt>
                <c:pt idx="12">
                  <c:v>25.455269512059363</c:v>
                </c:pt>
                <c:pt idx="13">
                  <c:v>25.745584466269356</c:v>
                </c:pt>
                <c:pt idx="14">
                  <c:v>26.03367820433138</c:v>
                </c:pt>
                <c:pt idx="15">
                  <c:v>26.292227630908027</c:v>
                </c:pt>
                <c:pt idx="16">
                  <c:v>26.515658786085808</c:v>
                </c:pt>
                <c:pt idx="17">
                  <c:v>26.718508821548433</c:v>
                </c:pt>
                <c:pt idx="18">
                  <c:v>26.963888011638279</c:v>
                </c:pt>
                <c:pt idx="19">
                  <c:v>27.209761066581059</c:v>
                </c:pt>
                <c:pt idx="20">
                  <c:v>27.460400424724135</c:v>
                </c:pt>
                <c:pt idx="21">
                  <c:v>27.706356856255248</c:v>
                </c:pt>
                <c:pt idx="22">
                  <c:v>27.918487389212835</c:v>
                </c:pt>
                <c:pt idx="23">
                  <c:v>28.136302231447097</c:v>
                </c:pt>
                <c:pt idx="24">
                  <c:v>28.357871867755978</c:v>
                </c:pt>
                <c:pt idx="25">
                  <c:v>28.587394851904673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7.9594543102495088</c:v>
                </c:pt>
                <c:pt idx="1">
                  <c:v>8.0839325306270791</c:v>
                </c:pt>
                <c:pt idx="2">
                  <c:v>7.3853864337247188</c:v>
                </c:pt>
                <c:pt idx="3">
                  <c:v>8.5063777120160449</c:v>
                </c:pt>
                <c:pt idx="4">
                  <c:v>8.6880466910143053</c:v>
                </c:pt>
                <c:pt idx="5">
                  <c:v>7.8137931142472858</c:v>
                </c:pt>
                <c:pt idx="6">
                  <c:v>8.3575115461471512</c:v>
                </c:pt>
                <c:pt idx="7">
                  <c:v>8.2643535577794864</c:v>
                </c:pt>
                <c:pt idx="8">
                  <c:v>8.3415359746647155</c:v>
                </c:pt>
                <c:pt idx="9">
                  <c:v>8.735694061857151</c:v>
                </c:pt>
                <c:pt idx="10">
                  <c:v>7.7362629489555932</c:v>
                </c:pt>
                <c:pt idx="11">
                  <c:v>7.410224786490673</c:v>
                </c:pt>
                <c:pt idx="12">
                  <c:v>7.5471174709654161</c:v>
                </c:pt>
                <c:pt idx="13">
                  <c:v>7.6667437971849299</c:v>
                </c:pt>
                <c:pt idx="14">
                  <c:v>7.7680072674295406</c:v>
                </c:pt>
                <c:pt idx="15">
                  <c:v>7.8360502313172509</c:v>
                </c:pt>
                <c:pt idx="16">
                  <c:v>7.90395981978814</c:v>
                </c:pt>
                <c:pt idx="17">
                  <c:v>7.9675790255602257</c:v>
                </c:pt>
                <c:pt idx="18">
                  <c:v>8.0304824737701104</c:v>
                </c:pt>
                <c:pt idx="19">
                  <c:v>8.0921003626649615</c:v>
                </c:pt>
                <c:pt idx="20">
                  <c:v>8.1580308752085653</c:v>
                </c:pt>
                <c:pt idx="21">
                  <c:v>8.2233086602696517</c:v>
                </c:pt>
                <c:pt idx="22">
                  <c:v>8.2904452157095019</c:v>
                </c:pt>
                <c:pt idx="23">
                  <c:v>8.3563981408452932</c:v>
                </c:pt>
                <c:pt idx="24">
                  <c:v>8.4099563125259351</c:v>
                </c:pt>
                <c:pt idx="25">
                  <c:v>8.4390428628282734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0.50047379809686443</c:v>
                </c:pt>
                <c:pt idx="1">
                  <c:v>0.34539294855645758</c:v>
                </c:pt>
                <c:pt idx="2">
                  <c:v>0.33569242531169879</c:v>
                </c:pt>
                <c:pt idx="3">
                  <c:v>0.2912891925547923</c:v>
                </c:pt>
                <c:pt idx="4">
                  <c:v>0.33311449294309864</c:v>
                </c:pt>
                <c:pt idx="5">
                  <c:v>0.32854464166641306</c:v>
                </c:pt>
                <c:pt idx="6">
                  <c:v>0.29204594999201017</c:v>
                </c:pt>
                <c:pt idx="7">
                  <c:v>0.30734893723925238</c:v>
                </c:pt>
                <c:pt idx="8">
                  <c:v>0.3143638651169286</c:v>
                </c:pt>
                <c:pt idx="9">
                  <c:v>0.26643126805775069</c:v>
                </c:pt>
                <c:pt idx="10">
                  <c:v>0.34553680861000735</c:v>
                </c:pt>
                <c:pt idx="11">
                  <c:v>0.23066310999401257</c:v>
                </c:pt>
                <c:pt idx="12">
                  <c:v>0.23362665148211412</c:v>
                </c:pt>
                <c:pt idx="13">
                  <c:v>0.23621632432187201</c:v>
                </c:pt>
                <c:pt idx="14">
                  <c:v>0.23847304851583404</c:v>
                </c:pt>
                <c:pt idx="15">
                  <c:v>0.23936858782201503</c:v>
                </c:pt>
                <c:pt idx="16">
                  <c:v>0.24046058176187807</c:v>
                </c:pt>
                <c:pt idx="17">
                  <c:v>0.24146137211399984</c:v>
                </c:pt>
                <c:pt idx="18">
                  <c:v>0.24272812605185934</c:v>
                </c:pt>
                <c:pt idx="19">
                  <c:v>0.24365091237717407</c:v>
                </c:pt>
                <c:pt idx="20">
                  <c:v>0.24497239491840839</c:v>
                </c:pt>
                <c:pt idx="21">
                  <c:v>0.24606618955978604</c:v>
                </c:pt>
                <c:pt idx="22">
                  <c:v>0.24739118410953179</c:v>
                </c:pt>
                <c:pt idx="23">
                  <c:v>0.247946259613679</c:v>
                </c:pt>
                <c:pt idx="24">
                  <c:v>0.24909186089745458</c:v>
                </c:pt>
                <c:pt idx="25">
                  <c:v>0.24960432991178935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26.042476209821455</c:v>
                </c:pt>
                <c:pt idx="1">
                  <c:v>27.354985215135631</c:v>
                </c:pt>
                <c:pt idx="2">
                  <c:v>28.362126059831237</c:v>
                </c:pt>
                <c:pt idx="3">
                  <c:v>28.618130890862496</c:v>
                </c:pt>
                <c:pt idx="4">
                  <c:v>28.450568669647335</c:v>
                </c:pt>
                <c:pt idx="5">
                  <c:v>28.130472484448788</c:v>
                </c:pt>
                <c:pt idx="6">
                  <c:v>31.526040254980202</c:v>
                </c:pt>
                <c:pt idx="7">
                  <c:v>29.364032635047593</c:v>
                </c:pt>
                <c:pt idx="8">
                  <c:v>28.001491816134507</c:v>
                </c:pt>
                <c:pt idx="9">
                  <c:v>26.839072326206853</c:v>
                </c:pt>
                <c:pt idx="10">
                  <c:v>26.870575180663156</c:v>
                </c:pt>
                <c:pt idx="11">
                  <c:v>26.495305820425177</c:v>
                </c:pt>
                <c:pt idx="12">
                  <c:v>26.521153836963514</c:v>
                </c:pt>
                <c:pt idx="13">
                  <c:v>26.565449507459899</c:v>
                </c:pt>
                <c:pt idx="14">
                  <c:v>26.614438155233241</c:v>
                </c:pt>
                <c:pt idx="15">
                  <c:v>26.598017975434743</c:v>
                </c:pt>
                <c:pt idx="16">
                  <c:v>26.542667279276067</c:v>
                </c:pt>
                <c:pt idx="17">
                  <c:v>26.45291132706269</c:v>
                </c:pt>
                <c:pt idx="18">
                  <c:v>26.356395799538728</c:v>
                </c:pt>
                <c:pt idx="19">
                  <c:v>26.251334046472934</c:v>
                </c:pt>
                <c:pt idx="20">
                  <c:v>26.136955571936817</c:v>
                </c:pt>
                <c:pt idx="21">
                  <c:v>26.006124018794321</c:v>
                </c:pt>
                <c:pt idx="22">
                  <c:v>25.882134870051839</c:v>
                </c:pt>
                <c:pt idx="23">
                  <c:v>25.736788091915265</c:v>
                </c:pt>
                <c:pt idx="24">
                  <c:v>25.59644593907537</c:v>
                </c:pt>
                <c:pt idx="25">
                  <c:v>25.445353569987102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5.579176631303417</c:v>
                </c:pt>
                <c:pt idx="1">
                  <c:v>5.2899261522210956</c:v>
                </c:pt>
                <c:pt idx="2">
                  <c:v>5.3018333673808362</c:v>
                </c:pt>
                <c:pt idx="3">
                  <c:v>5.5215892856306583</c:v>
                </c:pt>
                <c:pt idx="4">
                  <c:v>5.3661789005805254</c:v>
                </c:pt>
                <c:pt idx="5">
                  <c:v>5.8186942644243294</c:v>
                </c:pt>
                <c:pt idx="6">
                  <c:v>5.891212174310744</c:v>
                </c:pt>
                <c:pt idx="7">
                  <c:v>6.108744951202234</c:v>
                </c:pt>
                <c:pt idx="8">
                  <c:v>6.2586977693396815</c:v>
                </c:pt>
                <c:pt idx="9">
                  <c:v>6.172784221363683</c:v>
                </c:pt>
                <c:pt idx="10">
                  <c:v>6.427418977303863</c:v>
                </c:pt>
                <c:pt idx="11">
                  <c:v>6.7535237762820524</c:v>
                </c:pt>
                <c:pt idx="12">
                  <c:v>6.8407816772252037</c:v>
                </c:pt>
                <c:pt idx="13">
                  <c:v>6.9453910152701495</c:v>
                </c:pt>
                <c:pt idx="14">
                  <c:v>7.0437680196991206</c:v>
                </c:pt>
                <c:pt idx="15">
                  <c:v>7.1227303340791233</c:v>
                </c:pt>
                <c:pt idx="16">
                  <c:v>7.1944610677647134</c:v>
                </c:pt>
                <c:pt idx="17">
                  <c:v>7.2641908991348645</c:v>
                </c:pt>
                <c:pt idx="18">
                  <c:v>7.3312247732574338</c:v>
                </c:pt>
                <c:pt idx="19">
                  <c:v>7.4000818329971993</c:v>
                </c:pt>
                <c:pt idx="20">
                  <c:v>7.4749024207566483</c:v>
                </c:pt>
                <c:pt idx="21">
                  <c:v>7.5483843950507143</c:v>
                </c:pt>
                <c:pt idx="22">
                  <c:v>7.6184524985655484</c:v>
                </c:pt>
                <c:pt idx="23">
                  <c:v>7.6880165426726332</c:v>
                </c:pt>
                <c:pt idx="24">
                  <c:v>7.7573053083357735</c:v>
                </c:pt>
                <c:pt idx="25">
                  <c:v>7.8238456816540483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9.1368652023713413</c:v>
                </c:pt>
                <c:pt idx="1">
                  <c:v>8.6169236408287997</c:v>
                </c:pt>
                <c:pt idx="2">
                  <c:v>8.8173887586853166</c:v>
                </c:pt>
                <c:pt idx="3">
                  <c:v>9.0234108031838449</c:v>
                </c:pt>
                <c:pt idx="4">
                  <c:v>9.331248433152755</c:v>
                </c:pt>
                <c:pt idx="5">
                  <c:v>9.2349158829806584</c:v>
                </c:pt>
                <c:pt idx="6">
                  <c:v>9.3532175550537815</c:v>
                </c:pt>
                <c:pt idx="7">
                  <c:v>9.5801675075868893</c:v>
                </c:pt>
                <c:pt idx="8">
                  <c:v>9.5870168495612091</c:v>
                </c:pt>
                <c:pt idx="9">
                  <c:v>9.1194663459422962</c:v>
                </c:pt>
                <c:pt idx="10">
                  <c:v>8.0653160505941237</c:v>
                </c:pt>
                <c:pt idx="11">
                  <c:v>8.6089452328796785</c:v>
                </c:pt>
                <c:pt idx="12">
                  <c:v>8.5622753068780604</c:v>
                </c:pt>
                <c:pt idx="13">
                  <c:v>8.54912352732795</c:v>
                </c:pt>
                <c:pt idx="14">
                  <c:v>8.5322655966525627</c:v>
                </c:pt>
                <c:pt idx="15">
                  <c:v>8.4890336783910278</c:v>
                </c:pt>
                <c:pt idx="16">
                  <c:v>8.4343759507452933</c:v>
                </c:pt>
                <c:pt idx="17">
                  <c:v>8.3775434076933983</c:v>
                </c:pt>
                <c:pt idx="18">
                  <c:v>8.3066363458088102</c:v>
                </c:pt>
                <c:pt idx="19">
                  <c:v>8.2353605633317333</c:v>
                </c:pt>
                <c:pt idx="20">
                  <c:v>8.1703152896776654</c:v>
                </c:pt>
                <c:pt idx="21">
                  <c:v>8.1049670169142605</c:v>
                </c:pt>
                <c:pt idx="22">
                  <c:v>8.0391993054083013</c:v>
                </c:pt>
                <c:pt idx="23">
                  <c:v>7.9879082217505104</c:v>
                </c:pt>
                <c:pt idx="24">
                  <c:v>7.9369210572835085</c:v>
                </c:pt>
                <c:pt idx="25">
                  <c:v>7.9011785295728911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11.426873880201377</c:v>
                </c:pt>
                <c:pt idx="1">
                  <c:v>12.634029347471209</c:v>
                </c:pt>
                <c:pt idx="2">
                  <c:v>10.815932220526317</c:v>
                </c:pt>
                <c:pt idx="3">
                  <c:v>11.226963112540405</c:v>
                </c:pt>
                <c:pt idx="4">
                  <c:v>11.930433946262749</c:v>
                </c:pt>
                <c:pt idx="5">
                  <c:v>11.666724896639746</c:v>
                </c:pt>
                <c:pt idx="6">
                  <c:v>12.815517216795667</c:v>
                </c:pt>
                <c:pt idx="7">
                  <c:v>12.289944851149722</c:v>
                </c:pt>
                <c:pt idx="8">
                  <c:v>13.047489981476813</c:v>
                </c:pt>
                <c:pt idx="9">
                  <c:v>12.615151962564877</c:v>
                </c:pt>
                <c:pt idx="10">
                  <c:v>11.374401262783815</c:v>
                </c:pt>
                <c:pt idx="11">
                  <c:v>11.532633068074722</c:v>
                </c:pt>
                <c:pt idx="12">
                  <c:v>11.44772244140564</c:v>
                </c:pt>
                <c:pt idx="13">
                  <c:v>11.460235137547471</c:v>
                </c:pt>
                <c:pt idx="14">
                  <c:v>11.490278568688847</c:v>
                </c:pt>
                <c:pt idx="15">
                  <c:v>11.488162554950495</c:v>
                </c:pt>
                <c:pt idx="16">
                  <c:v>11.485473208109154</c:v>
                </c:pt>
                <c:pt idx="17">
                  <c:v>11.474231172327771</c:v>
                </c:pt>
                <c:pt idx="18">
                  <c:v>11.468390090407071</c:v>
                </c:pt>
                <c:pt idx="19">
                  <c:v>11.46446243658553</c:v>
                </c:pt>
                <c:pt idx="20">
                  <c:v>11.466319721385403</c:v>
                </c:pt>
                <c:pt idx="21">
                  <c:v>11.466203966541036</c:v>
                </c:pt>
                <c:pt idx="22">
                  <c:v>11.461197364466349</c:v>
                </c:pt>
                <c:pt idx="23">
                  <c:v>11.456864535492356</c:v>
                </c:pt>
                <c:pt idx="24">
                  <c:v>11.449615932340748</c:v>
                </c:pt>
                <c:pt idx="25">
                  <c:v>11.442132548338877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6.1848189364010944</c:v>
                </c:pt>
                <c:pt idx="1">
                  <c:v>6.1080761581417446</c:v>
                </c:pt>
                <c:pt idx="2">
                  <c:v>5.956304613211497</c:v>
                </c:pt>
                <c:pt idx="3">
                  <c:v>5.802486163229629</c:v>
                </c:pt>
                <c:pt idx="4">
                  <c:v>6.577926298033665</c:v>
                </c:pt>
                <c:pt idx="5">
                  <c:v>6.5535573749832636</c:v>
                </c:pt>
                <c:pt idx="6">
                  <c:v>6.7495343554408072</c:v>
                </c:pt>
                <c:pt idx="7">
                  <c:v>6.4781932993460689</c:v>
                </c:pt>
                <c:pt idx="8">
                  <c:v>6.2634621692469334</c:v>
                </c:pt>
                <c:pt idx="9">
                  <c:v>5.9161241235760453</c:v>
                </c:pt>
                <c:pt idx="10">
                  <c:v>5.313645904464761</c:v>
                </c:pt>
                <c:pt idx="11">
                  <c:v>9.7344682177640465</c:v>
                </c:pt>
                <c:pt idx="12">
                  <c:v>9.9124780540709523</c:v>
                </c:pt>
                <c:pt idx="13">
                  <c:v>10.093653963900827</c:v>
                </c:pt>
                <c:pt idx="14">
                  <c:v>10.255070541236648</c:v>
                </c:pt>
                <c:pt idx="15">
                  <c:v>10.3859362056431</c:v>
                </c:pt>
                <c:pt idx="16">
                  <c:v>10.547784024302459</c:v>
                </c:pt>
                <c:pt idx="17">
                  <c:v>10.720367472647757</c:v>
                </c:pt>
                <c:pt idx="18">
                  <c:v>10.865390265553607</c:v>
                </c:pt>
                <c:pt idx="19">
                  <c:v>11.015207215953515</c:v>
                </c:pt>
                <c:pt idx="20">
                  <c:v>11.17650172772362</c:v>
                </c:pt>
                <c:pt idx="21">
                  <c:v>11.32458617341914</c:v>
                </c:pt>
                <c:pt idx="22">
                  <c:v>11.454600661650469</c:v>
                </c:pt>
                <c:pt idx="23">
                  <c:v>11.585416365616846</c:v>
                </c:pt>
                <c:pt idx="24">
                  <c:v>11.717557628171832</c:v>
                </c:pt>
                <c:pt idx="25">
                  <c:v>11.843353771997906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36.332038330743288</c:v>
                </c:pt>
                <c:pt idx="1">
                  <c:v>32.92536393052238</c:v>
                </c:pt>
                <c:pt idx="2">
                  <c:v>33.22287837645996</c:v>
                </c:pt>
                <c:pt idx="3">
                  <c:v>33.273268323349448</c:v>
                </c:pt>
                <c:pt idx="4">
                  <c:v>34.311200417354655</c:v>
                </c:pt>
                <c:pt idx="5">
                  <c:v>33.977285801500045</c:v>
                </c:pt>
                <c:pt idx="6">
                  <c:v>35.880867505418657</c:v>
                </c:pt>
                <c:pt idx="7">
                  <c:v>34.732719546576178</c:v>
                </c:pt>
                <c:pt idx="8">
                  <c:v>33.810666178383038</c:v>
                </c:pt>
                <c:pt idx="9">
                  <c:v>33.942532748577953</c:v>
                </c:pt>
                <c:pt idx="10">
                  <c:v>31.742166748749302</c:v>
                </c:pt>
                <c:pt idx="11">
                  <c:v>29.23351801910739</c:v>
                </c:pt>
                <c:pt idx="12">
                  <c:v>29.142394456656344</c:v>
                </c:pt>
                <c:pt idx="13">
                  <c:v>29.207934072684388</c:v>
                </c:pt>
                <c:pt idx="14">
                  <c:v>29.150055191972879</c:v>
                </c:pt>
                <c:pt idx="15">
                  <c:v>28.986627969162814</c:v>
                </c:pt>
                <c:pt idx="16">
                  <c:v>28.789967719310837</c:v>
                </c:pt>
                <c:pt idx="17">
                  <c:v>28.557203685829414</c:v>
                </c:pt>
                <c:pt idx="18">
                  <c:v>28.313339107536816</c:v>
                </c:pt>
                <c:pt idx="19">
                  <c:v>28.066413740104398</c:v>
                </c:pt>
                <c:pt idx="20">
                  <c:v>27.865529980022121</c:v>
                </c:pt>
                <c:pt idx="21">
                  <c:v>27.64921238406</c:v>
                </c:pt>
                <c:pt idx="22">
                  <c:v>27.421011154323022</c:v>
                </c:pt>
                <c:pt idx="23">
                  <c:v>27.190769247838432</c:v>
                </c:pt>
                <c:pt idx="24">
                  <c:v>26.966949490656493</c:v>
                </c:pt>
                <c:pt idx="25">
                  <c:v>26.734542433362822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30.355753587788442</c:v>
                </c:pt>
                <c:pt idx="1">
                  <c:v>33.733405552959859</c:v>
                </c:pt>
                <c:pt idx="2">
                  <c:v>33.342607316524926</c:v>
                </c:pt>
                <c:pt idx="3">
                  <c:v>35.783216551952499</c:v>
                </c:pt>
                <c:pt idx="4">
                  <c:v>37.494212172525458</c:v>
                </c:pt>
                <c:pt idx="5">
                  <c:v>37.676256368143896</c:v>
                </c:pt>
                <c:pt idx="6">
                  <c:v>39.719290014286123</c:v>
                </c:pt>
                <c:pt idx="7">
                  <c:v>41.00363092716448</c:v>
                </c:pt>
                <c:pt idx="8">
                  <c:v>41.481146227258485</c:v>
                </c:pt>
                <c:pt idx="9">
                  <c:v>43.388767040133978</c:v>
                </c:pt>
                <c:pt idx="10">
                  <c:v>44.787260902472028</c:v>
                </c:pt>
                <c:pt idx="11">
                  <c:v>40.799116251301228</c:v>
                </c:pt>
                <c:pt idx="12">
                  <c:v>41.345522161800282</c:v>
                </c:pt>
                <c:pt idx="13">
                  <c:v>41.961271048251724</c:v>
                </c:pt>
                <c:pt idx="14">
                  <c:v>42.546949764644474</c:v>
                </c:pt>
                <c:pt idx="15">
                  <c:v>43.008326014249242</c:v>
                </c:pt>
                <c:pt idx="16">
                  <c:v>43.440829144952019</c:v>
                </c:pt>
                <c:pt idx="17">
                  <c:v>43.852215832414437</c:v>
                </c:pt>
                <c:pt idx="18">
                  <c:v>44.268014294479528</c:v>
                </c:pt>
                <c:pt idx="19">
                  <c:v>44.686266500500281</c:v>
                </c:pt>
                <c:pt idx="20">
                  <c:v>45.125214581936284</c:v>
                </c:pt>
                <c:pt idx="21">
                  <c:v>45.563930000286632</c:v>
                </c:pt>
                <c:pt idx="22">
                  <c:v>45.994781430344133</c:v>
                </c:pt>
                <c:pt idx="23">
                  <c:v>46.434648207953487</c:v>
                </c:pt>
                <c:pt idx="24">
                  <c:v>46.819000398982283</c:v>
                </c:pt>
                <c:pt idx="25">
                  <c:v>47.035175172519075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65.540088931917396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70.141204989215211</c:v>
                </c:pt>
                <c:pt idx="5">
                  <c:v>71.015504406797746</c:v>
                </c:pt>
                <c:pt idx="6">
                  <c:v>77.345334179212699</c:v>
                </c:pt>
                <c:pt idx="7">
                  <c:v>74.280210275038755</c:v>
                </c:pt>
                <c:pt idx="8">
                  <c:v>77.243747074057012</c:v>
                </c:pt>
                <c:pt idx="9">
                  <c:v>82.131525381977298</c:v>
                </c:pt>
                <c:pt idx="10">
                  <c:v>85.219476426490772</c:v>
                </c:pt>
                <c:pt idx="11">
                  <c:v>87.800638892884933</c:v>
                </c:pt>
                <c:pt idx="12">
                  <c:v>89.097382277970468</c:v>
                </c:pt>
                <c:pt idx="13">
                  <c:v>90.464179396818537</c:v>
                </c:pt>
                <c:pt idx="14">
                  <c:v>91.843622402699935</c:v>
                </c:pt>
                <c:pt idx="15">
                  <c:v>92.994867222445109</c:v>
                </c:pt>
                <c:pt idx="16">
                  <c:v>94.120857577482994</c:v>
                </c:pt>
                <c:pt idx="17">
                  <c:v>95.221814197834831</c:v>
                </c:pt>
                <c:pt idx="18">
                  <c:v>96.341750475280691</c:v>
                </c:pt>
                <c:pt idx="19">
                  <c:v>97.472439356264914</c:v>
                </c:pt>
                <c:pt idx="20">
                  <c:v>98.635467950622115</c:v>
                </c:pt>
                <c:pt idx="21">
                  <c:v>99.773753670945325</c:v>
                </c:pt>
                <c:pt idx="22">
                  <c:v>100.9437875435741</c:v>
                </c:pt>
                <c:pt idx="23">
                  <c:v>102.1448638371775</c:v>
                </c:pt>
                <c:pt idx="24">
                  <c:v>103.32286579963456</c:v>
                </c:pt>
                <c:pt idx="25">
                  <c:v>104.48236809427107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42.684278558464804</c:v>
                </c:pt>
                <c:pt idx="4">
                  <c:v>44.232281700696127</c:v>
                </c:pt>
                <c:pt idx="5">
                  <c:v>44.732514196721567</c:v>
                </c:pt>
                <c:pt idx="6">
                  <c:v>47.531115746934461</c:v>
                </c:pt>
                <c:pt idx="7">
                  <c:v>46.032304162238617</c:v>
                </c:pt>
                <c:pt idx="8">
                  <c:v>47.822500038083987</c:v>
                </c:pt>
                <c:pt idx="9">
                  <c:v>48.456251615471317</c:v>
                </c:pt>
                <c:pt idx="10">
                  <c:v>50.53268229944841</c:v>
                </c:pt>
                <c:pt idx="11">
                  <c:v>51.173200237019692</c:v>
                </c:pt>
                <c:pt idx="12">
                  <c:v>51.961938267837972</c:v>
                </c:pt>
                <c:pt idx="13">
                  <c:v>52.735757921305591</c:v>
                </c:pt>
                <c:pt idx="14">
                  <c:v>53.452611392576586</c:v>
                </c:pt>
                <c:pt idx="15">
                  <c:v>54.011562679046875</c:v>
                </c:pt>
                <c:pt idx="16">
                  <c:v>54.545991580763058</c:v>
                </c:pt>
                <c:pt idx="17">
                  <c:v>55.060413053661748</c:v>
                </c:pt>
                <c:pt idx="18">
                  <c:v>55.576931949999363</c:v>
                </c:pt>
                <c:pt idx="19">
                  <c:v>56.100488628606755</c:v>
                </c:pt>
                <c:pt idx="20">
                  <c:v>56.651969823909958</c:v>
                </c:pt>
                <c:pt idx="21">
                  <c:v>57.209869874673011</c:v>
                </c:pt>
                <c:pt idx="22">
                  <c:v>57.795268870404477</c:v>
                </c:pt>
                <c:pt idx="23">
                  <c:v>58.368896808395306</c:v>
                </c:pt>
                <c:pt idx="24">
                  <c:v>58.948429153640731</c:v>
                </c:pt>
                <c:pt idx="25">
                  <c:v>59.496364427686828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40.825727712417937</c:v>
                </c:pt>
                <c:pt idx="1">
                  <c:v>38.281361919873909</c:v>
                </c:pt>
                <c:pt idx="2">
                  <c:v>38.375529006767948</c:v>
                </c:pt>
                <c:pt idx="3">
                  <c:v>40.305683365165883</c:v>
                </c:pt>
                <c:pt idx="4">
                  <c:v>41.247673686850554</c:v>
                </c:pt>
                <c:pt idx="5">
                  <c:v>40.107998723144824</c:v>
                </c:pt>
                <c:pt idx="6">
                  <c:v>40.21178760303934</c:v>
                </c:pt>
                <c:pt idx="7">
                  <c:v>39.742769775674311</c:v>
                </c:pt>
                <c:pt idx="8">
                  <c:v>39.275460272152884</c:v>
                </c:pt>
                <c:pt idx="9">
                  <c:v>38.695828993537091</c:v>
                </c:pt>
                <c:pt idx="10">
                  <c:v>40.434116725596859</c:v>
                </c:pt>
                <c:pt idx="11">
                  <c:v>41.282433773709855</c:v>
                </c:pt>
                <c:pt idx="12">
                  <c:v>41.155511594770729</c:v>
                </c:pt>
                <c:pt idx="13">
                  <c:v>41.04027761843421</c:v>
                </c:pt>
                <c:pt idx="14">
                  <c:v>40.884339716177443</c:v>
                </c:pt>
                <c:pt idx="15">
                  <c:v>40.597480368693596</c:v>
                </c:pt>
                <c:pt idx="16">
                  <c:v>40.330681269299689</c:v>
                </c:pt>
                <c:pt idx="17">
                  <c:v>40.111469560213528</c:v>
                </c:pt>
                <c:pt idx="18">
                  <c:v>39.878693191028695</c:v>
                </c:pt>
                <c:pt idx="19">
                  <c:v>39.621886907584212</c:v>
                </c:pt>
                <c:pt idx="20">
                  <c:v>39.348208004128686</c:v>
                </c:pt>
                <c:pt idx="21">
                  <c:v>39.101131836664095</c:v>
                </c:pt>
                <c:pt idx="22">
                  <c:v>38.866244628770339</c:v>
                </c:pt>
                <c:pt idx="23">
                  <c:v>38.618893941463099</c:v>
                </c:pt>
                <c:pt idx="24">
                  <c:v>38.444215205971574</c:v>
                </c:pt>
                <c:pt idx="25">
                  <c:v>38.573042121342802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39.352175259711188</c:v>
                </c:pt>
                <c:pt idx="1">
                  <c:v>40.456603554058297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41.032538304369041</c:v>
                </c:pt>
                <c:pt idx="5">
                  <c:v>41.132746068961069</c:v>
                </c:pt>
                <c:pt idx="6">
                  <c:v>41.81455229117099</c:v>
                </c:pt>
                <c:pt idx="7">
                  <c:v>41.364745265742457</c:v>
                </c:pt>
                <c:pt idx="8">
                  <c:v>40.119064528390894</c:v>
                </c:pt>
                <c:pt idx="9">
                  <c:v>41.751756283195725</c:v>
                </c:pt>
                <c:pt idx="10">
                  <c:v>37.650633119929246</c:v>
                </c:pt>
                <c:pt idx="11">
                  <c:v>38.023205851547949</c:v>
                </c:pt>
                <c:pt idx="12">
                  <c:v>38.025826289913908</c:v>
                </c:pt>
                <c:pt idx="13">
                  <c:v>38.116182203223204</c:v>
                </c:pt>
                <c:pt idx="14">
                  <c:v>38.159442130141571</c:v>
                </c:pt>
                <c:pt idx="15">
                  <c:v>38.076608547856452</c:v>
                </c:pt>
                <c:pt idx="16">
                  <c:v>37.998831990357779</c:v>
                </c:pt>
                <c:pt idx="17">
                  <c:v>37.915090171956848</c:v>
                </c:pt>
                <c:pt idx="18">
                  <c:v>37.818135095648898</c:v>
                </c:pt>
                <c:pt idx="19">
                  <c:v>37.721546429975284</c:v>
                </c:pt>
                <c:pt idx="20">
                  <c:v>37.630211233049508</c:v>
                </c:pt>
                <c:pt idx="21">
                  <c:v>37.528104956566636</c:v>
                </c:pt>
                <c:pt idx="22">
                  <c:v>37.422997883409423</c:v>
                </c:pt>
                <c:pt idx="23">
                  <c:v>37.31028756781857</c:v>
                </c:pt>
                <c:pt idx="24">
                  <c:v>37.185774044727829</c:v>
                </c:pt>
                <c:pt idx="25">
                  <c:v>36.996601604621688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31.892439831844701</c:v>
                </c:pt>
                <c:pt idx="1">
                  <c:v>30.138664280449355</c:v>
                </c:pt>
                <c:pt idx="2">
                  <c:v>30.713992444935229</c:v>
                </c:pt>
                <c:pt idx="3">
                  <c:v>33.119945917174157</c:v>
                </c:pt>
                <c:pt idx="4">
                  <c:v>34.491532481312149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33.937536803232533</c:v>
                </c:pt>
                <c:pt idx="8">
                  <c:v>33.859257095914934</c:v>
                </c:pt>
                <c:pt idx="9">
                  <c:v>35.340738957452849</c:v>
                </c:pt>
                <c:pt idx="10">
                  <c:v>33.224306401503625</c:v>
                </c:pt>
                <c:pt idx="11">
                  <c:v>32.815010859003259</c:v>
                </c:pt>
                <c:pt idx="12">
                  <c:v>33.23601363450689</c:v>
                </c:pt>
                <c:pt idx="13">
                  <c:v>33.648544587776158</c:v>
                </c:pt>
                <c:pt idx="14">
                  <c:v>34.040158520276755</c:v>
                </c:pt>
                <c:pt idx="15">
                  <c:v>34.367646450047289</c:v>
                </c:pt>
                <c:pt idx="16">
                  <c:v>34.66007918763583</c:v>
                </c:pt>
                <c:pt idx="17">
                  <c:v>34.927549219222662</c:v>
                </c:pt>
                <c:pt idx="18">
                  <c:v>35.237098611460247</c:v>
                </c:pt>
                <c:pt idx="19">
                  <c:v>35.545512341623194</c:v>
                </c:pt>
                <c:pt idx="20">
                  <c:v>35.863403694851108</c:v>
                </c:pt>
                <c:pt idx="21">
                  <c:v>36.175731706084683</c:v>
                </c:pt>
                <c:pt idx="22">
                  <c:v>36.45632378903187</c:v>
                </c:pt>
                <c:pt idx="23">
                  <c:v>36.740646631906067</c:v>
                </c:pt>
                <c:pt idx="24">
                  <c:v>37.016920041179361</c:v>
                </c:pt>
                <c:pt idx="25">
                  <c:v>37.27604204464474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32.644911367356727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33.949166748873118</c:v>
                </c:pt>
                <c:pt idx="6">
                  <c:v>37.417252429290947</c:v>
                </c:pt>
                <c:pt idx="7">
                  <c:v>35.472777586249826</c:v>
                </c:pt>
                <c:pt idx="8">
                  <c:v>34.260189585474187</c:v>
                </c:pt>
                <c:pt idx="9">
                  <c:v>33.011856547570538</c:v>
                </c:pt>
                <c:pt idx="10">
                  <c:v>33.297994157967018</c:v>
                </c:pt>
                <c:pt idx="11">
                  <c:v>33.248829596707232</c:v>
                </c:pt>
                <c:pt idx="12">
                  <c:v>33.361935514188716</c:v>
                </c:pt>
                <c:pt idx="13">
                  <c:v>33.510840522730049</c:v>
                </c:pt>
                <c:pt idx="14">
                  <c:v>33.65820617493236</c:v>
                </c:pt>
                <c:pt idx="15">
                  <c:v>33.720748309513866</c:v>
                </c:pt>
                <c:pt idx="16">
                  <c:v>33.73712834704078</c:v>
                </c:pt>
                <c:pt idx="17">
                  <c:v>33.717102226197554</c:v>
                </c:pt>
                <c:pt idx="18">
                  <c:v>33.687620572796163</c:v>
                </c:pt>
                <c:pt idx="19">
                  <c:v>33.651415879470136</c:v>
                </c:pt>
                <c:pt idx="20">
                  <c:v>33.611857992693466</c:v>
                </c:pt>
                <c:pt idx="21">
                  <c:v>33.554508413845035</c:v>
                </c:pt>
                <c:pt idx="22">
                  <c:v>33.500587368617389</c:v>
                </c:pt>
                <c:pt idx="23">
                  <c:v>33.4248046345879</c:v>
                </c:pt>
                <c:pt idx="24">
                  <c:v>33.35375124741114</c:v>
                </c:pt>
                <c:pt idx="25">
                  <c:v>33.269199251641147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20.563739082572717</c:v>
                </c:pt>
                <c:pt idx="1">
                  <c:v>21.250952988300007</c:v>
                </c:pt>
                <c:pt idx="2">
                  <c:v>19.633320979211632</c:v>
                </c:pt>
                <c:pt idx="3">
                  <c:v>20.25037391572425</c:v>
                </c:pt>
                <c:pt idx="4">
                  <c:v>21.261682379415504</c:v>
                </c:pt>
                <c:pt idx="5">
                  <c:v>20.901640779620404</c:v>
                </c:pt>
                <c:pt idx="6">
                  <c:v>22.168734771849451</c:v>
                </c:pt>
                <c:pt idx="7">
                  <c:v>21.870112358736613</c:v>
                </c:pt>
                <c:pt idx="8">
                  <c:v>22.634506831038024</c:v>
                </c:pt>
                <c:pt idx="9">
                  <c:v>21.734618308507173</c:v>
                </c:pt>
                <c:pt idx="10">
                  <c:v>19.43971731337794</c:v>
                </c:pt>
                <c:pt idx="11">
                  <c:v>20.1415783009544</c:v>
                </c:pt>
                <c:pt idx="12">
                  <c:v>20.009997748283702</c:v>
                </c:pt>
                <c:pt idx="13">
                  <c:v>20.009358664875421</c:v>
                </c:pt>
                <c:pt idx="14">
                  <c:v>20.022544165341408</c:v>
                </c:pt>
                <c:pt idx="15">
                  <c:v>19.977196233341523</c:v>
                </c:pt>
                <c:pt idx="16">
                  <c:v>19.919849158854447</c:v>
                </c:pt>
                <c:pt idx="17">
                  <c:v>19.851774580021171</c:v>
                </c:pt>
                <c:pt idx="18">
                  <c:v>19.775026436215882</c:v>
                </c:pt>
                <c:pt idx="19">
                  <c:v>19.699822999917263</c:v>
                </c:pt>
                <c:pt idx="20">
                  <c:v>19.636635011063071</c:v>
                </c:pt>
                <c:pt idx="21">
                  <c:v>19.571170983455296</c:v>
                </c:pt>
                <c:pt idx="22">
                  <c:v>19.50039666987465</c:v>
                </c:pt>
                <c:pt idx="23">
                  <c:v>19.444772757242866</c:v>
                </c:pt>
                <c:pt idx="24">
                  <c:v>19.386536989624258</c:v>
                </c:pt>
                <c:pt idx="25">
                  <c:v>19.343311077911768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42.516857267144381</c:v>
                </c:pt>
                <c:pt idx="1">
                  <c:v>39.033440088664122</c:v>
                </c:pt>
                <c:pt idx="2">
                  <c:v>39.17918298967146</c:v>
                </c:pt>
                <c:pt idx="3">
                  <c:v>39.075754486579079</c:v>
                </c:pt>
                <c:pt idx="4">
                  <c:v>40.889126715388322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41.210912845922245</c:v>
                </c:pt>
                <c:pt idx="8">
                  <c:v>40.074128347629973</c:v>
                </c:pt>
                <c:pt idx="9">
                  <c:v>39.858656872154</c:v>
                </c:pt>
                <c:pt idx="10">
                  <c:v>37.055812653214062</c:v>
                </c:pt>
                <c:pt idx="11">
                  <c:v>38.96798623687144</c:v>
                </c:pt>
                <c:pt idx="12">
                  <c:v>39.054872510727293</c:v>
                </c:pt>
                <c:pt idx="13">
                  <c:v>39.301588036585215</c:v>
                </c:pt>
                <c:pt idx="14">
                  <c:v>39.40512573320953</c:v>
                </c:pt>
                <c:pt idx="15">
                  <c:v>39.372564174805916</c:v>
                </c:pt>
                <c:pt idx="16">
                  <c:v>39.337751743613296</c:v>
                </c:pt>
                <c:pt idx="17">
                  <c:v>39.277571158477173</c:v>
                </c:pt>
                <c:pt idx="18">
                  <c:v>39.17872937309042</c:v>
                </c:pt>
                <c:pt idx="19">
                  <c:v>39.081620956057911</c:v>
                </c:pt>
                <c:pt idx="20">
                  <c:v>39.042031707745743</c:v>
                </c:pt>
                <c:pt idx="21">
                  <c:v>38.973798557479142</c:v>
                </c:pt>
                <c:pt idx="22">
                  <c:v>38.875611815973492</c:v>
                </c:pt>
                <c:pt idx="23">
                  <c:v>38.776185613455276</c:v>
                </c:pt>
                <c:pt idx="24">
                  <c:v>38.684507118828321</c:v>
                </c:pt>
                <c:pt idx="25">
                  <c:v>38.57789620536073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30.355753587788442</c:v>
                </c:pt>
                <c:pt idx="1">
                  <c:v>33.733405552959859</c:v>
                </c:pt>
                <c:pt idx="2">
                  <c:v>33.342607316524926</c:v>
                </c:pt>
                <c:pt idx="3">
                  <c:v>35.783216551952499</c:v>
                </c:pt>
                <c:pt idx="4">
                  <c:v>37.494212172525458</c:v>
                </c:pt>
                <c:pt idx="5">
                  <c:v>37.676256368143896</c:v>
                </c:pt>
                <c:pt idx="6">
                  <c:v>39.719290014286123</c:v>
                </c:pt>
                <c:pt idx="7">
                  <c:v>41.00363092716448</c:v>
                </c:pt>
                <c:pt idx="8">
                  <c:v>41.481146227258485</c:v>
                </c:pt>
                <c:pt idx="9">
                  <c:v>43.388767040133978</c:v>
                </c:pt>
                <c:pt idx="10">
                  <c:v>44.787260902472028</c:v>
                </c:pt>
                <c:pt idx="11">
                  <c:v>40.799116251301228</c:v>
                </c:pt>
                <c:pt idx="12">
                  <c:v>41.345522161800282</c:v>
                </c:pt>
                <c:pt idx="13">
                  <c:v>41.961271048251724</c:v>
                </c:pt>
                <c:pt idx="14">
                  <c:v>42.546949764644474</c:v>
                </c:pt>
                <c:pt idx="15">
                  <c:v>43.008326014249242</c:v>
                </c:pt>
                <c:pt idx="16">
                  <c:v>43.440829144952019</c:v>
                </c:pt>
                <c:pt idx="17">
                  <c:v>43.852215832414437</c:v>
                </c:pt>
                <c:pt idx="18">
                  <c:v>44.268014294479528</c:v>
                </c:pt>
                <c:pt idx="19">
                  <c:v>44.686266500500281</c:v>
                </c:pt>
                <c:pt idx="20">
                  <c:v>45.125214581936284</c:v>
                </c:pt>
                <c:pt idx="21">
                  <c:v>45.563930000286632</c:v>
                </c:pt>
                <c:pt idx="22">
                  <c:v>45.994781430344133</c:v>
                </c:pt>
                <c:pt idx="23">
                  <c:v>46.434648207953487</c:v>
                </c:pt>
                <c:pt idx="24">
                  <c:v>46.819000398982283</c:v>
                </c:pt>
                <c:pt idx="25">
                  <c:v>47.035175172519075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65.540088931917396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70.141204989215211</c:v>
                </c:pt>
                <c:pt idx="5">
                  <c:v>71.015504406797746</c:v>
                </c:pt>
                <c:pt idx="6">
                  <c:v>77.345334179212699</c:v>
                </c:pt>
                <c:pt idx="7">
                  <c:v>74.280210275038755</c:v>
                </c:pt>
                <c:pt idx="8">
                  <c:v>77.243747074057012</c:v>
                </c:pt>
                <c:pt idx="9">
                  <c:v>82.131525381977298</c:v>
                </c:pt>
                <c:pt idx="10">
                  <c:v>85.219476426490772</c:v>
                </c:pt>
                <c:pt idx="11">
                  <c:v>87.800638892884933</c:v>
                </c:pt>
                <c:pt idx="12">
                  <c:v>89.097382277970468</c:v>
                </c:pt>
                <c:pt idx="13">
                  <c:v>90.464179396818537</c:v>
                </c:pt>
                <c:pt idx="14">
                  <c:v>91.843622402699935</c:v>
                </c:pt>
                <c:pt idx="15">
                  <c:v>92.994867222445109</c:v>
                </c:pt>
                <c:pt idx="16">
                  <c:v>94.120857577482994</c:v>
                </c:pt>
                <c:pt idx="17">
                  <c:v>95.221814197834831</c:v>
                </c:pt>
                <c:pt idx="18">
                  <c:v>96.341750475280691</c:v>
                </c:pt>
                <c:pt idx="19">
                  <c:v>97.472439356264914</c:v>
                </c:pt>
                <c:pt idx="20">
                  <c:v>98.635467950622115</c:v>
                </c:pt>
                <c:pt idx="21">
                  <c:v>99.773753670945325</c:v>
                </c:pt>
                <c:pt idx="22">
                  <c:v>100.9437875435741</c:v>
                </c:pt>
                <c:pt idx="23">
                  <c:v>102.1448638371775</c:v>
                </c:pt>
                <c:pt idx="24">
                  <c:v>103.32286579963456</c:v>
                </c:pt>
                <c:pt idx="25">
                  <c:v>104.48236809427107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42.684278558464804</c:v>
                </c:pt>
                <c:pt idx="4">
                  <c:v>44.232281700696127</c:v>
                </c:pt>
                <c:pt idx="5">
                  <c:v>44.732514196721567</c:v>
                </c:pt>
                <c:pt idx="6">
                  <c:v>47.531115746934461</c:v>
                </c:pt>
                <c:pt idx="7">
                  <c:v>46.032304162238617</c:v>
                </c:pt>
                <c:pt idx="8">
                  <c:v>47.822500038083987</c:v>
                </c:pt>
                <c:pt idx="9">
                  <c:v>48.456251615471317</c:v>
                </c:pt>
                <c:pt idx="10">
                  <c:v>50.53268229944841</c:v>
                </c:pt>
                <c:pt idx="11">
                  <c:v>51.173200237019692</c:v>
                </c:pt>
                <c:pt idx="12">
                  <c:v>51.961938267837972</c:v>
                </c:pt>
                <c:pt idx="13">
                  <c:v>52.735757921305591</c:v>
                </c:pt>
                <c:pt idx="14">
                  <c:v>53.452611392576586</c:v>
                </c:pt>
                <c:pt idx="15">
                  <c:v>54.011562679046875</c:v>
                </c:pt>
                <c:pt idx="16">
                  <c:v>54.545991580763058</c:v>
                </c:pt>
                <c:pt idx="17">
                  <c:v>55.060413053661748</c:v>
                </c:pt>
                <c:pt idx="18">
                  <c:v>55.576931949999363</c:v>
                </c:pt>
                <c:pt idx="19">
                  <c:v>56.100488628606755</c:v>
                </c:pt>
                <c:pt idx="20">
                  <c:v>56.651969823909958</c:v>
                </c:pt>
                <c:pt idx="21">
                  <c:v>57.209869874673011</c:v>
                </c:pt>
                <c:pt idx="22">
                  <c:v>57.795268870404477</c:v>
                </c:pt>
                <c:pt idx="23">
                  <c:v>58.368896808395306</c:v>
                </c:pt>
                <c:pt idx="24">
                  <c:v>58.948429153640731</c:v>
                </c:pt>
                <c:pt idx="25">
                  <c:v>59.496364427686828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40.825727712417937</c:v>
                </c:pt>
                <c:pt idx="1">
                  <c:v>38.281361919873909</c:v>
                </c:pt>
                <c:pt idx="2">
                  <c:v>38.375529006767948</c:v>
                </c:pt>
                <c:pt idx="3">
                  <c:v>40.305683365165883</c:v>
                </c:pt>
                <c:pt idx="4">
                  <c:v>41.247673686850554</c:v>
                </c:pt>
                <c:pt idx="5">
                  <c:v>40.107998723144824</c:v>
                </c:pt>
                <c:pt idx="6">
                  <c:v>40.21178760303934</c:v>
                </c:pt>
                <c:pt idx="7">
                  <c:v>39.742769775674311</c:v>
                </c:pt>
                <c:pt idx="8">
                  <c:v>39.275460272152884</c:v>
                </c:pt>
                <c:pt idx="9">
                  <c:v>38.695828993537091</c:v>
                </c:pt>
                <c:pt idx="10">
                  <c:v>40.434116725596859</c:v>
                </c:pt>
                <c:pt idx="11">
                  <c:v>41.282433773709855</c:v>
                </c:pt>
                <c:pt idx="12">
                  <c:v>41.155511594770729</c:v>
                </c:pt>
                <c:pt idx="13">
                  <c:v>41.04027761843421</c:v>
                </c:pt>
                <c:pt idx="14">
                  <c:v>40.884339716177443</c:v>
                </c:pt>
                <c:pt idx="15">
                  <c:v>40.597480368693596</c:v>
                </c:pt>
                <c:pt idx="16">
                  <c:v>40.330681269299689</c:v>
                </c:pt>
                <c:pt idx="17">
                  <c:v>40.111469560213528</c:v>
                </c:pt>
                <c:pt idx="18">
                  <c:v>39.878693191028695</c:v>
                </c:pt>
                <c:pt idx="19">
                  <c:v>39.621886907584212</c:v>
                </c:pt>
                <c:pt idx="20">
                  <c:v>39.348208004128686</c:v>
                </c:pt>
                <c:pt idx="21">
                  <c:v>39.101131836664095</c:v>
                </c:pt>
                <c:pt idx="22">
                  <c:v>38.866244628770339</c:v>
                </c:pt>
                <c:pt idx="23">
                  <c:v>38.618893941463099</c:v>
                </c:pt>
                <c:pt idx="24">
                  <c:v>38.444215205971574</c:v>
                </c:pt>
                <c:pt idx="25">
                  <c:v>38.573042121342802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39.352175259711188</c:v>
                </c:pt>
                <c:pt idx="1">
                  <c:v>40.456603554058297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41.032538304369041</c:v>
                </c:pt>
                <c:pt idx="5">
                  <c:v>41.132746068961069</c:v>
                </c:pt>
                <c:pt idx="6">
                  <c:v>41.81455229117099</c:v>
                </c:pt>
                <c:pt idx="7">
                  <c:v>41.364745265742457</c:v>
                </c:pt>
                <c:pt idx="8">
                  <c:v>40.119064528390894</c:v>
                </c:pt>
                <c:pt idx="9">
                  <c:v>41.751756283195725</c:v>
                </c:pt>
                <c:pt idx="10">
                  <c:v>37.650633119929246</c:v>
                </c:pt>
                <c:pt idx="11">
                  <c:v>38.023205851547949</c:v>
                </c:pt>
                <c:pt idx="12">
                  <c:v>38.025826289913908</c:v>
                </c:pt>
                <c:pt idx="13">
                  <c:v>38.116182203223204</c:v>
                </c:pt>
                <c:pt idx="14">
                  <c:v>38.159442130141571</c:v>
                </c:pt>
                <c:pt idx="15">
                  <c:v>38.076608547856452</c:v>
                </c:pt>
                <c:pt idx="16">
                  <c:v>37.998831990357779</c:v>
                </c:pt>
                <c:pt idx="17">
                  <c:v>37.915090171956848</c:v>
                </c:pt>
                <c:pt idx="18">
                  <c:v>37.818135095648898</c:v>
                </c:pt>
                <c:pt idx="19">
                  <c:v>37.721546429975284</c:v>
                </c:pt>
                <c:pt idx="20">
                  <c:v>37.630211233049508</c:v>
                </c:pt>
                <c:pt idx="21">
                  <c:v>37.528104956566636</c:v>
                </c:pt>
                <c:pt idx="22">
                  <c:v>37.422997883409423</c:v>
                </c:pt>
                <c:pt idx="23">
                  <c:v>37.31028756781857</c:v>
                </c:pt>
                <c:pt idx="24">
                  <c:v>37.185774044727829</c:v>
                </c:pt>
                <c:pt idx="25">
                  <c:v>36.996601604621688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31.892439831844701</c:v>
                </c:pt>
                <c:pt idx="1">
                  <c:v>30.138664280449355</c:v>
                </c:pt>
                <c:pt idx="2">
                  <c:v>30.713992444935229</c:v>
                </c:pt>
                <c:pt idx="3">
                  <c:v>33.119945917174157</c:v>
                </c:pt>
                <c:pt idx="4">
                  <c:v>34.491532481312149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33.937536803232533</c:v>
                </c:pt>
                <c:pt idx="8">
                  <c:v>33.859257095914934</c:v>
                </c:pt>
                <c:pt idx="9">
                  <c:v>35.340738957452849</c:v>
                </c:pt>
                <c:pt idx="10">
                  <c:v>33.224306401503625</c:v>
                </c:pt>
                <c:pt idx="11">
                  <c:v>32.815010859003259</c:v>
                </c:pt>
                <c:pt idx="12">
                  <c:v>33.23601363450689</c:v>
                </c:pt>
                <c:pt idx="13">
                  <c:v>33.648544587776158</c:v>
                </c:pt>
                <c:pt idx="14">
                  <c:v>34.040158520276755</c:v>
                </c:pt>
                <c:pt idx="15">
                  <c:v>34.367646450047289</c:v>
                </c:pt>
                <c:pt idx="16">
                  <c:v>34.66007918763583</c:v>
                </c:pt>
                <c:pt idx="17">
                  <c:v>34.927549219222662</c:v>
                </c:pt>
                <c:pt idx="18">
                  <c:v>35.237098611460247</c:v>
                </c:pt>
                <c:pt idx="19">
                  <c:v>35.545512341623194</c:v>
                </c:pt>
                <c:pt idx="20">
                  <c:v>35.863403694851108</c:v>
                </c:pt>
                <c:pt idx="21">
                  <c:v>36.175731706084683</c:v>
                </c:pt>
                <c:pt idx="22">
                  <c:v>36.45632378903187</c:v>
                </c:pt>
                <c:pt idx="23">
                  <c:v>36.740646631906067</c:v>
                </c:pt>
                <c:pt idx="24">
                  <c:v>37.016920041179361</c:v>
                </c:pt>
                <c:pt idx="25">
                  <c:v>37.27604204464474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32.644911367356727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33.949166748873118</c:v>
                </c:pt>
                <c:pt idx="6">
                  <c:v>37.417252429290947</c:v>
                </c:pt>
                <c:pt idx="7">
                  <c:v>35.472777586249826</c:v>
                </c:pt>
                <c:pt idx="8">
                  <c:v>34.260189585474187</c:v>
                </c:pt>
                <c:pt idx="9">
                  <c:v>33.011856547570538</c:v>
                </c:pt>
                <c:pt idx="10">
                  <c:v>33.297994157967018</c:v>
                </c:pt>
                <c:pt idx="11">
                  <c:v>33.248829596707232</c:v>
                </c:pt>
                <c:pt idx="12">
                  <c:v>33.361935514188716</c:v>
                </c:pt>
                <c:pt idx="13">
                  <c:v>33.510840522730049</c:v>
                </c:pt>
                <c:pt idx="14">
                  <c:v>33.65820617493236</c:v>
                </c:pt>
                <c:pt idx="15">
                  <c:v>33.720748309513866</c:v>
                </c:pt>
                <c:pt idx="16">
                  <c:v>33.73712834704078</c:v>
                </c:pt>
                <c:pt idx="17">
                  <c:v>33.717102226197554</c:v>
                </c:pt>
                <c:pt idx="18">
                  <c:v>33.687620572796163</c:v>
                </c:pt>
                <c:pt idx="19">
                  <c:v>33.651415879470136</c:v>
                </c:pt>
                <c:pt idx="20">
                  <c:v>33.611857992693466</c:v>
                </c:pt>
                <c:pt idx="21">
                  <c:v>33.554508413845035</c:v>
                </c:pt>
                <c:pt idx="22">
                  <c:v>33.500587368617389</c:v>
                </c:pt>
                <c:pt idx="23">
                  <c:v>33.4248046345879</c:v>
                </c:pt>
                <c:pt idx="24">
                  <c:v>33.35375124741114</c:v>
                </c:pt>
                <c:pt idx="25">
                  <c:v>33.269199251641147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20.563739082572717</c:v>
                </c:pt>
                <c:pt idx="1">
                  <c:v>21.250952988300007</c:v>
                </c:pt>
                <c:pt idx="2">
                  <c:v>19.633320979211632</c:v>
                </c:pt>
                <c:pt idx="3">
                  <c:v>20.25037391572425</c:v>
                </c:pt>
                <c:pt idx="4">
                  <c:v>21.261682379415504</c:v>
                </c:pt>
                <c:pt idx="5">
                  <c:v>20.901640779620404</c:v>
                </c:pt>
                <c:pt idx="6">
                  <c:v>22.168734771849451</c:v>
                </c:pt>
                <c:pt idx="7">
                  <c:v>21.870112358736613</c:v>
                </c:pt>
                <c:pt idx="8">
                  <c:v>22.634506831038024</c:v>
                </c:pt>
                <c:pt idx="9">
                  <c:v>21.734618308507173</c:v>
                </c:pt>
                <c:pt idx="10">
                  <c:v>19.43971731337794</c:v>
                </c:pt>
                <c:pt idx="11">
                  <c:v>20.1415783009544</c:v>
                </c:pt>
                <c:pt idx="12">
                  <c:v>20.009997748283702</c:v>
                </c:pt>
                <c:pt idx="13">
                  <c:v>20.009358664875421</c:v>
                </c:pt>
                <c:pt idx="14">
                  <c:v>20.022544165341408</c:v>
                </c:pt>
                <c:pt idx="15">
                  <c:v>19.977196233341523</c:v>
                </c:pt>
                <c:pt idx="16">
                  <c:v>19.919849158854447</c:v>
                </c:pt>
                <c:pt idx="17">
                  <c:v>19.851774580021171</c:v>
                </c:pt>
                <c:pt idx="18">
                  <c:v>19.775026436215882</c:v>
                </c:pt>
                <c:pt idx="19">
                  <c:v>19.699822999917263</c:v>
                </c:pt>
                <c:pt idx="20">
                  <c:v>19.636635011063071</c:v>
                </c:pt>
                <c:pt idx="21">
                  <c:v>19.571170983455296</c:v>
                </c:pt>
                <c:pt idx="22">
                  <c:v>19.50039666987465</c:v>
                </c:pt>
                <c:pt idx="23">
                  <c:v>19.444772757242866</c:v>
                </c:pt>
                <c:pt idx="24">
                  <c:v>19.386536989624258</c:v>
                </c:pt>
                <c:pt idx="25">
                  <c:v>19.343311077911768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42.516857267144381</c:v>
                </c:pt>
                <c:pt idx="1">
                  <c:v>39.033440088664122</c:v>
                </c:pt>
                <c:pt idx="2">
                  <c:v>39.17918298967146</c:v>
                </c:pt>
                <c:pt idx="3">
                  <c:v>39.075754486579079</c:v>
                </c:pt>
                <c:pt idx="4">
                  <c:v>40.889126715388322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41.210912845922245</c:v>
                </c:pt>
                <c:pt idx="8">
                  <c:v>40.074128347629973</c:v>
                </c:pt>
                <c:pt idx="9">
                  <c:v>39.858656872154</c:v>
                </c:pt>
                <c:pt idx="10">
                  <c:v>37.055812653214062</c:v>
                </c:pt>
                <c:pt idx="11">
                  <c:v>38.96798623687144</c:v>
                </c:pt>
                <c:pt idx="12">
                  <c:v>39.054872510727293</c:v>
                </c:pt>
                <c:pt idx="13">
                  <c:v>39.301588036585215</c:v>
                </c:pt>
                <c:pt idx="14">
                  <c:v>39.40512573320953</c:v>
                </c:pt>
                <c:pt idx="15">
                  <c:v>39.372564174805916</c:v>
                </c:pt>
                <c:pt idx="16">
                  <c:v>39.337751743613296</c:v>
                </c:pt>
                <c:pt idx="17">
                  <c:v>39.277571158477173</c:v>
                </c:pt>
                <c:pt idx="18">
                  <c:v>39.17872937309042</c:v>
                </c:pt>
                <c:pt idx="19">
                  <c:v>39.081620956057911</c:v>
                </c:pt>
                <c:pt idx="20">
                  <c:v>39.042031707745743</c:v>
                </c:pt>
                <c:pt idx="21">
                  <c:v>38.973798557479142</c:v>
                </c:pt>
                <c:pt idx="22">
                  <c:v>38.875611815973492</c:v>
                </c:pt>
                <c:pt idx="23">
                  <c:v>38.776185613455276</c:v>
                </c:pt>
                <c:pt idx="24">
                  <c:v>38.684507118828321</c:v>
                </c:pt>
                <c:pt idx="25">
                  <c:v>38.57789620536073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47.035175172519075</c:v>
                </c:pt>
                <c:pt idx="1">
                  <c:v>104.48236809427107</c:v>
                </c:pt>
                <c:pt idx="2">
                  <c:v>59.496364427686828</c:v>
                </c:pt>
                <c:pt idx="3">
                  <c:v>38.573042121342802</c:v>
                </c:pt>
                <c:pt idx="4">
                  <c:v>36.996601604621688</c:v>
                </c:pt>
                <c:pt idx="5">
                  <c:v>37.27604204464474</c:v>
                </c:pt>
                <c:pt idx="6">
                  <c:v>33.269199251641147</c:v>
                </c:pt>
                <c:pt idx="7">
                  <c:v>19.343311077911768</c:v>
                </c:pt>
                <c:pt idx="8">
                  <c:v>38.57789620536073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44.787260902472028</c:v>
                </c:pt>
                <c:pt idx="1">
                  <c:v>85.219476426490772</c:v>
                </c:pt>
                <c:pt idx="2">
                  <c:v>50.53268229944841</c:v>
                </c:pt>
                <c:pt idx="3">
                  <c:v>40.434116725596859</c:v>
                </c:pt>
                <c:pt idx="4">
                  <c:v>37.650633119929246</c:v>
                </c:pt>
                <c:pt idx="5">
                  <c:v>33.224306401503625</c:v>
                </c:pt>
                <c:pt idx="6">
                  <c:v>33.297994157967018</c:v>
                </c:pt>
                <c:pt idx="7">
                  <c:v>19.43971731337794</c:v>
                </c:pt>
                <c:pt idx="8">
                  <c:v>37.055812653214062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11.332411799185421</c:v>
                </c:pt>
                <c:pt idx="1">
                  <c:v>25.173441294849074</c:v>
                </c:pt>
                <c:pt idx="2">
                  <c:v>14.334746278204275</c:v>
                </c:pt>
                <c:pt idx="3">
                  <c:v>9.2935892353554532</c:v>
                </c:pt>
                <c:pt idx="4">
                  <c:v>8.9137698119796873</c:v>
                </c:pt>
                <c:pt idx="5">
                  <c:v>8.9810967460895679</c:v>
                </c:pt>
                <c:pt idx="6">
                  <c:v>8.0157087704231191</c:v>
                </c:pt>
                <c:pt idx="7">
                  <c:v>4.6604773106642021</c:v>
                </c:pt>
                <c:pt idx="8">
                  <c:v>9.2947587532491838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11.73541195740302</c:v>
                </c:pt>
                <c:pt idx="1">
                  <c:v>22.329690240196516</c:v>
                </c:pt>
                <c:pt idx="2">
                  <c:v>13.240859837085125</c:v>
                </c:pt>
                <c:pt idx="3">
                  <c:v>10.594776446407069</c:v>
                </c:pt>
                <c:pt idx="4">
                  <c:v>9.8654322951691</c:v>
                </c:pt>
                <c:pt idx="5">
                  <c:v>8.7056210798349305</c:v>
                </c:pt>
                <c:pt idx="6">
                  <c:v>8.7249291634482109</c:v>
                </c:pt>
                <c:pt idx="7">
                  <c:v>5.0937049154385381</c:v>
                </c:pt>
                <c:pt idx="8">
                  <c:v>9.7095740650174953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10.356310161666828</c:v>
                </c:pt>
                <c:pt idx="1">
                  <c:v>19.520479496096151</c:v>
                </c:pt>
                <c:pt idx="2">
                  <c:v>12.295908245388015</c:v>
                </c:pt>
                <c:pt idx="3">
                  <c:v>11.024738516532393</c:v>
                </c:pt>
                <c:pt idx="4">
                  <c:v>11.306417281187766</c:v>
                </c:pt>
                <c:pt idx="5">
                  <c:v>9.2779905253584172</c:v>
                </c:pt>
                <c:pt idx="6">
                  <c:v>9.3318215362488015</c:v>
                </c:pt>
                <c:pt idx="7">
                  <c:v>5.745365799785711</c:v>
                </c:pt>
                <c:pt idx="8">
                  <c:v>11.140968437735935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8.8425461670497529E-2</c:v>
                </c:pt>
                <c:pt idx="1">
                  <c:v>9.8614351143202481E-2</c:v>
                </c:pt>
                <c:pt idx="2">
                  <c:v>9.839495762774228E-2</c:v>
                </c:pt>
                <c:pt idx="3">
                  <c:v>0.10134591750298094</c:v>
                </c:pt>
                <c:pt idx="4">
                  <c:v>0.10283459223911071</c:v>
                </c:pt>
                <c:pt idx="5">
                  <c:v>0.10356310161666828</c:v>
                </c:pt>
                <c:pt idx="6">
                  <c:v>0.10338342091309628</c:v>
                </c:pt>
                <c:pt idx="7">
                  <c:v>0.10936780584176278</c:v>
                </c:pt>
                <c:pt idx="8">
                  <c:v>0.11009673335790653</c:v>
                </c:pt>
                <c:pt idx="9">
                  <c:v>0.11288281353938651</c:v>
                </c:pt>
                <c:pt idx="10">
                  <c:v>0.11735411957403021</c:v>
                </c:pt>
                <c:pt idx="11">
                  <c:v>0.10617801924596676</c:v>
                </c:pt>
                <c:pt idx="12">
                  <c:v>0.10676727935204555</c:v>
                </c:pt>
                <c:pt idx="13">
                  <c:v>0.10737604800621237</c:v>
                </c:pt>
                <c:pt idx="14">
                  <c:v>0.10798361923247322</c:v>
                </c:pt>
                <c:pt idx="15">
                  <c:v>0.10857206404574607</c:v>
                </c:pt>
                <c:pt idx="16">
                  <c:v>0.10912258760525716</c:v>
                </c:pt>
                <c:pt idx="17">
                  <c:v>0.10964835743911996</c:v>
                </c:pt>
                <c:pt idx="18">
                  <c:v>0.11018467225491596</c:v>
                </c:pt>
                <c:pt idx="19">
                  <c:v>0.11072440600647773</c:v>
                </c:pt>
                <c:pt idx="20">
                  <c:v>0.11127054847658409</c:v>
                </c:pt>
                <c:pt idx="21">
                  <c:v>0.1118264973549931</c:v>
                </c:pt>
                <c:pt idx="22">
                  <c:v>0.11235887938699847</c:v>
                </c:pt>
                <c:pt idx="23">
                  <c:v>0.11290715503412281</c:v>
                </c:pt>
                <c:pt idx="24">
                  <c:v>0.11331874760743312</c:v>
                </c:pt>
                <c:pt idx="25">
                  <c:v>0.1133241179918542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0.1916384741472191</c:v>
                </c:pt>
                <c:pt idx="1">
                  <c:v>0.19159623044112495</c:v>
                </c:pt>
                <c:pt idx="2">
                  <c:v>0.1916909985661833</c:v>
                </c:pt>
                <c:pt idx="3">
                  <c:v>0.19502820194212217</c:v>
                </c:pt>
                <c:pt idx="4">
                  <c:v>0.1923748172394254</c:v>
                </c:pt>
                <c:pt idx="5">
                  <c:v>0.19520479496096149</c:v>
                </c:pt>
                <c:pt idx="6">
                  <c:v>0.20131843334152194</c:v>
                </c:pt>
                <c:pt idx="7">
                  <c:v>0.19812546917311599</c:v>
                </c:pt>
                <c:pt idx="8">
                  <c:v>0.20501565165500685</c:v>
                </c:pt>
                <c:pt idx="9">
                  <c:v>0.21367829274391165</c:v>
                </c:pt>
                <c:pt idx="10">
                  <c:v>0.22329690240196515</c:v>
                </c:pt>
                <c:pt idx="11">
                  <c:v>0.22849754560258612</c:v>
                </c:pt>
                <c:pt idx="12">
                  <c:v>0.23007775947251116</c:v>
                </c:pt>
                <c:pt idx="13">
                  <c:v>0.23149170239827865</c:v>
                </c:pt>
                <c:pt idx="14">
                  <c:v>0.23309794956689228</c:v>
                </c:pt>
                <c:pt idx="15">
                  <c:v>0.23476023402203114</c:v>
                </c:pt>
                <c:pt idx="16">
                  <c:v>0.23642991463652377</c:v>
                </c:pt>
                <c:pt idx="17">
                  <c:v>0.23809322564375421</c:v>
                </c:pt>
                <c:pt idx="18">
                  <c:v>0.23979806570875475</c:v>
                </c:pt>
                <c:pt idx="19">
                  <c:v>0.24151890043452229</c:v>
                </c:pt>
                <c:pt idx="20">
                  <c:v>0.24321707319932964</c:v>
                </c:pt>
                <c:pt idx="21">
                  <c:v>0.24487241115749922</c:v>
                </c:pt>
                <c:pt idx="22">
                  <c:v>0.24659168924743777</c:v>
                </c:pt>
                <c:pt idx="23">
                  <c:v>0.24836811351632404</c:v>
                </c:pt>
                <c:pt idx="24">
                  <c:v>0.25007833682583236</c:v>
                </c:pt>
                <c:pt idx="25">
                  <c:v>0.25173441294849075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0.11761328359078758</c:v>
                </c:pt>
                <c:pt idx="1">
                  <c:v>0.11984123703181314</c:v>
                </c:pt>
                <c:pt idx="2">
                  <c:v>0.12175467525771154</c:v>
                </c:pt>
                <c:pt idx="3">
                  <c:v>0.12089123869509692</c:v>
                </c:pt>
                <c:pt idx="4">
                  <c:v>0.12131495473399058</c:v>
                </c:pt>
                <c:pt idx="5">
                  <c:v>0.12295908245388014</c:v>
                </c:pt>
                <c:pt idx="6">
                  <c:v>0.12371644467881969</c:v>
                </c:pt>
                <c:pt idx="7">
                  <c:v>0.12278064137801538</c:v>
                </c:pt>
                <c:pt idx="8">
                  <c:v>0.12692756864422311</c:v>
                </c:pt>
                <c:pt idx="9">
                  <c:v>0.12606668474509283</c:v>
                </c:pt>
                <c:pt idx="10">
                  <c:v>0.13240859837085125</c:v>
                </c:pt>
                <c:pt idx="11">
                  <c:v>0.13317614543846143</c:v>
                </c:pt>
                <c:pt idx="12">
                  <c:v>0.13418224002602455</c:v>
                </c:pt>
                <c:pt idx="13">
                  <c:v>0.13494722949861709</c:v>
                </c:pt>
                <c:pt idx="14">
                  <c:v>0.13566205021808056</c:v>
                </c:pt>
                <c:pt idx="15">
                  <c:v>0.13634910692542263</c:v>
                </c:pt>
                <c:pt idx="16">
                  <c:v>0.13701855747104458</c:v>
                </c:pt>
                <c:pt idx="17">
                  <c:v>0.13767340456239577</c:v>
                </c:pt>
                <c:pt idx="18">
                  <c:v>0.13833297312836801</c:v>
                </c:pt>
                <c:pt idx="19">
                  <c:v>0.13900676352109431</c:v>
                </c:pt>
                <c:pt idx="20">
                  <c:v>0.13969342446315444</c:v>
                </c:pt>
                <c:pt idx="21">
                  <c:v>0.14040885766832176</c:v>
                </c:pt>
                <c:pt idx="22">
                  <c:v>0.14118583548403954</c:v>
                </c:pt>
                <c:pt idx="23">
                  <c:v>0.14192561665595652</c:v>
                </c:pt>
                <c:pt idx="24">
                  <c:v>0.1426763089384811</c:v>
                </c:pt>
                <c:pt idx="25">
                  <c:v>0.14334746278204274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0.11892420362961541</c:v>
                </c:pt>
                <c:pt idx="1">
                  <c:v>0.11190959242700087</c:v>
                </c:pt>
                <c:pt idx="2">
                  <c:v>0.11324724892440323</c:v>
                </c:pt>
                <c:pt idx="3">
                  <c:v>0.11415453541737254</c:v>
                </c:pt>
                <c:pt idx="4">
                  <c:v>0.11312913270137581</c:v>
                </c:pt>
                <c:pt idx="5">
                  <c:v>0.11024738516532394</c:v>
                </c:pt>
                <c:pt idx="6">
                  <c:v>0.10466531909149891</c:v>
                </c:pt>
                <c:pt idx="7">
                  <c:v>0.1060047471444843</c:v>
                </c:pt>
                <c:pt idx="8">
                  <c:v>0.10424253595602846</c:v>
                </c:pt>
                <c:pt idx="9">
                  <c:v>0.10067338500282827</c:v>
                </c:pt>
                <c:pt idx="10">
                  <c:v>0.10594776446407068</c:v>
                </c:pt>
                <c:pt idx="11">
                  <c:v>0.10743583318684052</c:v>
                </c:pt>
                <c:pt idx="12">
                  <c:v>0.10627661167561629</c:v>
                </c:pt>
                <c:pt idx="13">
                  <c:v>0.10501928825458869</c:v>
                </c:pt>
                <c:pt idx="14">
                  <c:v>0.10376393600256195</c:v>
                </c:pt>
                <c:pt idx="15">
                  <c:v>0.10248602182808444</c:v>
                </c:pt>
                <c:pt idx="16">
                  <c:v>0.10130995164258438</c:v>
                </c:pt>
                <c:pt idx="17">
                  <c:v>0.10029497183345677</c:v>
                </c:pt>
                <c:pt idx="18">
                  <c:v>9.9259494902526155E-2</c:v>
                </c:pt>
                <c:pt idx="19">
                  <c:v>9.8175798433484784E-2</c:v>
                </c:pt>
                <c:pt idx="20">
                  <c:v>9.7025503961653325E-2</c:v>
                </c:pt>
                <c:pt idx="21">
                  <c:v>9.5965001611635514E-2</c:v>
                </c:pt>
                <c:pt idx="22">
                  <c:v>9.494485149544736E-2</c:v>
                </c:pt>
                <c:pt idx="23">
                  <c:v>9.3902928390190002E-2</c:v>
                </c:pt>
                <c:pt idx="24">
                  <c:v>9.3048768294208009E-2</c:v>
                </c:pt>
                <c:pt idx="25">
                  <c:v>9.2935892353554539E-2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0.11463178652491519</c:v>
                </c:pt>
                <c:pt idx="1">
                  <c:v>0.11826857216291879</c:v>
                </c:pt>
                <c:pt idx="2">
                  <c:v>0.11137367262875417</c:v>
                </c:pt>
                <c:pt idx="3">
                  <c:v>0.11006137273910056</c:v>
                </c:pt>
                <c:pt idx="4">
                  <c:v>0.11253908538335528</c:v>
                </c:pt>
                <c:pt idx="5">
                  <c:v>0.11306417281187767</c:v>
                </c:pt>
                <c:pt idx="6">
                  <c:v>0.10883707785954748</c:v>
                </c:pt>
                <c:pt idx="7">
                  <c:v>0.11033099573434638</c:v>
                </c:pt>
                <c:pt idx="8">
                  <c:v>0.10648157902272169</c:v>
                </c:pt>
                <c:pt idx="9">
                  <c:v>0.10862386836432536</c:v>
                </c:pt>
                <c:pt idx="10">
                  <c:v>9.8654322951690993E-2</c:v>
                </c:pt>
                <c:pt idx="11">
                  <c:v>9.8953826789575441E-2</c:v>
                </c:pt>
                <c:pt idx="12">
                  <c:v>9.8194769489175993E-2</c:v>
                </c:pt>
                <c:pt idx="13">
                  <c:v>9.7536726315094621E-2</c:v>
                </c:pt>
                <c:pt idx="14">
                  <c:v>9.684818046648605E-2</c:v>
                </c:pt>
                <c:pt idx="15">
                  <c:v>9.6122224811377319E-2</c:v>
                </c:pt>
                <c:pt idx="16">
                  <c:v>9.545238786601537E-2</c:v>
                </c:pt>
                <c:pt idx="17">
                  <c:v>9.4803130938669669E-2</c:v>
                </c:pt>
                <c:pt idx="18">
                  <c:v>9.4130692040683084E-2</c:v>
                </c:pt>
                <c:pt idx="19">
                  <c:v>9.3467101845664924E-2</c:v>
                </c:pt>
                <c:pt idx="20">
                  <c:v>9.2789237280818448E-2</c:v>
                </c:pt>
                <c:pt idx="21">
                  <c:v>9.2104358198184452E-2</c:v>
                </c:pt>
                <c:pt idx="22">
                  <c:v>9.1419199629196674E-2</c:v>
                </c:pt>
                <c:pt idx="23">
                  <c:v>9.0721015133390162E-2</c:v>
                </c:pt>
                <c:pt idx="24">
                  <c:v>9.0002890015848089E-2</c:v>
                </c:pt>
                <c:pt idx="25">
                  <c:v>8.9137698119796882E-2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9.2901785744627596E-2</c:v>
                </c:pt>
                <c:pt idx="1">
                  <c:v>8.8105685554731847E-2</c:v>
                </c:pt>
                <c:pt idx="2">
                  <c:v>9.0637842341154129E-2</c:v>
                </c:pt>
                <c:pt idx="3">
                  <c:v>9.3802950937957888E-2</c:v>
                </c:pt>
                <c:pt idx="4">
                  <c:v>9.4599205394608796E-2</c:v>
                </c:pt>
                <c:pt idx="5">
                  <c:v>9.2779905253584163E-2</c:v>
                </c:pt>
                <c:pt idx="6">
                  <c:v>9.2025203681880954E-2</c:v>
                </c:pt>
                <c:pt idx="7">
                  <c:v>9.05206161482804E-2</c:v>
                </c:pt>
                <c:pt idx="8">
                  <c:v>8.9867179170090239E-2</c:v>
                </c:pt>
                <c:pt idx="9">
                  <c:v>9.1944581932650468E-2</c:v>
                </c:pt>
                <c:pt idx="10">
                  <c:v>8.7056210798349312E-2</c:v>
                </c:pt>
                <c:pt idx="11">
                  <c:v>8.539971388308519E-2</c:v>
                </c:pt>
                <c:pt idx="12">
                  <c:v>8.5825950833977344E-2</c:v>
                </c:pt>
                <c:pt idx="13">
                  <c:v>8.6104344523824053E-2</c:v>
                </c:pt>
                <c:pt idx="14">
                  <c:v>8.6393490875368961E-2</c:v>
                </c:pt>
                <c:pt idx="15">
                  <c:v>8.6759161708359442E-2</c:v>
                </c:pt>
                <c:pt idx="16">
                  <c:v>8.7065500406026355E-2</c:v>
                </c:pt>
                <c:pt idx="17">
                  <c:v>8.7333064671065719E-2</c:v>
                </c:pt>
                <c:pt idx="18">
                  <c:v>8.7706399837367055E-2</c:v>
                </c:pt>
                <c:pt idx="19">
                  <c:v>8.8075286848546389E-2</c:v>
                </c:pt>
                <c:pt idx="20">
                  <c:v>8.8432612151182033E-2</c:v>
                </c:pt>
                <c:pt idx="21">
                  <c:v>8.8785259873763525E-2</c:v>
                </c:pt>
                <c:pt idx="22">
                  <c:v>8.9057748729789915E-2</c:v>
                </c:pt>
                <c:pt idx="23">
                  <c:v>8.9335917152743902E-2</c:v>
                </c:pt>
                <c:pt idx="24">
                  <c:v>8.9594202857908908E-2</c:v>
                </c:pt>
                <c:pt idx="25">
                  <c:v>8.9810967460895674E-2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9.2112990809936929E-2</c:v>
                </c:pt>
                <c:pt idx="1">
                  <c:v>9.5432308118584622E-2</c:v>
                </c:pt>
                <c:pt idx="2">
                  <c:v>9.9343276606353656E-2</c:v>
                </c:pt>
                <c:pt idx="3">
                  <c:v>9.6691175304444238E-2</c:v>
                </c:pt>
                <c:pt idx="4">
                  <c:v>9.2748486919416909E-2</c:v>
                </c:pt>
                <c:pt idx="5">
                  <c:v>9.3318215362488008E-2</c:v>
                </c:pt>
                <c:pt idx="6">
                  <c:v>9.7391558507657433E-2</c:v>
                </c:pt>
                <c:pt idx="7">
                  <c:v>9.4615519747809074E-2</c:v>
                </c:pt>
                <c:pt idx="8">
                  <c:v>9.0931309779107017E-2</c:v>
                </c:pt>
                <c:pt idx="9">
                  <c:v>8.5885622050551669E-2</c:v>
                </c:pt>
                <c:pt idx="10">
                  <c:v>8.7249291634482112E-2</c:v>
                </c:pt>
                <c:pt idx="11">
                  <c:v>8.652870927596272E-2</c:v>
                </c:pt>
                <c:pt idx="12">
                  <c:v>8.615112114992865E-2</c:v>
                </c:pt>
                <c:pt idx="13">
                  <c:v>8.5751969156499283E-2</c:v>
                </c:pt>
                <c:pt idx="14">
                  <c:v>8.5424100664019606E-2</c:v>
                </c:pt>
                <c:pt idx="15">
                  <c:v>8.5126104278460887E-2</c:v>
                </c:pt>
                <c:pt idx="16">
                  <c:v>8.4747064364621219E-2</c:v>
                </c:pt>
                <c:pt idx="17">
                  <c:v>8.4306455364490621E-2</c:v>
                </c:pt>
                <c:pt idx="18">
                  <c:v>8.3849693531982059E-2</c:v>
                </c:pt>
                <c:pt idx="19">
                  <c:v>8.338206179049594E-2</c:v>
                </c:pt>
                <c:pt idx="20">
                  <c:v>8.2880711123780287E-2</c:v>
                </c:pt>
                <c:pt idx="21">
                  <c:v>8.2352052300258799E-2</c:v>
                </c:pt>
                <c:pt idx="22">
                  <c:v>8.1837294112257791E-2</c:v>
                </c:pt>
                <c:pt idx="23">
                  <c:v>8.1273353939532514E-2</c:v>
                </c:pt>
                <c:pt idx="24">
                  <c:v>8.0728022536949523E-2</c:v>
                </c:pt>
                <c:pt idx="25">
                  <c:v>8.0157087704231189E-2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5.9901597131808239E-2</c:v>
                </c:pt>
                <c:pt idx="1">
                  <c:v>6.2123847437396587E-2</c:v>
                </c:pt>
                <c:pt idx="2">
                  <c:v>5.793847396223159E-2</c:v>
                </c:pt>
                <c:pt idx="3">
                  <c:v>5.7353500384400867E-2</c:v>
                </c:pt>
                <c:pt idx="4">
                  <c:v>5.8313971973701799E-2</c:v>
                </c:pt>
                <c:pt idx="5">
                  <c:v>5.7453657997857108E-2</c:v>
                </c:pt>
                <c:pt idx="6">
                  <c:v>5.7701928639826351E-2</c:v>
                </c:pt>
                <c:pt idx="7">
                  <c:v>5.8333521888258993E-2</c:v>
                </c:pt>
                <c:pt idx="8">
                  <c:v>6.0075130267903502E-2</c:v>
                </c:pt>
                <c:pt idx="9">
                  <c:v>5.6546084003713033E-2</c:v>
                </c:pt>
                <c:pt idx="10">
                  <c:v>5.0937049154385378E-2</c:v>
                </c:pt>
                <c:pt idx="11">
                  <c:v>5.2417627757186419E-2</c:v>
                </c:pt>
                <c:pt idx="12">
                  <c:v>5.1672174100601174E-2</c:v>
                </c:pt>
                <c:pt idx="13">
                  <c:v>5.1202592364339279E-2</c:v>
                </c:pt>
                <c:pt idx="14">
                  <c:v>5.0816963311721711E-2</c:v>
                </c:pt>
                <c:pt idx="15">
                  <c:v>5.0431291563921489E-2</c:v>
                </c:pt>
                <c:pt idx="16">
                  <c:v>5.0038305614919301E-2</c:v>
                </c:pt>
                <c:pt idx="17">
                  <c:v>4.9637502544216373E-2</c:v>
                </c:pt>
                <c:pt idx="18">
                  <c:v>4.9220748692549048E-2</c:v>
                </c:pt>
                <c:pt idx="19">
                  <c:v>4.8812563029273601E-2</c:v>
                </c:pt>
                <c:pt idx="20">
                  <c:v>4.8420360283231392E-2</c:v>
                </c:pt>
                <c:pt idx="21">
                  <c:v>4.8033071339581852E-2</c:v>
                </c:pt>
                <c:pt idx="22">
                  <c:v>4.763676767868226E-2</c:v>
                </c:pt>
                <c:pt idx="23">
                  <c:v>4.728051265669464E-2</c:v>
                </c:pt>
                <c:pt idx="24">
                  <c:v>4.6922362147594057E-2</c:v>
                </c:pt>
                <c:pt idx="25">
                  <c:v>4.6604773106642024E-2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0.12385041675059243</c:v>
                </c:pt>
                <c:pt idx="1">
                  <c:v>0.11410817568322675</c:v>
                </c:pt>
                <c:pt idx="2">
                  <c:v>0.11561885408546593</c:v>
                </c:pt>
                <c:pt idx="3">
                  <c:v>0.110671107076524</c:v>
                </c:pt>
                <c:pt idx="4">
                  <c:v>0.1121457534150148</c:v>
                </c:pt>
                <c:pt idx="5">
                  <c:v>0.11140968437735935</c:v>
                </c:pt>
                <c:pt idx="6">
                  <c:v>0.11096061328615089</c:v>
                </c:pt>
                <c:pt idx="7">
                  <c:v>0.10992068294392665</c:v>
                </c:pt>
                <c:pt idx="8">
                  <c:v>0.10636231214701258</c:v>
                </c:pt>
                <c:pt idx="9">
                  <c:v>0.10369866761754042</c:v>
                </c:pt>
                <c:pt idx="10">
                  <c:v>9.7095740650174955E-2</c:v>
                </c:pt>
                <c:pt idx="11">
                  <c:v>0.10141257882033518</c:v>
                </c:pt>
                <c:pt idx="12">
                  <c:v>0.10085209390011929</c:v>
                </c:pt>
                <c:pt idx="13">
                  <c:v>0.10057009948254605</c:v>
                </c:pt>
                <c:pt idx="14">
                  <c:v>0.10000970966239572</c:v>
                </c:pt>
                <c:pt idx="15">
                  <c:v>9.9393790816596508E-2</c:v>
                </c:pt>
                <c:pt idx="16">
                  <c:v>9.8815730393007922E-2</c:v>
                </c:pt>
                <c:pt idx="17">
                  <c:v>9.8209887002830912E-2</c:v>
                </c:pt>
                <c:pt idx="18">
                  <c:v>9.7517259902854023E-2</c:v>
                </c:pt>
                <c:pt idx="19">
                  <c:v>9.6837118090440141E-2</c:v>
                </c:pt>
                <c:pt idx="20">
                  <c:v>9.6270529060266438E-2</c:v>
                </c:pt>
                <c:pt idx="21">
                  <c:v>9.5652490495761855E-2</c:v>
                </c:pt>
                <c:pt idx="22">
                  <c:v>9.4967734236150209E-2</c:v>
                </c:pt>
                <c:pt idx="23">
                  <c:v>9.4285387521045538E-2</c:v>
                </c:pt>
                <c:pt idx="24">
                  <c:v>9.3630360775744909E-2</c:v>
                </c:pt>
                <c:pt idx="25">
                  <c:v>9.294758753249184E-2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5.7125106719900813</c:v>
                </c:pt>
                <c:pt idx="1">
                  <c:v>11.116020975179552</c:v>
                </c:pt>
                <c:pt idx="2">
                  <c:v>3.7237374187497494</c:v>
                </c:pt>
                <c:pt idx="3">
                  <c:v>-1.4121697296077329</c:v>
                </c:pt>
                <c:pt idx="4">
                  <c:v>0.61901021423465608</c:v>
                </c:pt>
                <c:pt idx="5">
                  <c:v>1.5874094261989526</c:v>
                </c:pt>
                <c:pt idx="6">
                  <c:v>-0.93731020130258003</c:v>
                </c:pt>
                <c:pt idx="7">
                  <c:v>0.83297752888676868</c:v>
                </c:pt>
                <c:pt idx="8">
                  <c:v>-0.67218630432930837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1.3984938623380501</c:v>
                </c:pt>
                <c:pt idx="1">
                  <c:v>3.0879510445134741</c:v>
                </c:pt>
                <c:pt idx="2">
                  <c:v>2.0764306839770938</c:v>
                </c:pt>
                <c:pt idx="3">
                  <c:v>1.7382877320597672</c:v>
                </c:pt>
                <c:pt idx="4">
                  <c:v>-4.1011231632664789</c:v>
                </c:pt>
                <c:pt idx="5">
                  <c:v>-2.1164325559492241</c:v>
                </c:pt>
                <c:pt idx="6">
                  <c:v>0.28613761039648011</c:v>
                </c:pt>
                <c:pt idx="7">
                  <c:v>-2.2949009951292325</c:v>
                </c:pt>
                <c:pt idx="8">
                  <c:v>-2.8028442189399385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-1.7789348882227856</c:v>
                </c:pt>
                <c:pt idx="1">
                  <c:v>7.7753907959543369</c:v>
                </c:pt>
                <c:pt idx="2">
                  <c:v>3.4788803795984649</c:v>
                </c:pt>
                <c:pt idx="3">
                  <c:v>0.16336364309673712</c:v>
                </c:pt>
                <c:pt idx="4">
                  <c:v>0.42597542792720589</c:v>
                </c:pt>
                <c:pt idx="5">
                  <c:v>1.1433400485436636</c:v>
                </c:pt>
                <c:pt idx="6">
                  <c:v>0.42275415154684737</c:v>
                </c:pt>
                <c:pt idx="7">
                  <c:v>0.53747891996358277</c:v>
                </c:pt>
                <c:pt idx="8">
                  <c:v>2.3167515215918542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4.0268491582698331</c:v>
                </c:pt>
                <c:pt idx="1">
                  <c:v>11.487500871825958</c:v>
                </c:pt>
                <c:pt idx="2">
                  <c:v>5.4848017486399527</c:v>
                </c:pt>
                <c:pt idx="3">
                  <c:v>-2.024438247350794</c:v>
                </c:pt>
                <c:pt idx="4">
                  <c:v>-1.0800069432347641</c:v>
                </c:pt>
                <c:pt idx="5">
                  <c:v>2.9083955945974509</c:v>
                </c:pt>
                <c:pt idx="6">
                  <c:v>-0.45154905787271815</c:v>
                </c:pt>
                <c:pt idx="7">
                  <c:v>-0.63388515542975554</c:v>
                </c:pt>
                <c:pt idx="8">
                  <c:v>-0.79466796944518592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2.2479142700470476</c:v>
                </c:pt>
                <c:pt idx="1">
                  <c:v>19.262891667780295</c:v>
                </c:pt>
                <c:pt idx="2">
                  <c:v>8.9636821282384176</c:v>
                </c:pt>
                <c:pt idx="3">
                  <c:v>-1.8610746042540569</c:v>
                </c:pt>
                <c:pt idx="4">
                  <c:v>-0.65403151530755821</c:v>
                </c:pt>
                <c:pt idx="5">
                  <c:v>4.0517356431411145</c:v>
                </c:pt>
                <c:pt idx="6">
                  <c:v>-2.8794906325870784E-2</c:v>
                </c:pt>
                <c:pt idx="7">
                  <c:v>-9.6406235466172774E-2</c:v>
                </c:pt>
                <c:pt idx="8">
                  <c:v>1.5220835521466682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1.5777478544631549</c:v>
                </c:pt>
                <c:pt idx="1">
                  <c:v>8.5118303727204321</c:v>
                </c:pt>
                <c:pt idx="2">
                  <c:v>8.3464763323224673</c:v>
                </c:pt>
                <c:pt idx="3">
                  <c:v>-3.1168307055916884</c:v>
                </c:pt>
                <c:pt idx="4">
                  <c:v>0.76019067517631722</c:v>
                </c:pt>
                <c:pt idx="5">
                  <c:v>2.5548663109743472</c:v>
                </c:pt>
                <c:pt idx="6">
                  <c:v>-1.0070687236565696</c:v>
                </c:pt>
                <c:pt idx="7">
                  <c:v>0.84030695244699771</c:v>
                </c:pt>
                <c:pt idx="8">
                  <c:v>1.3516579889108229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0.67016641558389622</c:v>
                </c:pt>
                <c:pt idx="1">
                  <c:v>10.751061295059863</c:v>
                </c:pt>
                <c:pt idx="2">
                  <c:v>0.61720579591598224</c:v>
                </c:pt>
                <c:pt idx="3">
                  <c:v>1.2557561013376191</c:v>
                </c:pt>
                <c:pt idx="4">
                  <c:v>-1.414222190483855</c:v>
                </c:pt>
                <c:pt idx="5">
                  <c:v>1.4968693321667645</c:v>
                </c:pt>
                <c:pt idx="6">
                  <c:v>0.97827381733073082</c:v>
                </c:pt>
                <c:pt idx="7">
                  <c:v>-0.93671318791314562</c:v>
                </c:pt>
                <c:pt idx="8">
                  <c:v>0.17042556323588798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1.2450087451215861</c:v>
                </c:pt>
                <c:pt idx="1">
                  <c:v>0.68607180522885791</c:v>
                </c:pt>
                <c:pt idx="2">
                  <c:v>1.4591676957121944</c:v>
                </c:pt>
                <c:pt idx="3">
                  <c:v>0.21955323778143798</c:v>
                </c:pt>
                <c:pt idx="4">
                  <c:v>1.2441531816939264</c:v>
                </c:pt>
                <c:pt idx="5">
                  <c:v>1.3377672164089107</c:v>
                </c:pt>
                <c:pt idx="6">
                  <c:v>-0.39740105776743651</c:v>
                </c:pt>
                <c:pt idx="7">
                  <c:v>0.50832626267234415</c:v>
                </c:pt>
                <c:pt idx="8">
                  <c:v>1.765175245331795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1.2110891761612343</c:v>
                </c:pt>
                <c:pt idx="1">
                  <c:v>4.6229449959192621</c:v>
                </c:pt>
                <c:pt idx="2">
                  <c:v>3.3517527395278552</c:v>
                </c:pt>
                <c:pt idx="3">
                  <c:v>-1.574986924711288</c:v>
                </c:pt>
                <c:pt idx="4">
                  <c:v>0.76827099627412343</c:v>
                </c:pt>
                <c:pt idx="5">
                  <c:v>0.38005702373119732</c:v>
                </c:pt>
                <c:pt idx="6">
                  <c:v>0.75520871383690391</c:v>
                </c:pt>
                <c:pt idx="7">
                  <c:v>1.0805379515271722</c:v>
                </c:pt>
                <c:pt idx="8">
                  <c:v>-1.6779793120994206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-0.20818365123577465</c:v>
                </c:pt>
                <c:pt idx="1">
                  <c:v>13.953874866632226</c:v>
                </c:pt>
                <c:pt idx="2">
                  <c:v>4.1527616929984603</c:v>
                </c:pt>
                <c:pt idx="3">
                  <c:v>-0.50564091732420735</c:v>
                </c:pt>
                <c:pt idx="4">
                  <c:v>-2.6664556932755694</c:v>
                </c:pt>
                <c:pt idx="5">
                  <c:v>2.3339114030009593</c:v>
                </c:pt>
                <c:pt idx="6">
                  <c:v>-0.38660256239531599</c:v>
                </c:pt>
                <c:pt idx="7">
                  <c:v>-1.6852704496656479</c:v>
                </c:pt>
                <c:pt idx="8">
                  <c:v>1.4348876189143294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0.23449092470783217</c:v>
                </c:pt>
                <c:pt idx="1">
                  <c:v>1.0538698844629266</c:v>
                </c:pt>
                <c:pt idx="2">
                  <c:v>0.78806435939533426</c:v>
                </c:pt>
                <c:pt idx="3">
                  <c:v>6.7033825467420982E-2</c:v>
                </c:pt>
                <c:pt idx="4">
                  <c:v>0.153312493860146</c:v>
                </c:pt>
                <c:pt idx="5">
                  <c:v>0.90638849405487898</c:v>
                </c:pt>
                <c:pt idx="6">
                  <c:v>-0.26661146248850931</c:v>
                </c:pt>
                <c:pt idx="7">
                  <c:v>0.11025958286331239</c:v>
                </c:pt>
                <c:pt idx="8">
                  <c:v>1.2278646011316421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0.93793467132029607</c:v>
                </c:pt>
                <c:pt idx="1">
                  <c:v>2.8254933609360204</c:v>
                </c:pt>
                <c:pt idx="2">
                  <c:v>3.0054431817572009</c:v>
                </c:pt>
                <c:pt idx="3">
                  <c:v>-1.2610829719494241</c:v>
                </c:pt>
                <c:pt idx="4">
                  <c:v>0.17727856076441095</c:v>
                </c:pt>
                <c:pt idx="5">
                  <c:v>-0.32474258224024943</c:v>
                </c:pt>
                <c:pt idx="6">
                  <c:v>-7.987191993558973E-2</c:v>
                </c:pt>
                <c:pt idx="7">
                  <c:v>0.57026910760874394</c:v>
                </c:pt>
                <c:pt idx="8">
                  <c:v>-1.034937237243069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0.4053222584350511</c:v>
                </c:pt>
                <c:pt idx="1">
                  <c:v>4.6324671273214904</c:v>
                </c:pt>
                <c:pt idx="2">
                  <c:v>4.5529687911699401</c:v>
                </c:pt>
                <c:pt idx="3">
                  <c:v>-1.9227815591096533</c:v>
                </c:pt>
                <c:pt idx="4">
                  <c:v>0.42959962055176537</c:v>
                </c:pt>
                <c:pt idx="5">
                  <c:v>1.9732203991596702</c:v>
                </c:pt>
                <c:pt idx="6">
                  <c:v>-0.66058534123248513</c:v>
                </c:pt>
                <c:pt idx="7">
                  <c:v>0.15977826197494105</c:v>
                </c:pt>
                <c:pt idx="8">
                  <c:v>1.1587306250222458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1.0105178204137708</c:v>
                </c:pt>
                <c:pt idx="1">
                  <c:v>-0.36779807923406782</c:v>
                </c:pt>
                <c:pt idx="2">
                  <c:v>0.6711033363168637</c:v>
                </c:pt>
                <c:pt idx="3">
                  <c:v>0.15251941231401606</c:v>
                </c:pt>
                <c:pt idx="4">
                  <c:v>1.090840687833774</c:v>
                </c:pt>
                <c:pt idx="5">
                  <c:v>0.43137872235403085</c:v>
                </c:pt>
                <c:pt idx="6">
                  <c:v>-0.13078959527892886</c:v>
                </c:pt>
                <c:pt idx="7">
                  <c:v>0.39806667980902999</c:v>
                </c:pt>
                <c:pt idx="8">
                  <c:v>0.53731064420015651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0.27315450484093473</c:v>
                </c:pt>
                <c:pt idx="1">
                  <c:v>1.7974516349832315</c:v>
                </c:pt>
                <c:pt idx="2">
                  <c:v>0.34630955777064321</c:v>
                </c:pt>
                <c:pt idx="3">
                  <c:v>-0.31390395276186478</c:v>
                </c:pt>
                <c:pt idx="4">
                  <c:v>0.59099243550971492</c:v>
                </c:pt>
                <c:pt idx="5">
                  <c:v>0.70479960597144209</c:v>
                </c:pt>
                <c:pt idx="6">
                  <c:v>0.83508063377249009</c:v>
                </c:pt>
                <c:pt idx="7">
                  <c:v>0.51026884391842131</c:v>
                </c:pt>
                <c:pt idx="8">
                  <c:v>-0.64304207485633125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-0.61350590967081331</c:v>
                </c:pt>
                <c:pt idx="1">
                  <c:v>9.3214077393107289</c:v>
                </c:pt>
                <c:pt idx="2">
                  <c:v>-0.40020709817149225</c:v>
                </c:pt>
                <c:pt idx="3">
                  <c:v>1.4171406417854575</c:v>
                </c:pt>
                <c:pt idx="4">
                  <c:v>-3.0960553138273408</c:v>
                </c:pt>
                <c:pt idx="5">
                  <c:v>0.36069100384129138</c:v>
                </c:pt>
                <c:pt idx="6">
                  <c:v>0.27398277883717714</c:v>
                </c:pt>
                <c:pt idx="7">
                  <c:v>-1.8450487116405814</c:v>
                </c:pt>
                <c:pt idx="8">
                  <c:v>0.27615699389208359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15.892117762853708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15.396822806086886</c:v>
                </c:pt>
                <c:pt idx="4">
                  <c:v>14.753582945007032</c:v>
                </c:pt>
                <c:pt idx="5">
                  <c:v>11.97786602543381</c:v>
                </c:pt>
                <c:pt idx="6">
                  <c:v>12.442412054631498</c:v>
                </c:pt>
                <c:pt idx="7">
                  <c:v>11.372700979713086</c:v>
                </c:pt>
                <c:pt idx="8">
                  <c:v>12.22482604573675</c:v>
                </c:pt>
                <c:pt idx="9">
                  <c:v>11.018080505782766</c:v>
                </c:pt>
                <c:pt idx="10">
                  <c:v>13.328490029164028</c:v>
                </c:pt>
                <c:pt idx="11">
                  <c:v>12.517818683689333</c:v>
                </c:pt>
                <c:pt idx="12">
                  <c:v>10.917209500338405</c:v>
                </c:pt>
                <c:pt idx="13">
                  <c:v>10.52596378272627</c:v>
                </c:pt>
                <c:pt idx="14">
                  <c:v>10.104115219532826</c:v>
                </c:pt>
                <c:pt idx="15">
                  <c:v>9.869890637016363</c:v>
                </c:pt>
                <c:pt idx="16">
                  <c:v>9.6352257744706655</c:v>
                </c:pt>
                <c:pt idx="17">
                  <c:v>9.379967909847192</c:v>
                </c:pt>
                <c:pt idx="18">
                  <c:v>9.1220448666574807</c:v>
                </c:pt>
                <c:pt idx="19">
                  <c:v>8.8515438932790715</c:v>
                </c:pt>
                <c:pt idx="20">
                  <c:v>8.5620567008072133</c:v>
                </c:pt>
                <c:pt idx="21">
                  <c:v>8.2555797798324999</c:v>
                </c:pt>
                <c:pt idx="22">
                  <c:v>7.9320430241639146</c:v>
                </c:pt>
                <c:pt idx="23">
                  <c:v>7.5928223135565478</c:v>
                </c:pt>
                <c:pt idx="24">
                  <c:v>7.2628365220661619</c:v>
                </c:pt>
                <c:pt idx="25">
                  <c:v>7.2900825691083107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53.811667014974681</c:v>
                </c:pt>
                <c:pt idx="1">
                  <c:v>51.009567630144112</c:v>
                </c:pt>
                <c:pt idx="2">
                  <c:v>48.826961030041332</c:v>
                </c:pt>
                <c:pt idx="3">
                  <c:v>47.897103497533777</c:v>
                </c:pt>
                <c:pt idx="4">
                  <c:v>51.698731676008755</c:v>
                </c:pt>
                <c:pt idx="5">
                  <c:v>45.589086193452296</c:v>
                </c:pt>
                <c:pt idx="6">
                  <c:v>53.558563317033872</c:v>
                </c:pt>
                <c:pt idx="7">
                  <c:v>46.476411982821183</c:v>
                </c:pt>
                <c:pt idx="8">
                  <c:v>48.767668687166285</c:v>
                </c:pt>
                <c:pt idx="9">
                  <c:v>52.81266253051907</c:v>
                </c:pt>
                <c:pt idx="10">
                  <c:v>48.104778739153318</c:v>
                </c:pt>
                <c:pt idx="11">
                  <c:v>43.662595480276288</c:v>
                </c:pt>
                <c:pt idx="12">
                  <c:v>45.772697387589368</c:v>
                </c:pt>
                <c:pt idx="13">
                  <c:v>45.068235620031167</c:v>
                </c:pt>
                <c:pt idx="14">
                  <c:v>44.28245533720321</c:v>
                </c:pt>
                <c:pt idx="15">
                  <c:v>43.301444179903385</c:v>
                </c:pt>
                <c:pt idx="16">
                  <c:v>42.24510161412114</c:v>
                </c:pt>
                <c:pt idx="17">
                  <c:v>41.136879234936103</c:v>
                </c:pt>
                <c:pt idx="18">
                  <c:v>39.992830627106095</c:v>
                </c:pt>
                <c:pt idx="19">
                  <c:v>38.806910612230702</c:v>
                </c:pt>
                <c:pt idx="20">
                  <c:v>37.604387216151061</c:v>
                </c:pt>
                <c:pt idx="21">
                  <c:v>36.362197994378889</c:v>
                </c:pt>
                <c:pt idx="22">
                  <c:v>35.07012295454134</c:v>
                </c:pt>
                <c:pt idx="23">
                  <c:v>33.72316828394078</c:v>
                </c:pt>
                <c:pt idx="24">
                  <c:v>32.309602604936146</c:v>
                </c:pt>
                <c:pt idx="25">
                  <c:v>30.805166834426583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74.112352791194525</c:v>
                </c:pt>
                <c:pt idx="1">
                  <c:v>77.623588070152834</c:v>
                </c:pt>
                <c:pt idx="2">
                  <c:v>77.255232222052314</c:v>
                </c:pt>
                <c:pt idx="3">
                  <c:v>77.550991540798478</c:v>
                </c:pt>
                <c:pt idx="4">
                  <c:v>76.192297276155486</c:v>
                </c:pt>
                <c:pt idx="5">
                  <c:v>79.360454430201884</c:v>
                </c:pt>
                <c:pt idx="6">
                  <c:v>76.184941800361614</c:v>
                </c:pt>
                <c:pt idx="7">
                  <c:v>75.835934035889693</c:v>
                </c:pt>
                <c:pt idx="8">
                  <c:v>75.751959785687816</c:v>
                </c:pt>
                <c:pt idx="9">
                  <c:v>75.211109860050698</c:v>
                </c:pt>
                <c:pt idx="10">
                  <c:v>71.721664444435319</c:v>
                </c:pt>
                <c:pt idx="11">
                  <c:v>68.725732308361316</c:v>
                </c:pt>
                <c:pt idx="12">
                  <c:v>69.077708294282843</c:v>
                </c:pt>
                <c:pt idx="13">
                  <c:v>67.913995798611495</c:v>
                </c:pt>
                <c:pt idx="14">
                  <c:v>66.698494033525336</c:v>
                </c:pt>
                <c:pt idx="15">
                  <c:v>65.271611208375873</c:v>
                </c:pt>
                <c:pt idx="16">
                  <c:v>63.826708686661796</c:v>
                </c:pt>
                <c:pt idx="17">
                  <c:v>62.367030978529556</c:v>
                </c:pt>
                <c:pt idx="18">
                  <c:v>60.907259498052824</c:v>
                </c:pt>
                <c:pt idx="19">
                  <c:v>59.450688316426785</c:v>
                </c:pt>
                <c:pt idx="20">
                  <c:v>58.016778424334554</c:v>
                </c:pt>
                <c:pt idx="21">
                  <c:v>56.58251324258331</c:v>
                </c:pt>
                <c:pt idx="22">
                  <c:v>55.14924225204291</c:v>
                </c:pt>
                <c:pt idx="23">
                  <c:v>53.720525229861643</c:v>
                </c:pt>
                <c:pt idx="24">
                  <c:v>52.294711726014889</c:v>
                </c:pt>
                <c:pt idx="25">
                  <c:v>50.815535423806146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76.062644839219629</c:v>
                </c:pt>
                <c:pt idx="1">
                  <c:v>72.061327406953822</c:v>
                </c:pt>
                <c:pt idx="2">
                  <c:v>71.790085808570865</c:v>
                </c:pt>
                <c:pt idx="3">
                  <c:v>79.981909165206332</c:v>
                </c:pt>
                <c:pt idx="4">
                  <c:v>77.560010694589209</c:v>
                </c:pt>
                <c:pt idx="5">
                  <c:v>81.540670865249865</c:v>
                </c:pt>
                <c:pt idx="6">
                  <c:v>83.057531928172651</c:v>
                </c:pt>
                <c:pt idx="7">
                  <c:v>83.069152718427489</c:v>
                </c:pt>
                <c:pt idx="8">
                  <c:v>83.963858058636859</c:v>
                </c:pt>
                <c:pt idx="9">
                  <c:v>86.433914362760902</c:v>
                </c:pt>
                <c:pt idx="10">
                  <c:v>82.728012374797899</c:v>
                </c:pt>
                <c:pt idx="11">
                  <c:v>78.543680912617717</c:v>
                </c:pt>
                <c:pt idx="12">
                  <c:v>83.508278506078696</c:v>
                </c:pt>
                <c:pt idx="13">
                  <c:v>84.081044553918929</c:v>
                </c:pt>
                <c:pt idx="14">
                  <c:v>84.596074844600267</c:v>
                </c:pt>
                <c:pt idx="15">
                  <c:v>84.841242684817956</c:v>
                </c:pt>
                <c:pt idx="16">
                  <c:v>85.062792426134394</c:v>
                </c:pt>
                <c:pt idx="17">
                  <c:v>85.26517125463559</c:v>
                </c:pt>
                <c:pt idx="18">
                  <c:v>85.468186866435573</c:v>
                </c:pt>
                <c:pt idx="19">
                  <c:v>85.673746198006953</c:v>
                </c:pt>
                <c:pt idx="20">
                  <c:v>85.915862144013246</c:v>
                </c:pt>
                <c:pt idx="21">
                  <c:v>86.149926816471165</c:v>
                </c:pt>
                <c:pt idx="22">
                  <c:v>86.391078945974215</c:v>
                </c:pt>
                <c:pt idx="23">
                  <c:v>86.638078234986907</c:v>
                </c:pt>
                <c:pt idx="24">
                  <c:v>86.883648348633983</c:v>
                </c:pt>
                <c:pt idx="25">
                  <c:v>87.04943064202962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18.473419573581392</c:v>
                </c:pt>
                <c:pt idx="1">
                  <c:v>18.259745157841284</c:v>
                </c:pt>
                <c:pt idx="2">
                  <c:v>18.882782985897141</c:v>
                </c:pt>
                <c:pt idx="3">
                  <c:v>19.014450373237018</c:v>
                </c:pt>
                <c:pt idx="4">
                  <c:v>20.148649065175032</c:v>
                </c:pt>
                <c:pt idx="5">
                  <c:v>19.85135790069446</c:v>
                </c:pt>
                <c:pt idx="6">
                  <c:v>21.770070963545468</c:v>
                </c:pt>
                <c:pt idx="7">
                  <c:v>20.680471982266575</c:v>
                </c:pt>
                <c:pt idx="8">
                  <c:v>20.117738482125002</c:v>
                </c:pt>
                <c:pt idx="9">
                  <c:v>19.975883164070314</c:v>
                </c:pt>
                <c:pt idx="10">
                  <c:v>20.984325731253755</c:v>
                </c:pt>
                <c:pt idx="11">
                  <c:v>23.80840882827178</c:v>
                </c:pt>
                <c:pt idx="12">
                  <c:v>22.049375523988182</c:v>
                </c:pt>
                <c:pt idx="13">
                  <c:v>22.403109802132022</c:v>
                </c:pt>
                <c:pt idx="14">
                  <c:v>22.739120390648605</c:v>
                </c:pt>
                <c:pt idx="15">
                  <c:v>22.996125878496024</c:v>
                </c:pt>
                <c:pt idx="16">
                  <c:v>23.258350161865621</c:v>
                </c:pt>
                <c:pt idx="17">
                  <c:v>23.521479901740001</c:v>
                </c:pt>
                <c:pt idx="18" formatCode="General">
                  <c:v>23.783039125339613</c:v>
                </c:pt>
                <c:pt idx="19" formatCode="General">
                  <c:v>24.044598950066412</c:v>
                </c:pt>
                <c:pt idx="20" formatCode="General">
                  <c:v>24.321655520225875</c:v>
                </c:pt>
                <c:pt idx="21" formatCode="General">
                  <c:v>24.596287275824011</c:v>
                </c:pt>
                <c:pt idx="22">
                  <c:v>24.871658673306495</c:v>
                </c:pt>
                <c:pt idx="23">
                  <c:v>25.173515820338363</c:v>
                </c:pt>
                <c:pt idx="24">
                  <c:v>25.480738740411972</c:v>
                </c:pt>
                <c:pt idx="25">
                  <c:v>25.757222111330691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19.861846233238666</c:v>
                </c:pt>
                <c:pt idx="2">
                  <c:v>19.966156643285021</c:v>
                </c:pt>
                <c:pt idx="3">
                  <c:v>21.407431244686705</c:v>
                </c:pt>
                <c:pt idx="4">
                  <c:v>21.501024863407594</c:v>
                </c:pt>
                <c:pt idx="5">
                  <c:v>20.452005316594885</c:v>
                </c:pt>
                <c:pt idx="6">
                  <c:v>21.836971844968023</c:v>
                </c:pt>
                <c:pt idx="7">
                  <c:v>20.641593127731259</c:v>
                </c:pt>
                <c:pt idx="8">
                  <c:v>20.110121382842021</c:v>
                </c:pt>
                <c:pt idx="9">
                  <c:v>18.973059384678553</c:v>
                </c:pt>
                <c:pt idx="10">
                  <c:v>20.080424684245983</c:v>
                </c:pt>
                <c:pt idx="11">
                  <c:v>22.103391733538238</c:v>
                </c:pt>
                <c:pt idx="12">
                  <c:v>20.540349429498935</c:v>
                </c:pt>
                <c:pt idx="13">
                  <c:v>20.755011008829964</c:v>
                </c:pt>
                <c:pt idx="14">
                  <c:v>20.975554619919503</c:v>
                </c:pt>
                <c:pt idx="15">
                  <c:v>21.128305655763942</c:v>
                </c:pt>
                <c:pt idx="16">
                  <c:v>21.284887797657522</c:v>
                </c:pt>
                <c:pt idx="17">
                  <c:v>21.456683039550004</c:v>
                </c:pt>
                <c:pt idx="18" formatCode="General">
                  <c:v>21.648250398861236</c:v>
                </c:pt>
                <c:pt idx="19" formatCode="General">
                  <c:v>21.860612547621731</c:v>
                </c:pt>
                <c:pt idx="20" formatCode="General">
                  <c:v>22.088781423328939</c:v>
                </c:pt>
                <c:pt idx="21" formatCode="General">
                  <c:v>22.326316994409538</c:v>
                </c:pt>
                <c:pt idx="22">
                  <c:v>22.586310109860111</c:v>
                </c:pt>
                <c:pt idx="23">
                  <c:v>22.84412462870004</c:v>
                </c:pt>
                <c:pt idx="24">
                  <c:v>23.083221044806102</c:v>
                </c:pt>
                <c:pt idx="25">
                  <c:v>23.320815702469012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55.483099612247287</c:v>
                </c:pt>
                <c:pt idx="1">
                  <c:v>57.794689131090649</c:v>
                </c:pt>
                <c:pt idx="2">
                  <c:v>60.332118529307344</c:v>
                </c:pt>
                <c:pt idx="3">
                  <c:v>65.082617341694515</c:v>
                </c:pt>
                <c:pt idx="4">
                  <c:v>68.286344176304411</c:v>
                </c:pt>
                <c:pt idx="5">
                  <c:v>68.702531294903451</c:v>
                </c:pt>
                <c:pt idx="6">
                  <c:v>75.414955803987937</c:v>
                </c:pt>
                <c:pt idx="7">
                  <c:v>71.923235553913727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75.3799085282633</c:v>
                </c:pt>
                <c:pt idx="11">
                  <c:v>84.724537131284748</c:v>
                </c:pt>
                <c:pt idx="12">
                  <c:v>80.044546660577893</c:v>
                </c:pt>
                <c:pt idx="13">
                  <c:v>81.579450312835618</c:v>
                </c:pt>
                <c:pt idx="14">
                  <c:v>83.033408389292092</c:v>
                </c:pt>
                <c:pt idx="15">
                  <c:v>84.194243849883875</c:v>
                </c:pt>
                <c:pt idx="16">
                  <c:v>85.304728061001668</c:v>
                </c:pt>
                <c:pt idx="17">
                  <c:v>86.368437584137169</c:v>
                </c:pt>
                <c:pt idx="18" formatCode="General">
                  <c:v>87.405864321372121</c:v>
                </c:pt>
                <c:pt idx="19" formatCode="General">
                  <c:v>88.426384228137294</c:v>
                </c:pt>
                <c:pt idx="20" formatCode="General">
                  <c:v>89.470576643151375</c:v>
                </c:pt>
                <c:pt idx="21" formatCode="General">
                  <c:v>90.490113068499596</c:v>
                </c:pt>
                <c:pt idx="22" formatCode="General">
                  <c:v>91.497554170462521</c:v>
                </c:pt>
                <c:pt idx="23" formatCode="General">
                  <c:v>92.499111144302873</c:v>
                </c:pt>
                <c:pt idx="24" formatCode="General">
                  <c:v>93.52139201761338</c:v>
                </c:pt>
                <c:pt idx="25" formatCode="General">
                  <c:v>94.472220213740641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25.678347138057102</c:v>
                </c:pt>
                <c:pt idx="1">
                  <c:v>22.420878471728702</c:v>
                </c:pt>
                <c:pt idx="2">
                  <c:v>23.813088277437149</c:v>
                </c:pt>
                <c:pt idx="3">
                  <c:v>23.284075565093143</c:v>
                </c:pt>
                <c:pt idx="4">
                  <c:v>30.106499610312206</c:v>
                </c:pt>
                <c:pt idx="5">
                  <c:v>31.697574822275584</c:v>
                </c:pt>
                <c:pt idx="6">
                  <c:v>34.93116596882107</c:v>
                </c:pt>
                <c:pt idx="7">
                  <c:v>39.1793192181986</c:v>
                </c:pt>
                <c:pt idx="8">
                  <c:v>38.062556564310462</c:v>
                </c:pt>
                <c:pt idx="9">
                  <c:v>42.214988941777449</c:v>
                </c:pt>
                <c:pt idx="10">
                  <c:v>43.174566917058591</c:v>
                </c:pt>
                <c:pt idx="11">
                  <c:v>43.887665456144035</c:v>
                </c:pt>
                <c:pt idx="12">
                  <c:v>48.379047354871958</c:v>
                </c:pt>
                <c:pt idx="13">
                  <c:v>51.116529954000633</c:v>
                </c:pt>
                <c:pt idx="14">
                  <c:v>53.85136645764257</c:v>
                </c:pt>
                <c:pt idx="15">
                  <c:v>56.428189734702379</c:v>
                </c:pt>
                <c:pt idx="16">
                  <c:v>59.016094306558657</c:v>
                </c:pt>
                <c:pt idx="17">
                  <c:v>61.617578985331981</c:v>
                </c:pt>
                <c:pt idx="18" formatCode="General">
                  <c:v>64.239058441787094</c:v>
                </c:pt>
                <c:pt idx="19" formatCode="General">
                  <c:v>66.89279054056712</c:v>
                </c:pt>
                <c:pt idx="20" formatCode="General">
                  <c:v>69.603954175734046</c:v>
                </c:pt>
                <c:pt idx="21" formatCode="General">
                  <c:v>72.336943608355398</c:v>
                </c:pt>
                <c:pt idx="22" formatCode="General">
                  <c:v>75.110265700966153</c:v>
                </c:pt>
                <c:pt idx="23" formatCode="General">
                  <c:v>77.925040889239725</c:v>
                </c:pt>
                <c:pt idx="24" formatCode="General">
                  <c:v>80.773403049924283</c:v>
                </c:pt>
                <c:pt idx="25" formatCode="General">
                  <c:v>83.585905532560957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3.5937406311372446</c:v>
                </c:pt>
                <c:pt idx="1">
                  <c:v>3.2608230601269379</c:v>
                </c:pt>
                <c:pt idx="2">
                  <c:v>3.3910591661341338</c:v>
                </c:pt>
                <c:pt idx="3">
                  <c:v>3.4645984656626281</c:v>
                </c:pt>
                <c:pt idx="4">
                  <c:v>4.3598596930404367</c:v>
                </c:pt>
                <c:pt idx="5">
                  <c:v>4.6284531511934821</c:v>
                </c:pt>
                <c:pt idx="6">
                  <c:v>4.997386318477365</c:v>
                </c:pt>
                <c:pt idx="7">
                  <c:v>5.7361804010384674</c:v>
                </c:pt>
                <c:pt idx="8">
                  <c:v>5.5989635082447773</c:v>
                </c:pt>
                <c:pt idx="9">
                  <c:v>6.254794884138283</c:v>
                </c:pt>
                <c:pt idx="10">
                  <c:v>6.1398285516277298</c:v>
                </c:pt>
                <c:pt idx="11">
                  <c:v>6.2781694658165339</c:v>
                </c:pt>
                <c:pt idx="12">
                  <c:v>6.9597873427740957</c:v>
                </c:pt>
                <c:pt idx="13">
                  <c:v>7.3446591669138144</c:v>
                </c:pt>
                <c:pt idx="14">
                  <c:v>7.7324107076357329</c:v>
                </c:pt>
                <c:pt idx="15">
                  <c:v>8.0959461710396177</c:v>
                </c:pt>
                <c:pt idx="16">
                  <c:v>8.4581111715284454</c:v>
                </c:pt>
                <c:pt idx="17">
                  <c:v>8.8217711112920654</c:v>
                </c:pt>
                <c:pt idx="18" formatCode="General">
                  <c:v>9.1954658543874981</c:v>
                </c:pt>
                <c:pt idx="19" formatCode="General">
                  <c:v>9.57372471366374</c:v>
                </c:pt>
                <c:pt idx="20" formatCode="General">
                  <c:v>9.9609477522537944</c:v>
                </c:pt>
                <c:pt idx="21" formatCode="General">
                  <c:v>10.352121219645703</c:v>
                </c:pt>
                <c:pt idx="22" formatCode="General">
                  <c:v>10.747724168682346</c:v>
                </c:pt>
                <c:pt idx="23" formatCode="General">
                  <c:v>11.14761345507339</c:v>
                </c:pt>
                <c:pt idx="24" formatCode="General">
                  <c:v>11.552445945593233</c:v>
                </c:pt>
                <c:pt idx="25" formatCode="General">
                  <c:v>11.953620970527764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15.892117762853708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15.396822806086886</c:v>
                </c:pt>
                <c:pt idx="4">
                  <c:v>14.753582945007032</c:v>
                </c:pt>
                <c:pt idx="5">
                  <c:v>11.97786602543381</c:v>
                </c:pt>
                <c:pt idx="6">
                  <c:v>12.442412054631498</c:v>
                </c:pt>
                <c:pt idx="7">
                  <c:v>11.372700979713086</c:v>
                </c:pt>
                <c:pt idx="8">
                  <c:v>12.22482604573675</c:v>
                </c:pt>
                <c:pt idx="9">
                  <c:v>11.018080505782766</c:v>
                </c:pt>
                <c:pt idx="10">
                  <c:v>13.328490029164028</c:v>
                </c:pt>
                <c:pt idx="11">
                  <c:v>12.517818683689333</c:v>
                </c:pt>
                <c:pt idx="12">
                  <c:v>10.917209500338405</c:v>
                </c:pt>
                <c:pt idx="13">
                  <c:v>10.52596378272627</c:v>
                </c:pt>
                <c:pt idx="14">
                  <c:v>10.104115219532826</c:v>
                </c:pt>
                <c:pt idx="15">
                  <c:v>9.869890637016363</c:v>
                </c:pt>
                <c:pt idx="16">
                  <c:v>9.6352257744706655</c:v>
                </c:pt>
                <c:pt idx="17">
                  <c:v>9.379967909847192</c:v>
                </c:pt>
                <c:pt idx="18">
                  <c:v>9.1220448666574807</c:v>
                </c:pt>
                <c:pt idx="19">
                  <c:v>8.8515438932790715</c:v>
                </c:pt>
                <c:pt idx="20">
                  <c:v>8.5620567008072133</c:v>
                </c:pt>
                <c:pt idx="21">
                  <c:v>8.2555797798324999</c:v>
                </c:pt>
                <c:pt idx="22">
                  <c:v>7.9320430241639146</c:v>
                </c:pt>
                <c:pt idx="23">
                  <c:v>7.5928223135565478</c:v>
                </c:pt>
                <c:pt idx="24">
                  <c:v>7.2628365220661619</c:v>
                </c:pt>
                <c:pt idx="25">
                  <c:v>7.2900825691083107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53.811667014974681</c:v>
                </c:pt>
                <c:pt idx="1">
                  <c:v>51.009567630144112</c:v>
                </c:pt>
                <c:pt idx="2">
                  <c:v>48.826961030041332</c:v>
                </c:pt>
                <c:pt idx="3">
                  <c:v>47.897103497533777</c:v>
                </c:pt>
                <c:pt idx="4">
                  <c:v>51.698731676008755</c:v>
                </c:pt>
                <c:pt idx="5">
                  <c:v>45.589086193452296</c:v>
                </c:pt>
                <c:pt idx="6">
                  <c:v>53.558563317033872</c:v>
                </c:pt>
                <c:pt idx="7">
                  <c:v>46.476411982821183</c:v>
                </c:pt>
                <c:pt idx="8">
                  <c:v>48.767668687166285</c:v>
                </c:pt>
                <c:pt idx="9">
                  <c:v>52.81266253051907</c:v>
                </c:pt>
                <c:pt idx="10">
                  <c:v>48.104778739153318</c:v>
                </c:pt>
                <c:pt idx="11">
                  <c:v>43.662595480276288</c:v>
                </c:pt>
                <c:pt idx="12">
                  <c:v>45.772697387589368</c:v>
                </c:pt>
                <c:pt idx="13">
                  <c:v>45.068235620031167</c:v>
                </c:pt>
                <c:pt idx="14">
                  <c:v>44.28245533720321</c:v>
                </c:pt>
                <c:pt idx="15">
                  <c:v>43.301444179903385</c:v>
                </c:pt>
                <c:pt idx="16">
                  <c:v>42.24510161412114</c:v>
                </c:pt>
                <c:pt idx="17">
                  <c:v>41.136879234936103</c:v>
                </c:pt>
                <c:pt idx="18">
                  <c:v>39.992830627106095</c:v>
                </c:pt>
                <c:pt idx="19">
                  <c:v>38.806910612230702</c:v>
                </c:pt>
                <c:pt idx="20">
                  <c:v>37.604387216151061</c:v>
                </c:pt>
                <c:pt idx="21">
                  <c:v>36.362197994378889</c:v>
                </c:pt>
                <c:pt idx="22">
                  <c:v>35.07012295454134</c:v>
                </c:pt>
                <c:pt idx="23">
                  <c:v>33.72316828394078</c:v>
                </c:pt>
                <c:pt idx="24">
                  <c:v>32.309602604936146</c:v>
                </c:pt>
                <c:pt idx="25">
                  <c:v>30.805166834426583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74.112352791194525</c:v>
                </c:pt>
                <c:pt idx="1">
                  <c:v>77.623588070152834</c:v>
                </c:pt>
                <c:pt idx="2">
                  <c:v>77.255232222052314</c:v>
                </c:pt>
                <c:pt idx="3">
                  <c:v>77.550991540798478</c:v>
                </c:pt>
                <c:pt idx="4">
                  <c:v>76.192297276155486</c:v>
                </c:pt>
                <c:pt idx="5">
                  <c:v>79.360454430201884</c:v>
                </c:pt>
                <c:pt idx="6">
                  <c:v>76.184941800361614</c:v>
                </c:pt>
                <c:pt idx="7">
                  <c:v>75.835934035889693</c:v>
                </c:pt>
                <c:pt idx="8">
                  <c:v>75.751959785687816</c:v>
                </c:pt>
                <c:pt idx="9">
                  <c:v>75.211109860050698</c:v>
                </c:pt>
                <c:pt idx="10">
                  <c:v>71.721664444435319</c:v>
                </c:pt>
                <c:pt idx="11">
                  <c:v>68.725732308361316</c:v>
                </c:pt>
                <c:pt idx="12">
                  <c:v>69.077708294282843</c:v>
                </c:pt>
                <c:pt idx="13">
                  <c:v>67.913995798611495</c:v>
                </c:pt>
                <c:pt idx="14">
                  <c:v>66.698494033525336</c:v>
                </c:pt>
                <c:pt idx="15">
                  <c:v>65.271611208375873</c:v>
                </c:pt>
                <c:pt idx="16">
                  <c:v>63.826708686661796</c:v>
                </c:pt>
                <c:pt idx="17">
                  <c:v>62.367030978529556</c:v>
                </c:pt>
                <c:pt idx="18">
                  <c:v>60.907259498052824</c:v>
                </c:pt>
                <c:pt idx="19">
                  <c:v>59.450688316426785</c:v>
                </c:pt>
                <c:pt idx="20">
                  <c:v>58.016778424334554</c:v>
                </c:pt>
                <c:pt idx="21">
                  <c:v>56.58251324258331</c:v>
                </c:pt>
                <c:pt idx="22">
                  <c:v>55.14924225204291</c:v>
                </c:pt>
                <c:pt idx="23">
                  <c:v>53.720525229861643</c:v>
                </c:pt>
                <c:pt idx="24">
                  <c:v>52.294711726014889</c:v>
                </c:pt>
                <c:pt idx="25">
                  <c:v>50.815535423806146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76.062644839219629</c:v>
                </c:pt>
                <c:pt idx="1">
                  <c:v>72.061327406953822</c:v>
                </c:pt>
                <c:pt idx="2">
                  <c:v>71.790085808570865</c:v>
                </c:pt>
                <c:pt idx="3">
                  <c:v>79.981909165206332</c:v>
                </c:pt>
                <c:pt idx="4">
                  <c:v>77.560010694589209</c:v>
                </c:pt>
                <c:pt idx="5">
                  <c:v>81.540670865249865</c:v>
                </c:pt>
                <c:pt idx="6">
                  <c:v>83.057531928172651</c:v>
                </c:pt>
                <c:pt idx="7">
                  <c:v>83.069152718427489</c:v>
                </c:pt>
                <c:pt idx="8">
                  <c:v>83.963858058636859</c:v>
                </c:pt>
                <c:pt idx="9">
                  <c:v>86.433914362760902</c:v>
                </c:pt>
                <c:pt idx="10">
                  <c:v>82.728012374797899</c:v>
                </c:pt>
                <c:pt idx="11">
                  <c:v>78.543680912617717</c:v>
                </c:pt>
                <c:pt idx="12">
                  <c:v>83.508278506078696</c:v>
                </c:pt>
                <c:pt idx="13">
                  <c:v>84.081044553918929</c:v>
                </c:pt>
                <c:pt idx="14">
                  <c:v>84.596074844600267</c:v>
                </c:pt>
                <c:pt idx="15">
                  <c:v>84.841242684817956</c:v>
                </c:pt>
                <c:pt idx="16">
                  <c:v>85.062792426134394</c:v>
                </c:pt>
                <c:pt idx="17">
                  <c:v>85.26517125463559</c:v>
                </c:pt>
                <c:pt idx="18">
                  <c:v>85.468186866435573</c:v>
                </c:pt>
                <c:pt idx="19">
                  <c:v>85.673746198006953</c:v>
                </c:pt>
                <c:pt idx="20">
                  <c:v>85.915862144013246</c:v>
                </c:pt>
                <c:pt idx="21">
                  <c:v>86.149926816471165</c:v>
                </c:pt>
                <c:pt idx="22">
                  <c:v>86.391078945974215</c:v>
                </c:pt>
                <c:pt idx="23">
                  <c:v>86.638078234986907</c:v>
                </c:pt>
                <c:pt idx="24">
                  <c:v>86.883648348633983</c:v>
                </c:pt>
                <c:pt idx="25">
                  <c:v>87.04943064202962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18.473419573581392</c:v>
                </c:pt>
                <c:pt idx="1">
                  <c:v>18.259745157841284</c:v>
                </c:pt>
                <c:pt idx="2">
                  <c:v>18.882782985897141</c:v>
                </c:pt>
                <c:pt idx="3">
                  <c:v>19.014450373237018</c:v>
                </c:pt>
                <c:pt idx="4">
                  <c:v>20.148649065175032</c:v>
                </c:pt>
                <c:pt idx="5">
                  <c:v>19.85135790069446</c:v>
                </c:pt>
                <c:pt idx="6">
                  <c:v>21.770070963545468</c:v>
                </c:pt>
                <c:pt idx="7">
                  <c:v>20.680471982266575</c:v>
                </c:pt>
                <c:pt idx="8">
                  <c:v>20.117738482125002</c:v>
                </c:pt>
                <c:pt idx="9">
                  <c:v>19.975883164070314</c:v>
                </c:pt>
                <c:pt idx="10">
                  <c:v>20.984325731253755</c:v>
                </c:pt>
                <c:pt idx="11">
                  <c:v>23.80840882827178</c:v>
                </c:pt>
                <c:pt idx="12">
                  <c:v>22.049375523988182</c:v>
                </c:pt>
                <c:pt idx="13">
                  <c:v>22.403109802132022</c:v>
                </c:pt>
                <c:pt idx="14">
                  <c:v>22.739120390648605</c:v>
                </c:pt>
                <c:pt idx="15">
                  <c:v>22.996125878496024</c:v>
                </c:pt>
                <c:pt idx="16">
                  <c:v>23.258350161865621</c:v>
                </c:pt>
                <c:pt idx="17">
                  <c:v>23.521479901740001</c:v>
                </c:pt>
                <c:pt idx="18" formatCode="General">
                  <c:v>23.783039125339613</c:v>
                </c:pt>
                <c:pt idx="19" formatCode="General">
                  <c:v>24.044598950066412</c:v>
                </c:pt>
                <c:pt idx="20" formatCode="General">
                  <c:v>24.321655520225875</c:v>
                </c:pt>
                <c:pt idx="21" formatCode="General">
                  <c:v>24.596287275824011</c:v>
                </c:pt>
                <c:pt idx="22">
                  <c:v>24.871658673306495</c:v>
                </c:pt>
                <c:pt idx="23">
                  <c:v>25.173515820338363</c:v>
                </c:pt>
                <c:pt idx="24">
                  <c:v>25.480738740411972</c:v>
                </c:pt>
                <c:pt idx="25">
                  <c:v>25.757222111330691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19.861846233238666</c:v>
                </c:pt>
                <c:pt idx="2">
                  <c:v>19.966156643285021</c:v>
                </c:pt>
                <c:pt idx="3">
                  <c:v>21.407431244686705</c:v>
                </c:pt>
                <c:pt idx="4">
                  <c:v>21.501024863407594</c:v>
                </c:pt>
                <c:pt idx="5">
                  <c:v>20.452005316594885</c:v>
                </c:pt>
                <c:pt idx="6">
                  <c:v>21.836971844968023</c:v>
                </c:pt>
                <c:pt idx="7">
                  <c:v>20.641593127731259</c:v>
                </c:pt>
                <c:pt idx="8">
                  <c:v>20.110121382842021</c:v>
                </c:pt>
                <c:pt idx="9">
                  <c:v>18.973059384678553</c:v>
                </c:pt>
                <c:pt idx="10">
                  <c:v>20.080424684245983</c:v>
                </c:pt>
                <c:pt idx="11">
                  <c:v>22.103391733538238</c:v>
                </c:pt>
                <c:pt idx="12">
                  <c:v>20.540349429498935</c:v>
                </c:pt>
                <c:pt idx="13">
                  <c:v>20.755011008829964</c:v>
                </c:pt>
                <c:pt idx="14">
                  <c:v>20.975554619919503</c:v>
                </c:pt>
                <c:pt idx="15">
                  <c:v>21.128305655763942</c:v>
                </c:pt>
                <c:pt idx="16">
                  <c:v>21.284887797657522</c:v>
                </c:pt>
                <c:pt idx="17">
                  <c:v>21.456683039550004</c:v>
                </c:pt>
                <c:pt idx="18" formatCode="General">
                  <c:v>21.648250398861236</c:v>
                </c:pt>
                <c:pt idx="19" formatCode="General">
                  <c:v>21.860612547621731</c:v>
                </c:pt>
                <c:pt idx="20" formatCode="General">
                  <c:v>22.088781423328939</c:v>
                </c:pt>
                <c:pt idx="21" formatCode="General">
                  <c:v>22.326316994409538</c:v>
                </c:pt>
                <c:pt idx="22">
                  <c:v>22.586310109860111</c:v>
                </c:pt>
                <c:pt idx="23">
                  <c:v>22.84412462870004</c:v>
                </c:pt>
                <c:pt idx="24">
                  <c:v>23.083221044806102</c:v>
                </c:pt>
                <c:pt idx="25">
                  <c:v>23.320815702469012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55.483099612247287</c:v>
                </c:pt>
                <c:pt idx="1">
                  <c:v>57.794689131090649</c:v>
                </c:pt>
                <c:pt idx="2">
                  <c:v>60.332118529307344</c:v>
                </c:pt>
                <c:pt idx="3">
                  <c:v>65.082617341694515</c:v>
                </c:pt>
                <c:pt idx="4">
                  <c:v>68.286344176304411</c:v>
                </c:pt>
                <c:pt idx="5">
                  <c:v>68.702531294903451</c:v>
                </c:pt>
                <c:pt idx="6">
                  <c:v>75.414955803987937</c:v>
                </c:pt>
                <c:pt idx="7">
                  <c:v>71.923235553913727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75.3799085282633</c:v>
                </c:pt>
                <c:pt idx="11">
                  <c:v>84.724537131284748</c:v>
                </c:pt>
                <c:pt idx="12">
                  <c:v>80.044546660577893</c:v>
                </c:pt>
                <c:pt idx="13">
                  <c:v>81.579450312835618</c:v>
                </c:pt>
                <c:pt idx="14">
                  <c:v>83.033408389292092</c:v>
                </c:pt>
                <c:pt idx="15">
                  <c:v>84.194243849883875</c:v>
                </c:pt>
                <c:pt idx="16">
                  <c:v>85.304728061001668</c:v>
                </c:pt>
                <c:pt idx="17">
                  <c:v>86.368437584137169</c:v>
                </c:pt>
                <c:pt idx="18" formatCode="General">
                  <c:v>87.405864321372121</c:v>
                </c:pt>
                <c:pt idx="19" formatCode="General">
                  <c:v>88.426384228137294</c:v>
                </c:pt>
                <c:pt idx="20" formatCode="General">
                  <c:v>89.470576643151375</c:v>
                </c:pt>
                <c:pt idx="21" formatCode="General">
                  <c:v>90.490113068499596</c:v>
                </c:pt>
                <c:pt idx="22" formatCode="General">
                  <c:v>91.497554170462521</c:v>
                </c:pt>
                <c:pt idx="23" formatCode="General">
                  <c:v>92.499111144302873</c:v>
                </c:pt>
                <c:pt idx="24" formatCode="General">
                  <c:v>93.52139201761338</c:v>
                </c:pt>
                <c:pt idx="25" formatCode="General">
                  <c:v>94.472220213740641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25.678347138057102</c:v>
                </c:pt>
                <c:pt idx="1">
                  <c:v>22.420878471728702</c:v>
                </c:pt>
                <c:pt idx="2">
                  <c:v>23.813088277437149</c:v>
                </c:pt>
                <c:pt idx="3">
                  <c:v>23.284075565093143</c:v>
                </c:pt>
                <c:pt idx="4">
                  <c:v>30.106499610312206</c:v>
                </c:pt>
                <c:pt idx="5">
                  <c:v>31.697574822275584</c:v>
                </c:pt>
                <c:pt idx="6">
                  <c:v>34.93116596882107</c:v>
                </c:pt>
                <c:pt idx="7">
                  <c:v>39.1793192181986</c:v>
                </c:pt>
                <c:pt idx="8">
                  <c:v>38.062556564310462</c:v>
                </c:pt>
                <c:pt idx="9">
                  <c:v>42.214988941777449</c:v>
                </c:pt>
                <c:pt idx="10">
                  <c:v>43.174566917058591</c:v>
                </c:pt>
                <c:pt idx="11">
                  <c:v>43.887665456144035</c:v>
                </c:pt>
                <c:pt idx="12">
                  <c:v>48.379047354871958</c:v>
                </c:pt>
                <c:pt idx="13">
                  <c:v>51.116529954000633</c:v>
                </c:pt>
                <c:pt idx="14">
                  <c:v>53.85136645764257</c:v>
                </c:pt>
                <c:pt idx="15">
                  <c:v>56.428189734702379</c:v>
                </c:pt>
                <c:pt idx="16">
                  <c:v>59.016094306558657</c:v>
                </c:pt>
                <c:pt idx="17">
                  <c:v>61.617578985331981</c:v>
                </c:pt>
                <c:pt idx="18" formatCode="General">
                  <c:v>64.239058441787094</c:v>
                </c:pt>
                <c:pt idx="19" formatCode="General">
                  <c:v>66.89279054056712</c:v>
                </c:pt>
                <c:pt idx="20" formatCode="General">
                  <c:v>69.603954175734046</c:v>
                </c:pt>
                <c:pt idx="21" formatCode="General">
                  <c:v>72.336943608355398</c:v>
                </c:pt>
                <c:pt idx="22" formatCode="General">
                  <c:v>75.110265700966153</c:v>
                </c:pt>
                <c:pt idx="23" formatCode="General">
                  <c:v>77.925040889239725</c:v>
                </c:pt>
                <c:pt idx="24" formatCode="General">
                  <c:v>80.773403049924283</c:v>
                </c:pt>
                <c:pt idx="25" formatCode="General">
                  <c:v>83.585905532560957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3.5937406311372446</c:v>
                </c:pt>
                <c:pt idx="1">
                  <c:v>3.2608230601269379</c:v>
                </c:pt>
                <c:pt idx="2">
                  <c:v>3.3910591661341338</c:v>
                </c:pt>
                <c:pt idx="3">
                  <c:v>3.4645984656626281</c:v>
                </c:pt>
                <c:pt idx="4">
                  <c:v>4.3598596930404367</c:v>
                </c:pt>
                <c:pt idx="5">
                  <c:v>4.6284531511934821</c:v>
                </c:pt>
                <c:pt idx="6">
                  <c:v>4.997386318477365</c:v>
                </c:pt>
                <c:pt idx="7">
                  <c:v>5.7361804010384674</c:v>
                </c:pt>
                <c:pt idx="8">
                  <c:v>5.5989635082447773</c:v>
                </c:pt>
                <c:pt idx="9">
                  <c:v>6.254794884138283</c:v>
                </c:pt>
                <c:pt idx="10">
                  <c:v>6.1398285516277298</c:v>
                </c:pt>
                <c:pt idx="11">
                  <c:v>6.2781694658165339</c:v>
                </c:pt>
                <c:pt idx="12">
                  <c:v>6.9597873427740957</c:v>
                </c:pt>
                <c:pt idx="13">
                  <c:v>7.3446591669138144</c:v>
                </c:pt>
                <c:pt idx="14">
                  <c:v>7.7324107076357329</c:v>
                </c:pt>
                <c:pt idx="15">
                  <c:v>8.0959461710396177</c:v>
                </c:pt>
                <c:pt idx="16">
                  <c:v>8.4581111715284454</c:v>
                </c:pt>
                <c:pt idx="17">
                  <c:v>8.8217711112920654</c:v>
                </c:pt>
                <c:pt idx="18" formatCode="General">
                  <c:v>9.1954658543874981</c:v>
                </c:pt>
                <c:pt idx="19" formatCode="General">
                  <c:v>9.57372471366374</c:v>
                </c:pt>
                <c:pt idx="20" formatCode="General">
                  <c:v>9.9609477522537944</c:v>
                </c:pt>
                <c:pt idx="21" formatCode="General">
                  <c:v>10.352121219645703</c:v>
                </c:pt>
                <c:pt idx="22" formatCode="General">
                  <c:v>10.747724168682346</c:v>
                </c:pt>
                <c:pt idx="23" formatCode="General">
                  <c:v>11.14761345507339</c:v>
                </c:pt>
                <c:pt idx="24" formatCode="General">
                  <c:v>11.552445945593233</c:v>
                </c:pt>
                <c:pt idx="25" formatCode="General">
                  <c:v>11.953620970527764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24.559937501643923</c:v>
                </c:pt>
                <c:pt idx="1">
                  <c:v>13.11631886649997</c:v>
                </c:pt>
                <c:pt idx="2">
                  <c:v>20.595244312379673</c:v>
                </c:pt>
                <c:pt idx="3">
                  <c:v>14.02368202861809</c:v>
                </c:pt>
                <c:pt idx="4">
                  <c:v>15.327353160429666</c:v>
                </c:pt>
                <c:pt idx="5">
                  <c:v>21.069224905370319</c:v>
                </c:pt>
                <c:pt idx="6">
                  <c:v>6.0283981390496919</c:v>
                </c:pt>
                <c:pt idx="7">
                  <c:v>6.2502992397984309</c:v>
                </c:pt>
                <c:pt idx="8">
                  <c:v>2.9945287847323074</c:v>
                </c:pt>
                <c:pt idx="9">
                  <c:v>7.3412235928957346</c:v>
                </c:pt>
                <c:pt idx="10">
                  <c:v>22.118064440245409</c:v>
                </c:pt>
                <c:pt idx="11">
                  <c:v>32.438595229450975</c:v>
                </c:pt>
                <c:pt idx="12">
                  <c:v>7.6694034936938467</c:v>
                </c:pt>
                <c:pt idx="13">
                  <c:v>5.0120276135721298</c:v>
                </c:pt>
                <c:pt idx="14">
                  <c:v>15.819665778228066</c:v>
                </c:pt>
                <c:pt idx="15">
                  <c:v>13.079302043182555</c:v>
                </c:pt>
                <c:pt idx="16">
                  <c:v>7.2217506339783144</c:v>
                </c:pt>
                <c:pt idx="17">
                  <c:v>25.610991775340203</c:v>
                </c:pt>
                <c:pt idx="18">
                  <c:v>7.8137931142472858</c:v>
                </c:pt>
                <c:pt idx="19">
                  <c:v>0.32854464166641306</c:v>
                </c:pt>
                <c:pt idx="20">
                  <c:v>28.130472484448788</c:v>
                </c:pt>
                <c:pt idx="21">
                  <c:v>5.8186942644243294</c:v>
                </c:pt>
                <c:pt idx="22">
                  <c:v>9.2349158829806584</c:v>
                </c:pt>
                <c:pt idx="23">
                  <c:v>11.666724896639746</c:v>
                </c:pt>
                <c:pt idx="24">
                  <c:v>6.5535573749832636</c:v>
                </c:pt>
                <c:pt idx="25">
                  <c:v>33.977285801500045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30.150259884251888</c:v>
                </c:pt>
                <c:pt idx="1">
                  <c:v>14.637001018220138</c:v>
                </c:pt>
                <c:pt idx="2">
                  <c:v>23.937491638094542</c:v>
                </c:pt>
                <c:pt idx="3">
                  <c:v>16.240547042176896</c:v>
                </c:pt>
                <c:pt idx="4">
                  <c:v>17.903001614323166</c:v>
                </c:pt>
                <c:pt idx="5">
                  <c:v>27.13843613189616</c:v>
                </c:pt>
                <c:pt idx="6">
                  <c:v>7.8048056349651969</c:v>
                </c:pt>
                <c:pt idx="7">
                  <c:v>7.0010553188953963</c:v>
                </c:pt>
                <c:pt idx="8">
                  <c:v>3.1834864640716694</c:v>
                </c:pt>
                <c:pt idx="9">
                  <c:v>8.0369982222043213</c:v>
                </c:pt>
                <c:pt idx="10">
                  <c:v>24.506336659311827</c:v>
                </c:pt>
                <c:pt idx="11">
                  <c:v>33.349710133173559</c:v>
                </c:pt>
                <c:pt idx="12">
                  <c:v>7.0844065924232975</c:v>
                </c:pt>
                <c:pt idx="13">
                  <c:v>5.4029008764153366</c:v>
                </c:pt>
                <c:pt idx="14">
                  <c:v>13.995840812735533</c:v>
                </c:pt>
                <c:pt idx="15">
                  <c:v>11.53043240695442</c:v>
                </c:pt>
                <c:pt idx="16">
                  <c:v>6.7214590238239538</c:v>
                </c:pt>
                <c:pt idx="17">
                  <c:v>25.142506643938024</c:v>
                </c:pt>
                <c:pt idx="18">
                  <c:v>7.7362629489555932</c:v>
                </c:pt>
                <c:pt idx="19">
                  <c:v>0.34553680861000735</c:v>
                </c:pt>
                <c:pt idx="20">
                  <c:v>26.870575180663156</c:v>
                </c:pt>
                <c:pt idx="21">
                  <c:v>6.427418977303863</c:v>
                </c:pt>
                <c:pt idx="22">
                  <c:v>8.0653160505941237</c:v>
                </c:pt>
                <c:pt idx="23">
                  <c:v>11.374401262783815</c:v>
                </c:pt>
                <c:pt idx="24">
                  <c:v>5.313645904464761</c:v>
                </c:pt>
                <c:pt idx="25">
                  <c:v>31.742166748749302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29.838406530555471</c:v>
                </c:pt>
                <c:pt idx="1">
                  <c:v>17.196768641963601</c:v>
                </c:pt>
                <c:pt idx="2">
                  <c:v>34.155879738745355</c:v>
                </c:pt>
                <c:pt idx="3">
                  <c:v>18.510050340909686</c:v>
                </c:pt>
                <c:pt idx="4">
                  <c:v>19.591539321871554</c:v>
                </c:pt>
                <c:pt idx="5">
                  <c:v>32.224898692744475</c:v>
                </c:pt>
                <c:pt idx="6">
                  <c:v>8.035124510971988</c:v>
                </c:pt>
                <c:pt idx="7">
                  <c:v>13.439090357124423</c:v>
                </c:pt>
                <c:pt idx="8">
                  <c:v>2.7562960317437701</c:v>
                </c:pt>
                <c:pt idx="9">
                  <c:v>9.0116085518399665</c:v>
                </c:pt>
                <c:pt idx="10">
                  <c:v>26.254244976006685</c:v>
                </c:pt>
                <c:pt idx="11">
                  <c:v>33.077689164956119</c:v>
                </c:pt>
                <c:pt idx="12">
                  <c:v>5.4953529563866841</c:v>
                </c:pt>
                <c:pt idx="13">
                  <c:v>5.6673732736135882</c:v>
                </c:pt>
                <c:pt idx="14">
                  <c:v>13.11331927663719</c:v>
                </c:pt>
                <c:pt idx="15">
                  <c:v>11.178526246325045</c:v>
                </c:pt>
                <c:pt idx="16">
                  <c:v>7.0373828080458667</c:v>
                </c:pt>
                <c:pt idx="17">
                  <c:v>28.587394851904673</c:v>
                </c:pt>
                <c:pt idx="18">
                  <c:v>8.4390428628282734</c:v>
                </c:pt>
                <c:pt idx="19">
                  <c:v>0.24960432991178935</c:v>
                </c:pt>
                <c:pt idx="20">
                  <c:v>25.445353569987102</c:v>
                </c:pt>
                <c:pt idx="21">
                  <c:v>7.8238456816540483</c:v>
                </c:pt>
                <c:pt idx="22">
                  <c:v>7.9011785295728911</c:v>
                </c:pt>
                <c:pt idx="23">
                  <c:v>11.442132548338877</c:v>
                </c:pt>
                <c:pt idx="24">
                  <c:v>11.843353771997906</c:v>
                </c:pt>
                <c:pt idx="25">
                  <c:v>26.734542433362822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5.5903223826079653</c:v>
                </c:pt>
                <c:pt idx="1">
                  <c:v>1.5206821517201679</c:v>
                </c:pt>
                <c:pt idx="2">
                  <c:v>3.3422473257148688</c:v>
                </c:pt>
                <c:pt idx="3">
                  <c:v>2.2168650135588059</c:v>
                </c:pt>
                <c:pt idx="4">
                  <c:v>2.5756484538934998</c:v>
                </c:pt>
                <c:pt idx="5">
                  <c:v>6.0692112265258409</c:v>
                </c:pt>
                <c:pt idx="6">
                  <c:v>1.776407495915505</c:v>
                </c:pt>
                <c:pt idx="7">
                  <c:v>0.7507560790969654</c:v>
                </c:pt>
                <c:pt idx="8">
                  <c:v>0.18895767933936192</c:v>
                </c:pt>
                <c:pt idx="9">
                  <c:v>0.69577462930858669</c:v>
                </c:pt>
                <c:pt idx="10">
                  <c:v>2.388272219066419</c:v>
                </c:pt>
                <c:pt idx="11">
                  <c:v>0.9111149037225843</c:v>
                </c:pt>
                <c:pt idx="12">
                  <c:v>-0.58499690127054915</c:v>
                </c:pt>
                <c:pt idx="13">
                  <c:v>0.39087326284320678</c:v>
                </c:pt>
                <c:pt idx="14">
                  <c:v>-1.8238249654925323</c:v>
                </c:pt>
                <c:pt idx="15">
                  <c:v>-1.5488696362281349</c:v>
                </c:pt>
                <c:pt idx="16">
                  <c:v>-0.50029161015436063</c:v>
                </c:pt>
                <c:pt idx="17">
                  <c:v>-0.46848513140217918</c:v>
                </c:pt>
                <c:pt idx="18">
                  <c:v>-7.7530165291692654E-2</c:v>
                </c:pt>
                <c:pt idx="19">
                  <c:v>1.6992166943594289E-2</c:v>
                </c:pt>
                <c:pt idx="20">
                  <c:v>-1.2598973037856318</c:v>
                </c:pt>
                <c:pt idx="21">
                  <c:v>0.60872471287953367</c:v>
                </c:pt>
                <c:pt idx="22">
                  <c:v>-1.1695998323865346</c:v>
                </c:pt>
                <c:pt idx="23">
                  <c:v>-0.29232363385593096</c:v>
                </c:pt>
                <c:pt idx="24">
                  <c:v>-1.2399114705185026</c:v>
                </c:pt>
                <c:pt idx="25">
                  <c:v>-2.2351190527507434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  <c:pt idx="25">
                  <c:v>-5.0076243153864795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6.7509448877525937</c:v>
                </c:pt>
                <c:pt idx="1">
                  <c:v>7.9001419875830994</c:v>
                </c:pt>
                <c:pt idx="2">
                  <c:v>7.1891113192520129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3.6053652739142321</c:v>
                </c:pt>
                <c:pt idx="1">
                  <c:v>3.8352699698199202</c:v>
                </c:pt>
                <c:pt idx="2">
                  <c:v>4.1433004799334068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1.6570638095243804</c:v>
                </c:pt>
                <c:pt idx="1">
                  <c:v>2.0450594103807229</c:v>
                </c:pt>
                <c:pt idx="2">
                  <c:v>1.9359413350131285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1.7180591643206253</c:v>
                </c:pt>
                <c:pt idx="1">
                  <c:v>1.8344561968796402</c:v>
                </c:pt>
                <c:pt idx="2">
                  <c:v>3.2379449119682988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0.82312500954708889</c:v>
                </c:pt>
                <c:pt idx="1">
                  <c:v>0.83415516742697871</c:v>
                </c:pt>
                <c:pt idx="2">
                  <c:v>0.66408770792525496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2.0179284202572125</c:v>
                </c:pt>
                <c:pt idx="1">
                  <c:v>2.1058998281646994</c:v>
                </c:pt>
                <c:pt idx="2">
                  <c:v>2.1712103485941379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6.0797318417387087</c:v>
                </c:pt>
                <c:pt idx="1">
                  <c:v>6.4212892342330852</c:v>
                </c:pt>
                <c:pt idx="2">
                  <c:v>6.3255619747034562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8.9166012175511256</c:v>
                </c:pt>
                <c:pt idx="1">
                  <c:v>8.7384800763997585</c:v>
                </c:pt>
                <c:pt idx="2">
                  <c:v>7.9695673207941518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2.1081372989812674</c:v>
                </c:pt>
                <c:pt idx="1">
                  <c:v>1.8562963700073103</c:v>
                </c:pt>
                <c:pt idx="2">
                  <c:v>1.3240219145613024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7.0398548035569597</c:v>
                </c:pt>
                <c:pt idx="1">
                  <c:v>6.587982099438225</c:v>
                </c:pt>
                <c:pt idx="2">
                  <c:v>6.8876990367195949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2.1478265844550002</c:v>
                </c:pt>
                <c:pt idx="1">
                  <c:v>2.0270994672901814</c:v>
                </c:pt>
                <c:pt idx="2">
                  <c:v>2.0332593332919591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9.0309137346457735E-2</c:v>
                </c:pt>
                <c:pt idx="1">
                  <c:v>9.053951310652586E-2</c:v>
                </c:pt>
                <c:pt idx="2">
                  <c:v>6.0138376078012146E-2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7.7324003530645422</c:v>
                </c:pt>
                <c:pt idx="1">
                  <c:v>7.0407804121829258</c:v>
                </c:pt>
                <c:pt idx="2">
                  <c:v>6.1306718636277822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1.5994211831842586</c:v>
                </c:pt>
                <c:pt idx="1">
                  <c:v>1.6841487512652864</c:v>
                </c:pt>
                <c:pt idx="2">
                  <c:v>1.8850369067953381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2.5384595610172247</c:v>
                </c:pt>
                <c:pt idx="1">
                  <c:v>2.1133198260658221</c:v>
                </c:pt>
                <c:pt idx="2">
                  <c:v>1.903669083140078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3.2069062387684859</c:v>
                </c:pt>
                <c:pt idx="1">
                  <c:v>2.9803850893727146</c:v>
                </c:pt>
                <c:pt idx="2">
                  <c:v>2.7568082275241248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5.6611446708025523</c:v>
                </c:pt>
                <c:pt idx="1">
                  <c:v>6.2722372375405611</c:v>
                </c:pt>
                <c:pt idx="2">
                  <c:v>8.2293409803024602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3.8547779078114615</c:v>
                </c:pt>
                <c:pt idx="1">
                  <c:v>4.2554401879711605</c:v>
                </c:pt>
                <c:pt idx="2">
                  <c:v>4.4597157790410051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4.2131262123226154</c:v>
                </c:pt>
                <c:pt idx="1">
                  <c:v>4.6910459578146977</c:v>
                </c:pt>
                <c:pt idx="2">
                  <c:v>4.7202841397112536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5.7914307051595193</c:v>
                </c:pt>
                <c:pt idx="1">
                  <c:v>7.1109668568700934</c:v>
                </c:pt>
                <c:pt idx="2">
                  <c:v>7.7641003957943582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1.3776876342969029</c:v>
                </c:pt>
                <c:pt idx="1">
                  <c:v>1.4156987114665938</c:v>
                </c:pt>
                <c:pt idx="2">
                  <c:v>1.3654675999550872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4.3484512859340505</c:v>
                </c:pt>
                <c:pt idx="1">
                  <c:v>3.6672695386607175</c:v>
                </c:pt>
                <c:pt idx="2">
                  <c:v>3.159455313007395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3.5951902262733815</c:v>
                </c:pt>
                <c:pt idx="1">
                  <c:v>3.021269254158196</c:v>
                </c:pt>
                <c:pt idx="2">
                  <c:v>2.6932962887182383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1.9850881346834301</c:v>
                </c:pt>
                <c:pt idx="1">
                  <c:v>1.7611947908835912</c:v>
                </c:pt>
                <c:pt idx="2">
                  <c:v>1.6955506102989686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1.8014176401823165</c:v>
                </c:pt>
                <c:pt idx="1">
                  <c:v>1.392311617815849</c:v>
                </c:pt>
                <c:pt idx="2">
                  <c:v>2.8534763936870036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9.3395507975536187</c:v>
                </c:pt>
                <c:pt idx="1">
                  <c:v>8.3172624472016476</c:v>
                </c:pt>
                <c:pt idx="2">
                  <c:v>6.4412823595621793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1.5220835521466682</c:v>
                </c:pt>
                <c:pt idx="1">
                  <c:v>-9.6406235466172774E-2</c:v>
                </c:pt>
                <c:pt idx="2">
                  <c:v>-2.8794906325870784E-2</c:v>
                </c:pt>
                <c:pt idx="3">
                  <c:v>4.0517356431411145</c:v>
                </c:pt>
                <c:pt idx="4">
                  <c:v>-0.65403151530755821</c:v>
                </c:pt>
                <c:pt idx="5">
                  <c:v>-1.8610746042540569</c:v>
                </c:pt>
                <c:pt idx="6">
                  <c:v>8.9636821282384176</c:v>
                </c:pt>
                <c:pt idx="7">
                  <c:v>19.262891667780295</c:v>
                </c:pt>
                <c:pt idx="8">
                  <c:v>2.2479142700470476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19.728130149268384</c:v>
                </c:pt>
                <c:pt idx="1">
                  <c:v>9.1704842312769621</c:v>
                </c:pt>
                <c:pt idx="2">
                  <c:v>15.51498790902915</c:v>
                </c:pt>
                <c:pt idx="3">
                  <c:v>23.386254578546705</c:v>
                </c:pt>
                <c:pt idx="4">
                  <c:v>15.455493058247427</c:v>
                </c:pt>
                <c:pt idx="5">
                  <c:v>18.520606447480553</c:v>
                </c:pt>
                <c:pt idx="6">
                  <c:v>35.193071120797754</c:v>
                </c:pt>
                <c:pt idx="7">
                  <c:v>63.132583985610324</c:v>
                </c:pt>
                <c:pt idx="8">
                  <c:v>25.777877275979503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-0.3118533536964172</c:v>
                </c:pt>
                <c:pt idx="1">
                  <c:v>2.559767623743463</c:v>
                </c:pt>
                <c:pt idx="2">
                  <c:v>10.218388100650813</c:v>
                </c:pt>
                <c:pt idx="3">
                  <c:v>2.2695032987327899</c:v>
                </c:pt>
                <c:pt idx="4">
                  <c:v>1.6885377075483881</c:v>
                </c:pt>
                <c:pt idx="5">
                  <c:v>5.0864625608483145</c:v>
                </c:pt>
                <c:pt idx="6">
                  <c:v>0.23031887600679113</c:v>
                </c:pt>
                <c:pt idx="7">
                  <c:v>6.4380350382290263</c:v>
                </c:pt>
                <c:pt idx="8">
                  <c:v>-0.42719043232789922</c:v>
                </c:pt>
                <c:pt idx="9">
                  <c:v>0.9746103296356452</c:v>
                </c:pt>
                <c:pt idx="10">
                  <c:v>1.7479083166948577</c:v>
                </c:pt>
                <c:pt idx="11">
                  <c:v>-0.27202096821743993</c:v>
                </c:pt>
                <c:pt idx="12">
                  <c:v>-1.5890536360366134</c:v>
                </c:pt>
                <c:pt idx="13">
                  <c:v>0.26447239719825166</c:v>
                </c:pt>
                <c:pt idx="14">
                  <c:v>-0.88252153609834316</c:v>
                </c:pt>
                <c:pt idx="15">
                  <c:v>-0.3519061606293743</c:v>
                </c:pt>
                <c:pt idx="16">
                  <c:v>0.31592378422191292</c:v>
                </c:pt>
                <c:pt idx="17">
                  <c:v>3.444888207966649</c:v>
                </c:pt>
                <c:pt idx="18">
                  <c:v>0.70277991387268024</c:v>
                </c:pt>
                <c:pt idx="19">
                  <c:v>-9.5932478698217999E-2</c:v>
                </c:pt>
                <c:pt idx="20">
                  <c:v>-1.4252216106760542</c:v>
                </c:pt>
                <c:pt idx="21">
                  <c:v>1.3964267043501852</c:v>
                </c:pt>
                <c:pt idx="22">
                  <c:v>-0.16413752102123258</c:v>
                </c:pt>
                <c:pt idx="23">
                  <c:v>6.773128555506247E-2</c:v>
                </c:pt>
                <c:pt idx="24">
                  <c:v>6.529707867533145</c:v>
                </c:pt>
                <c:pt idx="25">
                  <c:v>-5.0076243153864795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14.267394042764382</c:v>
                </c:pt>
                <c:pt idx="1">
                  <c:v>11.510483233215119</c:v>
                </c:pt>
                <c:pt idx="2">
                  <c:v>21.6075314329298</c:v>
                </c:pt>
                <c:pt idx="3">
                  <c:v>11.260698700247225</c:v>
                </c:pt>
                <c:pt idx="4">
                  <c:v>11.056164633876442</c:v>
                </c:pt>
                <c:pt idx="5">
                  <c:v>19.208189218556864</c:v>
                </c:pt>
                <c:pt idx="6">
                  <c:v>3.3722705231506516</c:v>
                </c:pt>
                <c:pt idx="7">
                  <c:v>13.030128095538387</c:v>
                </c:pt>
                <c:pt idx="8">
                  <c:v>0.47700653311916985</c:v>
                </c:pt>
                <c:pt idx="9">
                  <c:v>4.9422531801935454</c:v>
                </c:pt>
                <c:pt idx="10">
                  <c:v>13.371412788796006</c:v>
                </c:pt>
                <c:pt idx="11">
                  <c:v>16.848791929264731</c:v>
                </c:pt>
                <c:pt idx="12">
                  <c:v>1.6718145182158262</c:v>
                </c:pt>
                <c:pt idx="13">
                  <c:v>3.1363539978077499</c:v>
                </c:pt>
                <c:pt idx="14">
                  <c:v>4.3277369871725959</c:v>
                </c:pt>
                <c:pt idx="15">
                  <c:v>4.5550945714310984</c:v>
                </c:pt>
                <c:pt idx="16">
                  <c:v>3.4363075018359899</c:v>
                </c:pt>
                <c:pt idx="17">
                  <c:v>18.557580718116576</c:v>
                </c:pt>
                <c:pt idx="18">
                  <c:v>4.8065466040341764</c:v>
                </c:pt>
                <c:pt idx="19">
                  <c:v>2.2127256395949341E-2</c:v>
                </c:pt>
                <c:pt idx="20">
                  <c:v>10.782264276709876</c:v>
                </c:pt>
                <c:pt idx="21">
                  <c:v>4.7327236323192761</c:v>
                </c:pt>
                <c:pt idx="22">
                  <c:v>3.0307571445398556</c:v>
                </c:pt>
                <c:pt idx="23">
                  <c:v>6.1397270867371088</c:v>
                </c:pt>
                <c:pt idx="24">
                  <c:v>11.370984238747692</c:v>
                </c:pt>
                <c:pt idx="25">
                  <c:v>8.3571459105206891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44960.562013888892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automation/Data/Results/Workbooks/LEPs/SN_LEP/SN_LEP_Database.Main.xlsx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Swindon and Wiltshire</v>
      </c>
      <c r="L1" s="19" t="str">
        <f>CONCATENATE("Industry Table 1.1  Employment by Industry Sector (SIC 2007), ",B$5,"-",F$5,", ",Info!B5)</f>
        <v>Industry Table 1.1  Employment by Industry Sector (SIC 2007), 2015-2035, Swindon and Wiltshire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9.6959999999999873</v>
      </c>
      <c r="N5" s="11">
        <f t="shared" si="1"/>
        <v>10.420999999999992</v>
      </c>
      <c r="O5" s="11">
        <f t="shared" si="1"/>
        <v>11.705000000000009</v>
      </c>
      <c r="P5" s="11">
        <f t="shared" si="1"/>
        <v>12.051999999999996</v>
      </c>
      <c r="Q5" s="11">
        <f t="shared" si="1"/>
        <v>12.498000000000001</v>
      </c>
      <c r="R5" s="40">
        <f t="shared" ref="R5:R10" si="2">IF(D$5-B$5 &lt;&gt; 0,(EXP(LN(D7/B7)/(D$5-B$5))-1)*100,0)</f>
        <v>3.8378679120833814</v>
      </c>
      <c r="S5" s="40">
        <f t="shared" si="0"/>
        <v>0.43797318172504873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29.66999999999998</v>
      </c>
      <c r="N6" s="11">
        <f t="shared" si="1"/>
        <v>32.389000000000024</v>
      </c>
      <c r="O6" s="11">
        <f t="shared" si="1"/>
        <v>32.454999999999934</v>
      </c>
      <c r="P6" s="11">
        <f t="shared" si="1"/>
        <v>31.49700000000005</v>
      </c>
      <c r="Q6" s="11">
        <f t="shared" si="1"/>
        <v>29.28099999999997</v>
      </c>
      <c r="R6" s="40">
        <f t="shared" si="2"/>
        <v>1.8105569944153466</v>
      </c>
      <c r="S6" s="40">
        <f t="shared" si="0"/>
        <v>-0.68375616335465406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9.6959999999999873</v>
      </c>
      <c r="C7" s="11">
        <f t="array" ref="C7:C12">MMULT(aggregation!$B$3:$W$8,'Ind T2'!C5:C26)</f>
        <v>10.420999999999992</v>
      </c>
      <c r="D7" s="11">
        <f t="array" ref="D7:D12">MMULT(aggregation!$B$3:$W$8,'Ind T2'!D5:D26)</f>
        <v>11.705000000000009</v>
      </c>
      <c r="E7" s="11">
        <f t="array" ref="E7:E12">MMULT(aggregation!$B$3:$W$8,'Ind T2'!E5:E26)</f>
        <v>12.051999999999996</v>
      </c>
      <c r="F7" s="11">
        <f t="array" ref="F7:F12">MMULT(aggregation!$B$3:$W$8,'Ind T2'!F5:F26)</f>
        <v>12.498000000000001</v>
      </c>
      <c r="G7" s="11"/>
      <c r="H7" s="11">
        <f>F7-D7</f>
        <v>0.79299999999999216</v>
      </c>
      <c r="I7" s="11">
        <f t="array" ref="I7:I12">MMULT(aggregation!$B$3:$W$8,'RD T1'!AB7:AB28)</f>
        <v>5.7439048903579302</v>
      </c>
      <c r="J7" s="11">
        <f>SUM(H7:I7)</f>
        <v>6.5369048903579223</v>
      </c>
      <c r="K7" s="11"/>
      <c r="L7" t="str">
        <f t="shared" si="1"/>
        <v>Construction</v>
      </c>
      <c r="M7" s="11">
        <f t="shared" si="1"/>
        <v>21.527000000000022</v>
      </c>
      <c r="N7" s="11">
        <f t="shared" si="1"/>
        <v>26.688000000000002</v>
      </c>
      <c r="O7" s="11">
        <f t="shared" si="1"/>
        <v>26.443999999999939</v>
      </c>
      <c r="P7" s="11">
        <f t="shared" si="1"/>
        <v>27.709999999999958</v>
      </c>
      <c r="Q7" s="11">
        <f t="shared" si="1"/>
        <v>29.352000000000007</v>
      </c>
      <c r="R7" s="40">
        <f>IF(D$5-B$5 &lt;&gt; 0,(EXP(LN(D9/B9)/(D$5-B$5))-1)*100,0)</f>
        <v>4.2002419860904805</v>
      </c>
      <c r="S7" s="40">
        <f t="shared" si="0"/>
        <v>0.69796716635883715</v>
      </c>
    </row>
    <row r="8" spans="1:19" x14ac:dyDescent="0.2">
      <c r="A8" t="str">
        <f>name!C5</f>
        <v>Manufacturing</v>
      </c>
      <c r="B8" s="11">
        <v>29.66999999999998</v>
      </c>
      <c r="C8" s="11">
        <v>32.389000000000024</v>
      </c>
      <c r="D8" s="11">
        <v>32.454999999999934</v>
      </c>
      <c r="E8" s="11">
        <v>31.49700000000005</v>
      </c>
      <c r="F8" s="11">
        <v>29.28099999999997</v>
      </c>
      <c r="G8" s="11"/>
      <c r="H8" s="11">
        <f t="shared" ref="H8:H12" si="3">F8-D8</f>
        <v>-3.173999999999964</v>
      </c>
      <c r="I8" s="11">
        <v>13.142160976254196</v>
      </c>
      <c r="J8" s="11">
        <f t="shared" ref="J8:J12" si="4">SUM(H8:I8)</f>
        <v>9.9681609762542323</v>
      </c>
      <c r="K8" s="11"/>
      <c r="L8" t="str">
        <f t="shared" si="1"/>
        <v>Trade, accomod. and transport</v>
      </c>
      <c r="M8" s="11">
        <f t="shared" si="1"/>
        <v>97.47799999999998</v>
      </c>
      <c r="N8" s="11">
        <f t="shared" si="1"/>
        <v>101.75800000000008</v>
      </c>
      <c r="O8" s="11">
        <f t="shared" si="1"/>
        <v>101.84399999999988</v>
      </c>
      <c r="P8" s="11">
        <f t="shared" si="1"/>
        <v>104.29500000000002</v>
      </c>
      <c r="Q8" s="11">
        <f t="shared" si="1"/>
        <v>108.07399999999993</v>
      </c>
      <c r="R8" s="40">
        <f t="shared" si="2"/>
        <v>0.8801612248355406</v>
      </c>
      <c r="S8" s="40">
        <f t="shared" si="0"/>
        <v>0.39661073967482974</v>
      </c>
    </row>
    <row r="9" spans="1:19" x14ac:dyDescent="0.2">
      <c r="A9" t="str">
        <f>name!C6</f>
        <v>Construction</v>
      </c>
      <c r="B9" s="11">
        <v>21.527000000000022</v>
      </c>
      <c r="C9" s="11">
        <v>26.688000000000002</v>
      </c>
      <c r="D9" s="11">
        <v>26.443999999999939</v>
      </c>
      <c r="E9" s="11">
        <v>27.709999999999958</v>
      </c>
      <c r="F9" s="11">
        <v>29.352000000000007</v>
      </c>
      <c r="G9" s="11"/>
      <c r="H9" s="11">
        <f t="shared" si="3"/>
        <v>2.9080000000000688</v>
      </c>
      <c r="I9" s="11">
        <v>11.624553941270463</v>
      </c>
      <c r="J9" s="11">
        <f t="shared" si="4"/>
        <v>14.532553941270532</v>
      </c>
      <c r="K9" s="11"/>
      <c r="L9" t="str">
        <f t="shared" si="1"/>
        <v>Business and other services</v>
      </c>
      <c r="M9" s="11">
        <f t="shared" si="1"/>
        <v>119.32100000000003</v>
      </c>
      <c r="N9" s="11">
        <f t="shared" si="1"/>
        <v>123.10600000000004</v>
      </c>
      <c r="O9" s="11">
        <f t="shared" si="1"/>
        <v>120.95300000000006</v>
      </c>
      <c r="P9" s="11">
        <f t="shared" si="1"/>
        <v>127.98399999999998</v>
      </c>
      <c r="Q9" s="11">
        <f t="shared" si="1"/>
        <v>136.20699999999997</v>
      </c>
      <c r="R9" s="40">
        <f t="shared" si="2"/>
        <v>0.27206342164001196</v>
      </c>
      <c r="S9" s="40">
        <f t="shared" si="0"/>
        <v>0.79496820490325693</v>
      </c>
    </row>
    <row r="10" spans="1:19" x14ac:dyDescent="0.2">
      <c r="A10" t="str">
        <f>name!C7</f>
        <v>Trade, accomod. and transport</v>
      </c>
      <c r="B10" s="11">
        <v>97.47799999999998</v>
      </c>
      <c r="C10" s="11">
        <v>101.75800000000008</v>
      </c>
      <c r="D10" s="11">
        <v>101.84399999999988</v>
      </c>
      <c r="E10" s="11">
        <v>104.29500000000002</v>
      </c>
      <c r="F10" s="11">
        <v>108.07399999999993</v>
      </c>
      <c r="G10" s="11"/>
      <c r="H10" s="11">
        <f t="shared" si="3"/>
        <v>6.2300000000000466</v>
      </c>
      <c r="I10" s="11">
        <v>49.338055658461158</v>
      </c>
      <c r="J10" s="11">
        <f t="shared" si="4"/>
        <v>55.568055658461205</v>
      </c>
      <c r="K10" s="11"/>
      <c r="L10" t="str">
        <f t="shared" si="1"/>
        <v>Non-marketed services</v>
      </c>
      <c r="M10" s="11">
        <f t="shared" si="1"/>
        <v>86.10799999999989</v>
      </c>
      <c r="N10" s="11">
        <f t="shared" si="1"/>
        <v>90.00800000000001</v>
      </c>
      <c r="O10" s="11">
        <f t="shared" si="1"/>
        <v>88.240999999999943</v>
      </c>
      <c r="P10" s="11">
        <f t="shared" si="1"/>
        <v>92.58900000000007</v>
      </c>
      <c r="Q10" s="11">
        <f t="shared" si="1"/>
        <v>99.637999999999977</v>
      </c>
      <c r="R10" s="40">
        <f t="shared" si="2"/>
        <v>0.49058716305443451</v>
      </c>
      <c r="S10" s="40">
        <f t="shared" si="0"/>
        <v>0.81310058797250395</v>
      </c>
    </row>
    <row r="11" spans="1:19" x14ac:dyDescent="0.2">
      <c r="A11" t="str">
        <f>name!C8</f>
        <v>Business and other services</v>
      </c>
      <c r="B11" s="11">
        <v>119.32100000000003</v>
      </c>
      <c r="C11" s="11">
        <v>123.10600000000004</v>
      </c>
      <c r="D11" s="11">
        <v>120.95300000000006</v>
      </c>
      <c r="E11" s="11">
        <v>127.98399999999998</v>
      </c>
      <c r="F11" s="11">
        <v>136.20699999999997</v>
      </c>
      <c r="G11" s="11"/>
      <c r="H11" s="11">
        <f t="shared" si="3"/>
        <v>15.253999999999905</v>
      </c>
      <c r="I11" s="11">
        <v>62.731577504643163</v>
      </c>
      <c r="J11" s="11">
        <f t="shared" si="4"/>
        <v>77.985577504643061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86.10799999999989</v>
      </c>
      <c r="C12" s="11">
        <v>90.00800000000001</v>
      </c>
      <c r="D12" s="11">
        <v>88.240999999999943</v>
      </c>
      <c r="E12" s="11">
        <v>92.58900000000007</v>
      </c>
      <c r="F12" s="11">
        <v>99.637999999999977</v>
      </c>
      <c r="G12" s="11"/>
      <c r="H12" s="11">
        <f t="shared" si="3"/>
        <v>11.397000000000034</v>
      </c>
      <c r="I12" s="11">
        <v>49.891235785249961</v>
      </c>
      <c r="J12" s="11">
        <f t="shared" si="4"/>
        <v>61.288235785249995</v>
      </c>
      <c r="K12" s="11"/>
      <c r="L12" s="24" t="str">
        <f t="shared" ref="L12:Q12" si="5">A14</f>
        <v>All industries</v>
      </c>
      <c r="M12" s="34">
        <f t="shared" si="5"/>
        <v>363.7999999999999</v>
      </c>
      <c r="N12" s="34">
        <f t="shared" si="5"/>
        <v>384.37000000000012</v>
      </c>
      <c r="O12" s="34">
        <f t="shared" si="5"/>
        <v>381.64199999999977</v>
      </c>
      <c r="P12" s="34">
        <f t="shared" si="5"/>
        <v>396.12700000000007</v>
      </c>
      <c r="Q12" s="34">
        <f t="shared" si="5"/>
        <v>415.04999999999984</v>
      </c>
      <c r="R12" s="43">
        <f>IF(D$5-B$5 &lt;&gt; 0,(EXP(LN(D14/B14)/(D$5-B$5))-1)*100,0)</f>
        <v>0.96217402139004982</v>
      </c>
      <c r="S12" s="43">
        <f>F41</f>
        <v>0.56100777769414467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363.7999999999999</v>
      </c>
      <c r="C14" s="34">
        <f t="shared" ref="C14:F14" si="6">SUM(C7:C12)</f>
        <v>384.37000000000012</v>
      </c>
      <c r="D14" s="34">
        <f t="shared" si="6"/>
        <v>381.64199999999977</v>
      </c>
      <c r="E14" s="34">
        <f t="shared" si="6"/>
        <v>396.12700000000007</v>
      </c>
      <c r="F14" s="34">
        <f t="shared" si="6"/>
        <v>415.04999999999984</v>
      </c>
      <c r="G14" s="34"/>
      <c r="H14" s="34">
        <f>SUM(H7:H12)</f>
        <v>33.408000000000087</v>
      </c>
      <c r="I14" s="34">
        <f>SUM(I7:I12)</f>
        <v>192.47148875623688</v>
      </c>
      <c r="J14" s="34">
        <f t="shared" ref="J14" si="7">SUM(J7:J12)</f>
        <v>225.87948875623692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2.6652006597031308</v>
      </c>
      <c r="C20" s="18">
        <f t="shared" si="8"/>
        <v>2.7111897390535131</v>
      </c>
      <c r="D20" s="18">
        <f t="shared" si="8"/>
        <v>3.0670104443431319</v>
      </c>
      <c r="E20" s="18">
        <f t="shared" si="8"/>
        <v>3.0424586054472411</v>
      </c>
      <c r="F20" s="18">
        <f t="shared" si="8"/>
        <v>3.011203469461512</v>
      </c>
      <c r="G20" s="351"/>
      <c r="H20" s="40">
        <f>IF(D7&gt;0,(H7/D7)*100,0)</f>
        <v>6.7748825288337589</v>
      </c>
      <c r="I20" s="40">
        <f>IF(D7&gt;0,(I7/D7)*100,0)</f>
        <v>49.072233151285147</v>
      </c>
      <c r="J20" s="40">
        <f>IF(D7&gt;0,(J7/D7)*100,0)</f>
        <v>55.847115680118897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8.155579989004945</v>
      </c>
      <c r="C21" s="18">
        <f t="shared" si="8"/>
        <v>8.42651611728283</v>
      </c>
      <c r="D21" s="18">
        <f t="shared" si="8"/>
        <v>8.5040430560577605</v>
      </c>
      <c r="E21" s="18">
        <f t="shared" si="8"/>
        <v>7.9512378605851266</v>
      </c>
      <c r="F21" s="18">
        <f t="shared" si="8"/>
        <v>7.0548126731719023</v>
      </c>
      <c r="G21" s="351"/>
      <c r="H21" s="40">
        <f t="shared" ref="H21:H25" si="9">IF(D8&gt;0,(H8/D8)*100,0)</f>
        <v>-9.7796949622553395</v>
      </c>
      <c r="I21" s="40">
        <f t="shared" ref="I21:I25" si="10">IF(D8&gt;0,(I8/D8)*100,0)</f>
        <v>40.493486292571937</v>
      </c>
      <c r="J21" s="40">
        <f t="shared" ref="J21:J27" si="11">IF(D8&gt;0,(J8/D8)*100,0)</f>
        <v>30.713791330316596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5.9172622319956094</v>
      </c>
      <c r="C22" s="18">
        <f t="shared" si="8"/>
        <v>6.9433098316726056</v>
      </c>
      <c r="D22" s="18">
        <f t="shared" si="8"/>
        <v>6.9290067655027361</v>
      </c>
      <c r="E22" s="18">
        <f t="shared" si="8"/>
        <v>6.9952313273268301</v>
      </c>
      <c r="F22" s="18">
        <f t="shared" si="8"/>
        <v>7.0719190458980901</v>
      </c>
      <c r="G22" s="351"/>
      <c r="H22" s="40">
        <f t="shared" si="9"/>
        <v>10.996823476025092</v>
      </c>
      <c r="I22" s="40">
        <f t="shared" si="10"/>
        <v>43.959136065914727</v>
      </c>
      <c r="J22" s="40">
        <f t="shared" si="11"/>
        <v>54.955959541939812</v>
      </c>
      <c r="K22" s="351"/>
    </row>
    <row r="23" spans="1:12" x14ac:dyDescent="0.2">
      <c r="A23" t="str">
        <f>$A$10</f>
        <v>Trade, accomod. and transport</v>
      </c>
      <c r="B23" s="18">
        <f t="shared" si="8"/>
        <v>26.79439252336449</v>
      </c>
      <c r="C23" s="18">
        <f t="shared" si="8"/>
        <v>26.473970393110818</v>
      </c>
      <c r="D23" s="18">
        <f t="shared" si="8"/>
        <v>26.685742135299556</v>
      </c>
      <c r="E23" s="18">
        <f t="shared" si="8"/>
        <v>26.328677419110534</v>
      </c>
      <c r="F23" s="18">
        <f t="shared" si="8"/>
        <v>26.038790507167803</v>
      </c>
      <c r="G23" s="351"/>
      <c r="H23" s="40">
        <f t="shared" si="9"/>
        <v>6.1171988531480048</v>
      </c>
      <c r="I23" s="40">
        <f t="shared" si="10"/>
        <v>48.444734749677174</v>
      </c>
      <c r="J23" s="40">
        <f t="shared" si="11"/>
        <v>54.561933602825178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32.798515667949438</v>
      </c>
      <c r="C24" s="18">
        <f t="shared" si="8"/>
        <v>32.027993860082731</v>
      </c>
      <c r="D24" s="18">
        <f t="shared" si="8"/>
        <v>31.692790625769735</v>
      </c>
      <c r="E24" s="18">
        <f t="shared" si="8"/>
        <v>32.308830248884817</v>
      </c>
      <c r="F24" s="18">
        <f t="shared" si="8"/>
        <v>32.817009998795335</v>
      </c>
      <c r="G24" s="351"/>
      <c r="H24" s="40">
        <f t="shared" si="9"/>
        <v>12.611510256049785</v>
      </c>
      <c r="I24" s="40">
        <f t="shared" si="10"/>
        <v>51.864424615051405</v>
      </c>
      <c r="J24" s="40">
        <f t="shared" si="11"/>
        <v>64.475934871101188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23.669048927982384</v>
      </c>
      <c r="C25" s="18">
        <f t="shared" si="8"/>
        <v>23.417020058797508</v>
      </c>
      <c r="D25" s="18">
        <f t="shared" si="8"/>
        <v>23.121406973027074</v>
      </c>
      <c r="E25" s="18">
        <f t="shared" si="8"/>
        <v>23.373564538645446</v>
      </c>
      <c r="F25" s="18">
        <f t="shared" si="8"/>
        <v>24.006264305505365</v>
      </c>
      <c r="G25" s="351"/>
      <c r="H25" s="40">
        <f t="shared" si="9"/>
        <v>12.91576478054424</v>
      </c>
      <c r="I25" s="40">
        <f t="shared" si="10"/>
        <v>56.539744319817309</v>
      </c>
      <c r="J25" s="40">
        <f t="shared" si="11"/>
        <v>69.455509100361539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8.7537535176946211</v>
      </c>
      <c r="I27" s="43">
        <f>IF(D14&gt;0,(I14/D14)*100,0)</f>
        <v>50.43247041893634</v>
      </c>
      <c r="J27" s="43">
        <f t="shared" si="11"/>
        <v>59.186223936630945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Swindon and Wiltshire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1.8190867229605168</v>
      </c>
      <c r="C34" s="18">
        <f t="shared" si="12"/>
        <v>12.321274349870626</v>
      </c>
      <c r="D34" s="18">
        <f t="shared" si="12"/>
        <v>0.58600071232766116</v>
      </c>
      <c r="E34" s="18">
        <f t="shared" si="12"/>
        <v>0.36404112831880386</v>
      </c>
      <c r="F34" s="18">
        <f t="shared" ref="F34:F39" si="13">IF(F$5-D$5 &lt;&gt; 0,(EXP(LN(F7/D7)/(F$5-D$5))-1)*100,0)</f>
        <v>0.43797318172504873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2.2162627842253313</v>
      </c>
      <c r="C35" s="18">
        <f t="shared" si="12"/>
        <v>0.20377288585602393</v>
      </c>
      <c r="D35" s="18">
        <f t="shared" si="12"/>
        <v>-0.59745233852694923</v>
      </c>
      <c r="E35" s="18">
        <f t="shared" si="12"/>
        <v>-0.72687997250864278</v>
      </c>
      <c r="F35" s="18">
        <f t="shared" si="13"/>
        <v>-0.68375616335465406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5.5195983726548103</v>
      </c>
      <c r="C36" s="18">
        <f t="shared" si="12"/>
        <v>-0.9142685851321386</v>
      </c>
      <c r="D36" s="18">
        <f t="shared" si="12"/>
        <v>0.93966881203122465</v>
      </c>
      <c r="E36" s="18">
        <f t="shared" si="12"/>
        <v>0.57733346463189061</v>
      </c>
      <c r="F36" s="18">
        <f t="shared" si="13"/>
        <v>0.69796716635883715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1.080059325527527</v>
      </c>
      <c r="C37" s="18">
        <f t="shared" si="12"/>
        <v>8.4514239666466651E-2</v>
      </c>
      <c r="D37" s="18">
        <f>IF(E$5-D$5 &lt;&gt; 0,(EXP(LN(E10/D10)/(E$5-D$5))-1)*100,0)</f>
        <v>0.47675671438303091</v>
      </c>
      <c r="E37" s="18">
        <f t="shared" si="12"/>
        <v>0.35656172887883475</v>
      </c>
      <c r="F37" s="18">
        <f t="shared" si="13"/>
        <v>0.39661073967482974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0.78376630388559132</v>
      </c>
      <c r="C38" s="18">
        <f t="shared" si="12"/>
        <v>-1.7488993225350358</v>
      </c>
      <c r="D38" s="18">
        <f t="shared" si="12"/>
        <v>1.1364736616722437</v>
      </c>
      <c r="E38" s="18">
        <f t="shared" si="12"/>
        <v>0.62464815311946698</v>
      </c>
      <c r="F38" s="18">
        <f t="shared" si="13"/>
        <v>0.79496820490325693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1.1135602589146476</v>
      </c>
      <c r="C39" s="18">
        <f t="shared" si="12"/>
        <v>-1.9631588303262726</v>
      </c>
      <c r="D39" s="18">
        <f t="shared" si="12"/>
        <v>0.96661455989</v>
      </c>
      <c r="E39" s="18">
        <f t="shared" si="12"/>
        <v>0.73643115266730508</v>
      </c>
      <c r="F39" s="18">
        <f t="shared" si="13"/>
        <v>0.81310058797250395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1.3845311799311588</v>
      </c>
      <c r="C41" s="18">
        <f>IF(D$5-C$5 &lt;&gt; 0,(EXP(LN(D14/C14)/(D$5-C$5))-1)*100,0)</f>
        <v>-0.70973280953257056</v>
      </c>
      <c r="D41" s="18">
        <f>IF(E$5-D$5 &lt;&gt; 0,(EXP(LN(E14/D14)/(E$5-D$5))-1)*100,0)</f>
        <v>0.7478197191458591</v>
      </c>
      <c r="E41" s="18">
        <f>IF(F$5-E$5 &lt;&gt; 0,(EXP(LN(F14/E14)/(F$5-E$5))-1)*100,0)</f>
        <v>0.46773174586265398</v>
      </c>
      <c r="F41" s="18">
        <f>IF(F$5-D$5 &lt;&gt; 0,(EXP(LN(F14/D14)/(F$5-D$5))-1)*100,0)</f>
        <v>0.56100777769414467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0.72500000000000497</v>
      </c>
      <c r="C45" s="27">
        <f>D7-C7</f>
        <v>1.2840000000000167</v>
      </c>
      <c r="D45" s="27">
        <f>E7-D7</f>
        <v>0.3469999999999871</v>
      </c>
      <c r="E45" s="27">
        <f>F7-E7</f>
        <v>0.44600000000000506</v>
      </c>
      <c r="F45" s="27">
        <f>F7-D7</f>
        <v>0.79299999999999216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2.7190000000000438</v>
      </c>
      <c r="C46" s="27">
        <f>D8-C8</f>
        <v>6.5999999999910131E-2</v>
      </c>
      <c r="D46" s="27">
        <f t="shared" si="14"/>
        <v>-0.95799999999988472</v>
      </c>
      <c r="E46" s="27">
        <f t="shared" si="14"/>
        <v>-2.2160000000000792</v>
      </c>
      <c r="F46" s="27">
        <f t="shared" ref="F46:F52" si="15">F8-D8</f>
        <v>-3.173999999999964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5.16099999999998</v>
      </c>
      <c r="C47" s="27">
        <f t="shared" ref="C47:C50" si="16">D9-C9</f>
        <v>-0.24400000000006372</v>
      </c>
      <c r="D47" s="27">
        <f t="shared" si="14"/>
        <v>1.2660000000000196</v>
      </c>
      <c r="E47" s="27">
        <f t="shared" si="14"/>
        <v>1.6420000000000492</v>
      </c>
      <c r="F47" s="27">
        <f t="shared" si="15"/>
        <v>2.9080000000000688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4.2800000000001006</v>
      </c>
      <c r="C48" s="27">
        <f t="shared" si="16"/>
        <v>8.599999999979957E-2</v>
      </c>
      <c r="D48" s="27">
        <f t="shared" si="14"/>
        <v>2.4510000000001355</v>
      </c>
      <c r="E48" s="27">
        <f t="shared" si="14"/>
        <v>3.7789999999999111</v>
      </c>
      <c r="F48" s="27">
        <f t="shared" si="15"/>
        <v>6.2300000000000466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3.7850000000000108</v>
      </c>
      <c r="C49" s="27">
        <f t="shared" si="16"/>
        <v>-2.1529999999999774</v>
      </c>
      <c r="D49" s="27">
        <f t="shared" si="14"/>
        <v>7.0309999999999206</v>
      </c>
      <c r="E49" s="27">
        <f t="shared" si="14"/>
        <v>8.2229999999999848</v>
      </c>
      <c r="F49" s="27">
        <f t="shared" si="15"/>
        <v>15.253999999999905</v>
      </c>
    </row>
    <row r="50" spans="1:6" x14ac:dyDescent="0.2">
      <c r="A50" t="str">
        <f>$A$12</f>
        <v>Non-marketed services</v>
      </c>
      <c r="B50" s="27">
        <f t="shared" si="14"/>
        <v>3.9000000000001194</v>
      </c>
      <c r="C50" s="27">
        <f t="shared" si="16"/>
        <v>-1.767000000000067</v>
      </c>
      <c r="D50" s="27">
        <f t="shared" si="14"/>
        <v>4.3480000000001269</v>
      </c>
      <c r="E50" s="27">
        <f t="shared" si="14"/>
        <v>7.0489999999999071</v>
      </c>
      <c r="F50" s="27">
        <f t="shared" si="15"/>
        <v>11.397000000000034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20.570000000000221</v>
      </c>
      <c r="C52" s="29">
        <f>D14-C14</f>
        <v>-2.7280000000003497</v>
      </c>
      <c r="D52" s="29">
        <f t="shared" si="14"/>
        <v>14.485000000000298</v>
      </c>
      <c r="E52" s="29">
        <f t="shared" si="14"/>
        <v>18.922999999999774</v>
      </c>
      <c r="F52" s="29">
        <f t="shared" si="15"/>
        <v>33.408000000000072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Swindon and Wiltshire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5.5809999999999897</v>
      </c>
      <c r="C5" s="11">
        <v>5.7979999999999974</v>
      </c>
      <c r="D5" s="11">
        <v>7.1280000000000072</v>
      </c>
      <c r="E5" s="11">
        <v>7.3759999999999986</v>
      </c>
      <c r="F5" s="11">
        <v>7.5789999999999953</v>
      </c>
      <c r="G5" s="10"/>
    </row>
    <row r="6" spans="1:7" x14ac:dyDescent="0.2">
      <c r="A6" s="10" t="str">
        <f>name!B5</f>
        <v>Mining and quarrying</v>
      </c>
      <c r="B6" s="11">
        <v>0.45999999999999963</v>
      </c>
      <c r="C6" s="11">
        <v>0.14499999999999946</v>
      </c>
      <c r="D6" s="11">
        <v>0.14800000000000016</v>
      </c>
      <c r="E6" s="11">
        <v>0.10800000000000005</v>
      </c>
      <c r="F6" s="11">
        <v>6.900000000000002E-2</v>
      </c>
    </row>
    <row r="7" spans="1:7" x14ac:dyDescent="0.2">
      <c r="A7" s="10" t="str">
        <f>name!B6</f>
        <v>Food drink and tobacco</v>
      </c>
      <c r="B7" s="11">
        <v>2.8350000000000004</v>
      </c>
      <c r="C7" s="11">
        <v>3.2220000000000026</v>
      </c>
      <c r="D7" s="11">
        <v>3.3229999999999973</v>
      </c>
      <c r="E7" s="11">
        <v>2.9969999999999981</v>
      </c>
      <c r="F7" s="11">
        <v>2.2640000000000025</v>
      </c>
      <c r="G7" s="11"/>
    </row>
    <row r="8" spans="1:7" x14ac:dyDescent="0.2">
      <c r="A8" s="10" t="str">
        <f>name!B7</f>
        <v>Engineering</v>
      </c>
      <c r="B8" s="11">
        <v>5.4660000000000135</v>
      </c>
      <c r="C8" s="11">
        <v>4.7949999999999786</v>
      </c>
      <c r="D8" s="11">
        <v>4.6869999999999967</v>
      </c>
      <c r="E8" s="11">
        <v>4.5349999999999948</v>
      </c>
      <c r="F8" s="11">
        <v>3.9799999999999907</v>
      </c>
      <c r="G8" s="11"/>
    </row>
    <row r="9" spans="1:7" x14ac:dyDescent="0.2">
      <c r="A9" s="10" t="str">
        <f>name!B8</f>
        <v>Rest of manufacturing</v>
      </c>
      <c r="B9" s="11">
        <v>21.368999999999964</v>
      </c>
      <c r="C9" s="11">
        <v>24.372000000000046</v>
      </c>
      <c r="D9" s="11">
        <v>24.44499999999994</v>
      </c>
      <c r="E9" s="11">
        <v>23.965000000000057</v>
      </c>
      <c r="F9" s="11">
        <v>23.036999999999978</v>
      </c>
      <c r="G9" s="11"/>
    </row>
    <row r="10" spans="1:7" x14ac:dyDescent="0.2">
      <c r="A10" s="10" t="str">
        <f>name!B9</f>
        <v>Electricity and gas</v>
      </c>
      <c r="B10" s="11">
        <v>0.63099999999999956</v>
      </c>
      <c r="C10" s="11">
        <v>0.90299999999999947</v>
      </c>
      <c r="D10" s="11">
        <v>1.1170000000000013</v>
      </c>
      <c r="E10" s="11">
        <v>1.0660000000000023</v>
      </c>
      <c r="F10" s="11">
        <v>1.0429999999999997</v>
      </c>
      <c r="G10" s="11"/>
    </row>
    <row r="11" spans="1:7" x14ac:dyDescent="0.2">
      <c r="A11" s="10" t="str">
        <f>name!B10</f>
        <v>Water and sewerage</v>
      </c>
      <c r="B11" s="11">
        <v>3.0239999999999987</v>
      </c>
      <c r="C11" s="11">
        <v>3.5749999999999966</v>
      </c>
      <c r="D11" s="11">
        <v>3.3119999999999994</v>
      </c>
      <c r="E11" s="11">
        <v>3.5019999999999949</v>
      </c>
      <c r="F11" s="11">
        <v>3.8070000000000048</v>
      </c>
      <c r="G11" s="11"/>
    </row>
    <row r="12" spans="1:7" x14ac:dyDescent="0.2">
      <c r="A12" s="10" t="str">
        <f>name!B11</f>
        <v>Construction</v>
      </c>
      <c r="B12" s="11">
        <v>21.527000000000022</v>
      </c>
      <c r="C12" s="11">
        <v>26.688000000000002</v>
      </c>
      <c r="D12" s="11">
        <v>26.443999999999939</v>
      </c>
      <c r="E12" s="11">
        <v>27.709999999999958</v>
      </c>
      <c r="F12" s="11">
        <v>29.352000000000007</v>
      </c>
      <c r="G12" s="11"/>
    </row>
    <row r="13" spans="1:7" x14ac:dyDescent="0.2">
      <c r="A13" s="10" t="str">
        <f>name!B12</f>
        <v>Wholesale and retail trade</v>
      </c>
      <c r="B13" s="11">
        <v>56.570000000000007</v>
      </c>
      <c r="C13" s="11">
        <v>56.905000000000051</v>
      </c>
      <c r="D13" s="11">
        <v>57.989999999999874</v>
      </c>
      <c r="E13" s="11">
        <v>58.223000000000042</v>
      </c>
      <c r="F13" s="11">
        <v>58.401999999999973</v>
      </c>
      <c r="G13" s="11"/>
    </row>
    <row r="14" spans="1:7" x14ac:dyDescent="0.2">
      <c r="A14" s="10" t="str">
        <f>name!B13</f>
        <v>Transport and storage</v>
      </c>
      <c r="B14" s="11">
        <v>16.731000000000002</v>
      </c>
      <c r="C14" s="11">
        <v>16.973999999999986</v>
      </c>
      <c r="D14" s="11">
        <v>16.856000000000009</v>
      </c>
      <c r="E14" s="11">
        <v>17.263999999999996</v>
      </c>
      <c r="F14" s="11">
        <v>17.237999999999968</v>
      </c>
      <c r="G14" s="11"/>
    </row>
    <row r="15" spans="1:7" x14ac:dyDescent="0.2">
      <c r="A15" s="10" t="str">
        <f>name!B14</f>
        <v>Accommodation and food</v>
      </c>
      <c r="B15" s="11">
        <v>24.176999999999971</v>
      </c>
      <c r="C15" s="11">
        <v>27.879000000000051</v>
      </c>
      <c r="D15" s="11">
        <v>26.997999999999994</v>
      </c>
      <c r="E15" s="11">
        <v>28.807999999999982</v>
      </c>
      <c r="F15" s="11">
        <v>32.433999999999983</v>
      </c>
      <c r="G15" s="11"/>
    </row>
    <row r="16" spans="1:7" x14ac:dyDescent="0.2">
      <c r="A16" s="10" t="str">
        <f>name!B15</f>
        <v>Media</v>
      </c>
      <c r="B16" s="11">
        <v>1.5609999999999986</v>
      </c>
      <c r="C16" s="11">
        <v>2.1629999999999958</v>
      </c>
      <c r="D16" s="11">
        <v>1.9930000000000005</v>
      </c>
      <c r="E16" s="11">
        <v>1.9299999999999959</v>
      </c>
      <c r="F16" s="11">
        <v>1.8819999999999975</v>
      </c>
      <c r="G16" s="11"/>
    </row>
    <row r="17" spans="1:7" x14ac:dyDescent="0.2">
      <c r="A17" s="10" t="str">
        <f>name!B16</f>
        <v>Information technology</v>
      </c>
      <c r="B17" s="11">
        <v>12.216999999999972</v>
      </c>
      <c r="C17" s="11">
        <v>9.4239999999999817</v>
      </c>
      <c r="D17" s="11">
        <v>9.1320000000000068</v>
      </c>
      <c r="E17" s="11">
        <v>9.6109999999999953</v>
      </c>
      <c r="F17" s="11">
        <v>10.117999999999981</v>
      </c>
      <c r="G17" s="11"/>
    </row>
    <row r="18" spans="1:7" x14ac:dyDescent="0.2">
      <c r="A18" s="10" t="str">
        <f>name!B17</f>
        <v>Finance and insurance</v>
      </c>
      <c r="B18" s="11">
        <v>17.727000000000007</v>
      </c>
      <c r="C18" s="11">
        <v>13.648000000000003</v>
      </c>
      <c r="D18" s="11">
        <v>15.478999999999987</v>
      </c>
      <c r="E18" s="11">
        <v>15.464000000000013</v>
      </c>
      <c r="F18" s="11">
        <v>14.780999999999995</v>
      </c>
      <c r="G18" s="11"/>
    </row>
    <row r="19" spans="1:7" x14ac:dyDescent="0.2">
      <c r="A19" s="10" t="str">
        <f>name!B18</f>
        <v>Real estate</v>
      </c>
      <c r="B19" s="11">
        <v>6.2790000000000061</v>
      </c>
      <c r="C19" s="11">
        <v>6.593999999999995</v>
      </c>
      <c r="D19" s="11">
        <v>6.8490000000000002</v>
      </c>
      <c r="E19" s="11">
        <v>6.1270000000000069</v>
      </c>
      <c r="F19" s="11">
        <v>6.1689999999999898</v>
      </c>
      <c r="G19" s="11"/>
    </row>
    <row r="20" spans="1:7" x14ac:dyDescent="0.2">
      <c r="A20" s="10" t="str">
        <f>name!B19</f>
        <v>Professional services</v>
      </c>
      <c r="B20" s="11">
        <v>33.249000000000059</v>
      </c>
      <c r="C20" s="11">
        <v>40.180999999999983</v>
      </c>
      <c r="D20" s="11">
        <v>39.257999999999981</v>
      </c>
      <c r="E20" s="11">
        <v>42.113999999999983</v>
      </c>
      <c r="F20" s="11">
        <v>46.153000000000056</v>
      </c>
      <c r="G20" s="11"/>
    </row>
    <row r="21" spans="1:7" x14ac:dyDescent="0.2">
      <c r="A21" s="10" t="str">
        <f>name!B20</f>
        <v>Support services</v>
      </c>
      <c r="B21" s="11">
        <v>28.792000000000005</v>
      </c>
      <c r="C21" s="11">
        <v>29.373000000000047</v>
      </c>
      <c r="D21" s="11">
        <v>28.670000000000051</v>
      </c>
      <c r="E21" s="11">
        <v>30.885000000000012</v>
      </c>
      <c r="F21" s="11">
        <v>32.96899999999998</v>
      </c>
      <c r="G21" s="11"/>
    </row>
    <row r="22" spans="1:7" x14ac:dyDescent="0.2">
      <c r="A22" s="10" t="str">
        <f>name!B21</f>
        <v>Public admin. and defence</v>
      </c>
      <c r="B22" s="11">
        <v>17.510999999999974</v>
      </c>
      <c r="C22" s="11">
        <v>16.630999999999982</v>
      </c>
      <c r="D22" s="11">
        <v>17.908999999999953</v>
      </c>
      <c r="E22" s="11">
        <v>18.074000000000037</v>
      </c>
      <c r="F22" s="11">
        <v>18.075999999999983</v>
      </c>
      <c r="G22" s="11"/>
    </row>
    <row r="23" spans="1:7" x14ac:dyDescent="0.2">
      <c r="A23" s="10" t="str">
        <f>name!B22</f>
        <v>Education</v>
      </c>
      <c r="B23" s="11">
        <v>26.901000000000021</v>
      </c>
      <c r="C23" s="11">
        <v>29.864000000000022</v>
      </c>
      <c r="D23" s="11">
        <v>28.479999999999965</v>
      </c>
      <c r="E23" s="11">
        <v>29.185000000000002</v>
      </c>
      <c r="F23" s="11">
        <v>31.153999999999986</v>
      </c>
      <c r="G23" s="11"/>
    </row>
    <row r="24" spans="1:7" x14ac:dyDescent="0.2">
      <c r="A24" s="10" t="str">
        <f>name!B23</f>
        <v>Health and social work</v>
      </c>
      <c r="B24" s="11">
        <v>41.695999999999906</v>
      </c>
      <c r="C24" s="11">
        <v>43.513000000000012</v>
      </c>
      <c r="D24" s="11">
        <v>41.852000000000025</v>
      </c>
      <c r="E24" s="11">
        <v>45.330000000000027</v>
      </c>
      <c r="F24" s="11">
        <v>50.408000000000001</v>
      </c>
      <c r="G24" s="11"/>
    </row>
    <row r="25" spans="1:7" x14ac:dyDescent="0.2">
      <c r="A25" s="10" t="str">
        <f>name!B24</f>
        <v>Arts and entertainment</v>
      </c>
      <c r="B25" s="11">
        <v>9.9309999999999903</v>
      </c>
      <c r="C25" s="11">
        <v>10.811000000000019</v>
      </c>
      <c r="D25" s="11">
        <v>9.6700000000000124</v>
      </c>
      <c r="E25" s="11">
        <v>11.497999999999992</v>
      </c>
      <c r="F25" s="11">
        <v>13.45799999999999</v>
      </c>
      <c r="G25" s="11"/>
    </row>
    <row r="26" spans="1:7" x14ac:dyDescent="0.2">
      <c r="A26" s="10" t="str">
        <f>name!B25</f>
        <v>Other services</v>
      </c>
      <c r="B26" s="11">
        <v>9.5649999999999977</v>
      </c>
      <c r="C26" s="11">
        <v>10.912000000000003</v>
      </c>
      <c r="D26" s="11">
        <v>9.9020000000000206</v>
      </c>
      <c r="E26" s="11">
        <v>10.354999999999995</v>
      </c>
      <c r="F26" s="11">
        <v>10.676999999999982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363.7999999999999</v>
      </c>
      <c r="C28" s="11">
        <f t="shared" ref="C28:F28" si="0">SUM(C5:C26)</f>
        <v>384.37000000000018</v>
      </c>
      <c r="D28" s="11">
        <f t="shared" si="0"/>
        <v>381.64199999999977</v>
      </c>
      <c r="E28" s="11">
        <f t="shared" si="0"/>
        <v>396.12700000000007</v>
      </c>
      <c r="F28" s="11">
        <f t="shared" si="0"/>
        <v>415.0499999999999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1.5340846619021415</v>
      </c>
      <c r="C32" s="18">
        <f t="shared" ref="C32:E32" si="1">C5/C$28*100</f>
        <v>1.5084423862424212</v>
      </c>
      <c r="D32" s="18">
        <f t="shared" si="1"/>
        <v>1.8677189617494963</v>
      </c>
      <c r="E32" s="18">
        <f t="shared" si="1"/>
        <v>1.8620290967290787</v>
      </c>
      <c r="F32" s="18">
        <f>F5/F$28*100</f>
        <v>1.8260450548126725</v>
      </c>
    </row>
    <row r="33" spans="1:6" x14ac:dyDescent="0.2">
      <c r="A33" t="str">
        <f>$A$6</f>
        <v>Mining and quarrying</v>
      </c>
      <c r="B33" s="18">
        <f t="shared" ref="B33:F53" si="2">B6/B$28*100</f>
        <v>0.1264431006047278</v>
      </c>
      <c r="C33" s="18">
        <f t="shared" si="2"/>
        <v>3.7724067955355357E-2</v>
      </c>
      <c r="D33" s="18">
        <f t="shared" si="2"/>
        <v>3.8779798869097284E-2</v>
      </c>
      <c r="E33" s="18">
        <f t="shared" si="2"/>
        <v>2.7263983520436637E-2</v>
      </c>
      <c r="F33" s="18">
        <f t="shared" si="2"/>
        <v>1.6624503071919053E-2</v>
      </c>
    </row>
    <row r="34" spans="1:6" x14ac:dyDescent="0.2">
      <c r="A34" t="str">
        <f>$A$7</f>
        <v>Food drink and tobacco</v>
      </c>
      <c r="B34" s="18">
        <f t="shared" si="2"/>
        <v>0.77927432655305151</v>
      </c>
      <c r="C34" s="18">
        <f t="shared" si="2"/>
        <v>0.83825480656658979</v>
      </c>
      <c r="D34" s="18">
        <f t="shared" si="2"/>
        <v>0.87071129487844623</v>
      </c>
      <c r="E34" s="18">
        <f t="shared" si="2"/>
        <v>0.75657554269211591</v>
      </c>
      <c r="F34" s="18">
        <f t="shared" si="2"/>
        <v>0.54547644862064881</v>
      </c>
    </row>
    <row r="35" spans="1:6" x14ac:dyDescent="0.2">
      <c r="A35" t="str">
        <f>$A$8</f>
        <v>Engineering</v>
      </c>
      <c r="B35" s="18">
        <f t="shared" si="2"/>
        <v>1.5024738867509662</v>
      </c>
      <c r="C35" s="18">
        <f t="shared" si="2"/>
        <v>1.2474959023857159</v>
      </c>
      <c r="D35" s="18">
        <f t="shared" si="2"/>
        <v>1.2281143060774233</v>
      </c>
      <c r="E35" s="18">
        <f t="shared" si="2"/>
        <v>1.1448348635664809</v>
      </c>
      <c r="F35" s="18">
        <f t="shared" si="2"/>
        <v>0.95892061197445888</v>
      </c>
    </row>
    <row r="36" spans="1:6" x14ac:dyDescent="0.2">
      <c r="A36" t="str">
        <f>$A$9</f>
        <v>Rest of manufacturing</v>
      </c>
      <c r="B36" s="18">
        <f t="shared" si="2"/>
        <v>5.8738317757009266</v>
      </c>
      <c r="C36" s="18">
        <f t="shared" si="2"/>
        <v>6.3407654083305243</v>
      </c>
      <c r="D36" s="18">
        <f t="shared" si="2"/>
        <v>6.4052174551018899</v>
      </c>
      <c r="E36" s="18">
        <f t="shared" si="2"/>
        <v>6.0498274543265298</v>
      </c>
      <c r="F36" s="18">
        <f t="shared" si="2"/>
        <v>5.5504156125767938</v>
      </c>
    </row>
    <row r="37" spans="1:6" x14ac:dyDescent="0.2">
      <c r="A37" t="str">
        <f>$A$10</f>
        <v>Electricity and gas</v>
      </c>
      <c r="B37" s="18">
        <f t="shared" si="2"/>
        <v>0.17344694887300707</v>
      </c>
      <c r="C37" s="18">
        <f t="shared" si="2"/>
        <v>0.23492988526679998</v>
      </c>
      <c r="D37" s="18">
        <f t="shared" si="2"/>
        <v>0.29268267119447072</v>
      </c>
      <c r="E37" s="18">
        <f t="shared" si="2"/>
        <v>0.26910561511838427</v>
      </c>
      <c r="F37" s="18">
        <f t="shared" si="2"/>
        <v>0.25129502469581977</v>
      </c>
    </row>
    <row r="38" spans="1:6" x14ac:dyDescent="0.2">
      <c r="A38" t="str">
        <f>$A$11</f>
        <v>Water and sewerage</v>
      </c>
      <c r="B38" s="18">
        <f t="shared" si="2"/>
        <v>0.83122594832325447</v>
      </c>
      <c r="C38" s="18">
        <f t="shared" si="2"/>
        <v>0.93009339958893644</v>
      </c>
      <c r="D38" s="18">
        <f t="shared" si="2"/>
        <v>0.86782901253006783</v>
      </c>
      <c r="E38" s="18">
        <f t="shared" si="2"/>
        <v>0.88405991007934182</v>
      </c>
      <c r="F38" s="18">
        <f t="shared" si="2"/>
        <v>0.91723888688110011</v>
      </c>
    </row>
    <row r="39" spans="1:6" x14ac:dyDescent="0.2">
      <c r="A39" t="str">
        <f>$A$12</f>
        <v>Construction</v>
      </c>
      <c r="B39" s="18">
        <f t="shared" si="2"/>
        <v>5.9172622319956094</v>
      </c>
      <c r="C39" s="18">
        <f t="shared" si="2"/>
        <v>6.9433098316726047</v>
      </c>
      <c r="D39" s="18">
        <f t="shared" si="2"/>
        <v>6.9290067655027361</v>
      </c>
      <c r="E39" s="18">
        <f t="shared" si="2"/>
        <v>6.9952313273268301</v>
      </c>
      <c r="F39" s="18">
        <f t="shared" si="2"/>
        <v>7.0719190458980883</v>
      </c>
    </row>
    <row r="40" spans="1:6" x14ac:dyDescent="0.2">
      <c r="A40" t="str">
        <f>$A$13</f>
        <v>Wholesale and retail trade</v>
      </c>
      <c r="B40" s="18">
        <f t="shared" si="2"/>
        <v>15.54975261132491</v>
      </c>
      <c r="C40" s="18">
        <f t="shared" si="2"/>
        <v>14.804745427582805</v>
      </c>
      <c r="D40" s="18">
        <f t="shared" si="2"/>
        <v>15.194868489317189</v>
      </c>
      <c r="E40" s="18">
        <f t="shared" si="2"/>
        <v>14.698064004725763</v>
      </c>
      <c r="F40" s="18">
        <f t="shared" si="2"/>
        <v>14.071075774003127</v>
      </c>
    </row>
    <row r="41" spans="1:6" x14ac:dyDescent="0.2">
      <c r="A41" t="str">
        <f>$A$14</f>
        <v>Transport and storage</v>
      </c>
      <c r="B41" s="18">
        <f t="shared" si="2"/>
        <v>4.5989554700384838</v>
      </c>
      <c r="C41" s="18">
        <f t="shared" si="2"/>
        <v>4.416057444649681</v>
      </c>
      <c r="D41" s="18">
        <f t="shared" si="2"/>
        <v>4.4167046603885369</v>
      </c>
      <c r="E41" s="18">
        <f t="shared" si="2"/>
        <v>4.3581982546001647</v>
      </c>
      <c r="F41" s="18">
        <f t="shared" si="2"/>
        <v>4.1532345500542034</v>
      </c>
    </row>
    <row r="42" spans="1:6" x14ac:dyDescent="0.2">
      <c r="A42" t="str">
        <f>$A$15</f>
        <v>Accommodation and food</v>
      </c>
      <c r="B42" s="18">
        <f t="shared" si="2"/>
        <v>6.6456844420010928</v>
      </c>
      <c r="C42" s="18">
        <f t="shared" si="2"/>
        <v>7.2531675208783302</v>
      </c>
      <c r="D42" s="18">
        <f t="shared" si="2"/>
        <v>7.0741689855938317</v>
      </c>
      <c r="E42" s="18">
        <f t="shared" si="2"/>
        <v>7.2724151597846092</v>
      </c>
      <c r="F42" s="18">
        <f t="shared" si="2"/>
        <v>7.8144801831104669</v>
      </c>
    </row>
    <row r="43" spans="1:6" x14ac:dyDescent="0.2">
      <c r="A43" t="str">
        <f>$A$16</f>
        <v>Media</v>
      </c>
      <c r="B43" s="18">
        <f t="shared" si="2"/>
        <v>0.42908191313908717</v>
      </c>
      <c r="C43" s="18">
        <f t="shared" si="2"/>
        <v>0.56273902749954341</v>
      </c>
      <c r="D43" s="18">
        <f t="shared" si="2"/>
        <v>0.52221715639264066</v>
      </c>
      <c r="E43" s="18">
        <f t="shared" si="2"/>
        <v>0.48721748328187564</v>
      </c>
      <c r="F43" s="18">
        <f t="shared" si="2"/>
        <v>0.45343934465726965</v>
      </c>
    </row>
    <row r="44" spans="1:6" x14ac:dyDescent="0.2">
      <c r="A44" t="str">
        <f>$A$17</f>
        <v>Information technology</v>
      </c>
      <c r="B44" s="18">
        <f t="shared" si="2"/>
        <v>3.3581638262781683</v>
      </c>
      <c r="C44" s="18">
        <f t="shared" si="2"/>
        <v>2.4518042511122036</v>
      </c>
      <c r="D44" s="18">
        <f t="shared" si="2"/>
        <v>2.3928184004905155</v>
      </c>
      <c r="E44" s="18">
        <f t="shared" si="2"/>
        <v>2.4262420890270024</v>
      </c>
      <c r="F44" s="18">
        <f t="shared" si="2"/>
        <v>2.4377785808938639</v>
      </c>
    </row>
    <row r="45" spans="1:6" x14ac:dyDescent="0.2">
      <c r="A45" t="str">
        <f>$A$18</f>
        <v>Finance and insurance</v>
      </c>
      <c r="B45" s="18">
        <f t="shared" si="2"/>
        <v>4.8727322704782878</v>
      </c>
      <c r="C45" s="18">
        <f t="shared" si="2"/>
        <v>3.5507453755495999</v>
      </c>
      <c r="D45" s="18">
        <f t="shared" si="2"/>
        <v>4.0558953155051061</v>
      </c>
      <c r="E45" s="18">
        <f t="shared" si="2"/>
        <v>3.9037985292595585</v>
      </c>
      <c r="F45" s="18">
        <f t="shared" si="2"/>
        <v>3.5612576797976145</v>
      </c>
    </row>
    <row r="46" spans="1:6" x14ac:dyDescent="0.2">
      <c r="A46" t="str">
        <f>$A$19</f>
        <v>Real estate</v>
      </c>
      <c r="B46" s="18">
        <f t="shared" si="2"/>
        <v>1.7259483232545378</v>
      </c>
      <c r="C46" s="18">
        <f t="shared" si="2"/>
        <v>1.7155345110180273</v>
      </c>
      <c r="D46" s="18">
        <f t="shared" si="2"/>
        <v>1.7946138003678853</v>
      </c>
      <c r="E46" s="18">
        <f t="shared" si="2"/>
        <v>1.5467261762010682</v>
      </c>
      <c r="F46" s="18">
        <f t="shared" si="2"/>
        <v>1.4863269485604123</v>
      </c>
    </row>
    <row r="47" spans="1:6" x14ac:dyDescent="0.2">
      <c r="A47" s="10" t="str">
        <f>$A$20</f>
        <v>Professional services</v>
      </c>
      <c r="B47" s="18">
        <f t="shared" si="2"/>
        <v>9.139362286970881</v>
      </c>
      <c r="C47" s="18">
        <f t="shared" si="2"/>
        <v>10.453729479407853</v>
      </c>
      <c r="D47" s="18">
        <f t="shared" si="2"/>
        <v>10.286603675696073</v>
      </c>
      <c r="E47" s="18">
        <f t="shared" si="2"/>
        <v>10.631438907219144</v>
      </c>
      <c r="F47" s="18">
        <f t="shared" si="2"/>
        <v>11.119865076496824</v>
      </c>
    </row>
    <row r="48" spans="1:6" x14ac:dyDescent="0.2">
      <c r="A48" s="10" t="str">
        <f>$A$21</f>
        <v>Support services</v>
      </c>
      <c r="B48" s="18">
        <f t="shared" si="2"/>
        <v>7.9142385926333185</v>
      </c>
      <c r="C48" s="18">
        <f t="shared" si="2"/>
        <v>7.6418555038114402</v>
      </c>
      <c r="D48" s="18">
        <f t="shared" si="2"/>
        <v>7.5122759025474313</v>
      </c>
      <c r="E48" s="18">
        <f t="shared" si="2"/>
        <v>7.7967419539693088</v>
      </c>
      <c r="F48" s="18">
        <f t="shared" si="2"/>
        <v>7.943380315624621</v>
      </c>
    </row>
    <row r="49" spans="1:9" x14ac:dyDescent="0.2">
      <c r="A49" s="10" t="str">
        <f>$A$22</f>
        <v>Public admin. and defence</v>
      </c>
      <c r="B49" s="18">
        <f t="shared" si="2"/>
        <v>4.8133589884551897</v>
      </c>
      <c r="C49" s="18">
        <f t="shared" si="2"/>
        <v>4.3268205114863223</v>
      </c>
      <c r="D49" s="18">
        <f t="shared" si="2"/>
        <v>4.692617688828788</v>
      </c>
      <c r="E49" s="18">
        <f t="shared" si="2"/>
        <v>4.5626781310034499</v>
      </c>
      <c r="F49" s="18">
        <f t="shared" si="2"/>
        <v>4.3551379351885284</v>
      </c>
    </row>
    <row r="50" spans="1:9" x14ac:dyDescent="0.2">
      <c r="A50" s="10" t="str">
        <f>$A$23</f>
        <v>Education</v>
      </c>
      <c r="B50" s="18">
        <f t="shared" si="2"/>
        <v>7.3944474986256266</v>
      </c>
      <c r="C50" s="18">
        <f t="shared" si="2"/>
        <v>7.7695970028878447</v>
      </c>
      <c r="D50" s="18">
        <f t="shared" si="2"/>
        <v>7.4624910256208654</v>
      </c>
      <c r="E50" s="18">
        <f t="shared" si="2"/>
        <v>7.3675866578142859</v>
      </c>
      <c r="F50" s="18">
        <f t="shared" si="2"/>
        <v>7.5060836043850125</v>
      </c>
    </row>
    <row r="51" spans="1:9" x14ac:dyDescent="0.2">
      <c r="A51" s="10" t="str">
        <f>$A$24</f>
        <v>Health and social work</v>
      </c>
      <c r="B51" s="18">
        <f t="shared" si="2"/>
        <v>11.461242440901572</v>
      </c>
      <c r="C51" s="18">
        <f t="shared" si="2"/>
        <v>11.320602544423339</v>
      </c>
      <c r="D51" s="18">
        <f t="shared" si="2"/>
        <v>10.966298258577424</v>
      </c>
      <c r="E51" s="18">
        <f t="shared" si="2"/>
        <v>11.443299749827712</v>
      </c>
      <c r="F51" s="18">
        <f t="shared" si="2"/>
        <v>12.145042765931818</v>
      </c>
    </row>
    <row r="52" spans="1:9" x14ac:dyDescent="0.2">
      <c r="A52" s="10" t="str">
        <f>$A$25</f>
        <v>Arts and entertainment</v>
      </c>
      <c r="B52" s="18">
        <f t="shared" si="2"/>
        <v>2.729796591533808</v>
      </c>
      <c r="C52" s="18">
        <f t="shared" si="2"/>
        <v>2.8126544735541312</v>
      </c>
      <c r="D52" s="18">
        <f t="shared" si="2"/>
        <v>2.533788209893046</v>
      </c>
      <c r="E52" s="18">
        <f t="shared" si="2"/>
        <v>2.9026044677590748</v>
      </c>
      <c r="F52" s="18">
        <f t="shared" si="2"/>
        <v>3.2425009035055998</v>
      </c>
    </row>
    <row r="53" spans="1:9" x14ac:dyDescent="0.2">
      <c r="A53" s="10" t="str">
        <f>$A$26</f>
        <v>Other services</v>
      </c>
      <c r="B53" s="18">
        <f t="shared" si="2"/>
        <v>2.6291918636613527</v>
      </c>
      <c r="C53" s="18">
        <f t="shared" si="2"/>
        <v>2.8389312381299261</v>
      </c>
      <c r="D53" s="18">
        <f t="shared" si="2"/>
        <v>2.5945781648770381</v>
      </c>
      <c r="E53" s="18">
        <f t="shared" si="2"/>
        <v>2.6140606421677881</v>
      </c>
      <c r="F53" s="18">
        <f t="shared" si="2"/>
        <v>2.5724611492591216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Swindon and Wiltshire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0.95818797290307955</v>
      </c>
      <c r="C63" s="18">
        <f>IF(AND(D$3-C$3 &lt;&gt; 0,C5&lt;&gt;0,D5&lt;&gt;0),(EXP(LN(D5/C5)/(D$3-C$3))-1)*100,0)</f>
        <v>22.938944463608312</v>
      </c>
      <c r="D63" s="18">
        <f t="shared" ref="B63:E78" si="3">IF(AND(E$3-D$3 &lt;&gt; 0,D5&lt;&gt;0,E5&lt;&gt;0),(EXP(LN(E5/D5)/(E$3-D$3))-1)*100,0)</f>
        <v>0.68636065368605781</v>
      </c>
      <c r="E63" s="18">
        <f t="shared" si="3"/>
        <v>0.27186667476062354</v>
      </c>
      <c r="F63" s="18">
        <f>IF(AND(F$3-D$3 &lt;&gt; 0,D5&lt;&gt;0,F5&lt;&gt;0),(EXP(LN(F5/D5)/(F$3-D$3))-1)*100,0)</f>
        <v>0.40984139324287128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-25.07055037035073</v>
      </c>
      <c r="C64" s="18">
        <f t="shared" ref="C64:C78" si="4">IF(AND(D$3-C$3 &lt;&gt; 0,C6&lt;&gt;0,D6&lt;&gt;0),(EXP(LN(D6/C6)/(D$3-C$3))-1)*100,0)</f>
        <v>2.0689655172418719</v>
      </c>
      <c r="D64" s="18">
        <f t="shared" si="3"/>
        <v>-6.1071745830236335</v>
      </c>
      <c r="E64" s="18">
        <f t="shared" si="3"/>
        <v>-4.3813663486479637</v>
      </c>
      <c r="F64" s="18">
        <f t="shared" ref="F64:F84" si="5">IF(AND(F$3-D$3 &lt;&gt; 0,D6&lt;&gt;0,F6&lt;&gt;0),(EXP(LN(F6/D6)/(F$3-D$3))-1)*100,0)</f>
        <v>-4.9601318746278817</v>
      </c>
    </row>
    <row r="65" spans="1:6" x14ac:dyDescent="0.2">
      <c r="A65" t="str">
        <f>$A$7</f>
        <v>Food drink and tobacco</v>
      </c>
      <c r="B65" s="18">
        <f t="shared" si="3"/>
        <v>3.2507269900133418</v>
      </c>
      <c r="C65" s="18">
        <f t="shared" si="4"/>
        <v>3.1346989447546436</v>
      </c>
      <c r="D65" s="18">
        <f t="shared" si="3"/>
        <v>-2.0439463667943247</v>
      </c>
      <c r="E65" s="18">
        <f t="shared" si="3"/>
        <v>-2.7658173314273116</v>
      </c>
      <c r="F65" s="18">
        <f t="shared" si="5"/>
        <v>-2.5257866996153511</v>
      </c>
    </row>
    <row r="66" spans="1:6" x14ac:dyDescent="0.2">
      <c r="A66" t="str">
        <f>$A$8</f>
        <v>Engineering</v>
      </c>
      <c r="B66" s="18">
        <f t="shared" si="3"/>
        <v>-3.2213084731783082</v>
      </c>
      <c r="C66" s="18">
        <f t="shared" si="4"/>
        <v>-2.2523461939516709</v>
      </c>
      <c r="D66" s="18">
        <f t="shared" si="3"/>
        <v>-0.65718374715615369</v>
      </c>
      <c r="E66" s="18">
        <f t="shared" si="3"/>
        <v>-1.2969488277396635</v>
      </c>
      <c r="F66" s="18">
        <f t="shared" si="5"/>
        <v>-1.0841529016576312</v>
      </c>
    </row>
    <row r="67" spans="1:6" x14ac:dyDescent="0.2">
      <c r="A67" t="str">
        <f>$A$9</f>
        <v>Rest of manufacturing</v>
      </c>
      <c r="B67" s="18">
        <f t="shared" si="3"/>
        <v>3.3419715196433275</v>
      </c>
      <c r="C67" s="18">
        <f t="shared" si="4"/>
        <v>0.29952404398445598</v>
      </c>
      <c r="D67" s="18">
        <f t="shared" si="3"/>
        <v>-0.39583974922824394</v>
      </c>
      <c r="E67" s="18">
        <f t="shared" si="3"/>
        <v>-0.39414932037925565</v>
      </c>
      <c r="F67" s="18">
        <f t="shared" si="5"/>
        <v>-0.39471279984990559</v>
      </c>
    </row>
    <row r="68" spans="1:6" x14ac:dyDescent="0.2">
      <c r="A68" t="str">
        <f>$A$10</f>
        <v>Electricity and gas</v>
      </c>
      <c r="B68" s="18">
        <f t="shared" si="3"/>
        <v>9.3741265379375882</v>
      </c>
      <c r="C68" s="18">
        <f t="shared" si="4"/>
        <v>23.69878183831695</v>
      </c>
      <c r="D68" s="18">
        <f t="shared" si="3"/>
        <v>-0.93030948087461374</v>
      </c>
      <c r="E68" s="18">
        <f t="shared" si="3"/>
        <v>-0.21788378517750839</v>
      </c>
      <c r="F68" s="18">
        <f t="shared" si="5"/>
        <v>-0.45592644589594888</v>
      </c>
    </row>
    <row r="69" spans="1:6" x14ac:dyDescent="0.2">
      <c r="A69" t="str">
        <f>$A$11</f>
        <v>Water and sewerage</v>
      </c>
      <c r="B69" s="18">
        <f t="shared" si="3"/>
        <v>4.2734072493133546</v>
      </c>
      <c r="C69" s="18">
        <f t="shared" si="4"/>
        <v>-7.3566433566432892</v>
      </c>
      <c r="D69" s="18">
        <f t="shared" si="3"/>
        <v>1.1218864170274623</v>
      </c>
      <c r="E69" s="18">
        <f t="shared" si="3"/>
        <v>0.83856889109792387</v>
      </c>
      <c r="F69" s="18">
        <f t="shared" si="5"/>
        <v>0.93291975830611662</v>
      </c>
    </row>
    <row r="70" spans="1:6" x14ac:dyDescent="0.2">
      <c r="A70" t="str">
        <f>$A$12</f>
        <v>Construction</v>
      </c>
      <c r="B70" s="18">
        <f t="shared" si="3"/>
        <v>5.5195983726548103</v>
      </c>
      <c r="C70" s="18">
        <f t="shared" si="4"/>
        <v>-0.9142685851321386</v>
      </c>
      <c r="D70" s="18">
        <f t="shared" si="3"/>
        <v>0.93966881203122465</v>
      </c>
      <c r="E70" s="18">
        <f t="shared" si="3"/>
        <v>0.57733346463189061</v>
      </c>
      <c r="F70" s="18">
        <f t="shared" si="5"/>
        <v>0.69796716635883715</v>
      </c>
    </row>
    <row r="71" spans="1:6" x14ac:dyDescent="0.2">
      <c r="A71" t="str">
        <f>$A$13</f>
        <v>Wholesale and retail trade</v>
      </c>
      <c r="B71" s="18">
        <f t="shared" si="3"/>
        <v>0.14771903170480716</v>
      </c>
      <c r="C71" s="18">
        <f t="shared" si="4"/>
        <v>1.9066865829010071</v>
      </c>
      <c r="D71" s="18">
        <f t="shared" si="3"/>
        <v>8.0229842651924343E-2</v>
      </c>
      <c r="E71" s="18">
        <f t="shared" si="3"/>
        <v>3.0701413408551481E-2</v>
      </c>
      <c r="F71" s="18">
        <f t="shared" si="5"/>
        <v>4.7208165780698863E-2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0.36113742224015422</v>
      </c>
      <c r="C72" s="18">
        <f t="shared" si="4"/>
        <v>-0.69518086485199637</v>
      </c>
      <c r="D72" s="18">
        <f t="shared" si="3"/>
        <v>0.47948048668318144</v>
      </c>
      <c r="E72" s="18">
        <f t="shared" si="3"/>
        <v>-1.5070457198218534E-2</v>
      </c>
      <c r="F72" s="18">
        <f t="shared" si="5"/>
        <v>0.14950880462842875</v>
      </c>
    </row>
    <row r="73" spans="1:6" x14ac:dyDescent="0.2">
      <c r="A73" t="str">
        <f>$A$15</f>
        <v>Accommodation and food</v>
      </c>
      <c r="B73" s="18">
        <f t="shared" si="6"/>
        <v>3.6259906432422495</v>
      </c>
      <c r="C73" s="18">
        <f>IF(AND(D$3-C$3 &lt;&gt; 0,C15&lt;&gt;0,D15&lt;&gt;0),(EXP(LN(D15/C15)/(D$3-C$3))-1)*100,0)</f>
        <v>-3.1600846515300263</v>
      </c>
      <c r="D73" s="18">
        <f t="shared" si="3"/>
        <v>1.3062648050717662</v>
      </c>
      <c r="E73" s="18">
        <f t="shared" si="3"/>
        <v>1.1925966842235347</v>
      </c>
      <c r="F73" s="18">
        <f t="shared" si="5"/>
        <v>1.2304718798318737</v>
      </c>
    </row>
    <row r="74" spans="1:6" x14ac:dyDescent="0.2">
      <c r="A74" t="str">
        <f>$A$16</f>
        <v>Media</v>
      </c>
      <c r="B74" s="18">
        <f t="shared" si="6"/>
        <v>8.4959193230566221</v>
      </c>
      <c r="C74" s="18">
        <f>IF(AND(D$3-C$3 &lt;&gt; 0,C16&lt;&gt;0,D16&lt;&gt;0),(EXP(LN(D16/C16)/(D$3-C$3))-1)*100,0)</f>
        <v>-7.8594544613960089</v>
      </c>
      <c r="D74" s="18">
        <f t="shared" si="3"/>
        <v>-0.64036165581654592</v>
      </c>
      <c r="E74" s="18">
        <f t="shared" si="3"/>
        <v>-0.25153274245883761</v>
      </c>
      <c r="F74" s="18">
        <f t="shared" si="5"/>
        <v>-0.38131115609449928</v>
      </c>
    </row>
    <row r="75" spans="1:6" x14ac:dyDescent="0.2">
      <c r="A75" t="str">
        <f>$A$17</f>
        <v>Information technology</v>
      </c>
      <c r="B75" s="18">
        <f t="shared" si="6"/>
        <v>-6.2831514722336497</v>
      </c>
      <c r="C75" s="18">
        <f t="shared" si="4"/>
        <v>-3.0984719864173949</v>
      </c>
      <c r="D75" s="18">
        <f t="shared" si="3"/>
        <v>1.0277160389065232</v>
      </c>
      <c r="E75" s="18">
        <f t="shared" si="3"/>
        <v>0.51540104536811349</v>
      </c>
      <c r="F75" s="18">
        <f t="shared" si="5"/>
        <v>0.68588339438502288</v>
      </c>
    </row>
    <row r="76" spans="1:6" x14ac:dyDescent="0.2">
      <c r="A76" t="str">
        <f>$A$18</f>
        <v>Finance and insurance</v>
      </c>
      <c r="B76" s="18">
        <f t="shared" si="6"/>
        <v>-6.3282913315425127</v>
      </c>
      <c r="C76" s="18">
        <f t="shared" si="4"/>
        <v>13.415885111371505</v>
      </c>
      <c r="D76" s="18">
        <f t="shared" si="3"/>
        <v>-1.938861387945634E-2</v>
      </c>
      <c r="E76" s="18">
        <f t="shared" si="3"/>
        <v>-0.45070296881996041</v>
      </c>
      <c r="F76" s="18">
        <f t="shared" si="5"/>
        <v>-0.30713865695332077</v>
      </c>
    </row>
    <row r="77" spans="1:6" x14ac:dyDescent="0.2">
      <c r="A77" t="str">
        <f>$A$19</f>
        <v>Real estate</v>
      </c>
      <c r="B77" s="18">
        <f t="shared" si="6"/>
        <v>1.2312535901575217</v>
      </c>
      <c r="C77" s="18">
        <f t="shared" si="4"/>
        <v>3.8671519563240109</v>
      </c>
      <c r="D77" s="18">
        <f t="shared" si="3"/>
        <v>-2.2033129723946443</v>
      </c>
      <c r="E77" s="18">
        <f t="shared" si="3"/>
        <v>6.8338504963194602E-2</v>
      </c>
      <c r="F77" s="18">
        <f t="shared" si="5"/>
        <v>-0.69468189199862751</v>
      </c>
    </row>
    <row r="78" spans="1:6" x14ac:dyDescent="0.2">
      <c r="A78" t="str">
        <f>$A$20</f>
        <v>Professional services</v>
      </c>
      <c r="B78" s="18">
        <f t="shared" si="6"/>
        <v>4.8480935869273267</v>
      </c>
      <c r="C78" s="18">
        <f t="shared" si="4"/>
        <v>-2.2971055971727994</v>
      </c>
      <c r="D78" s="18">
        <f t="shared" si="3"/>
        <v>1.4144090716758484</v>
      </c>
      <c r="E78" s="18">
        <f t="shared" si="3"/>
        <v>0.92002381136253586</v>
      </c>
      <c r="F78" s="18">
        <f t="shared" si="5"/>
        <v>1.0845505296776192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0.50070722649477872</v>
      </c>
      <c r="C79" s="18">
        <f t="shared" ref="C79:C84" si="8">IF(AND(D$3-C$3 &lt;&gt; 0,C21&lt;&gt;0,D21&lt;&gt;0),(EXP(LN(D21/C21)/(D$3-C$3))-1)*100,0)</f>
        <v>-2.3933544411534169</v>
      </c>
      <c r="D79" s="18">
        <f t="shared" ref="D79:D84" si="9">IF(AND(E$3-D$3 &lt;&gt; 0,D21&lt;&gt;0,E21&lt;&gt;0),(EXP(LN(E21/D21)/(E$3-D$3))-1)*100,0)</f>
        <v>1.4995186228532464</v>
      </c>
      <c r="E79" s="18">
        <f t="shared" ref="E79:E84" si="10">IF(AND(F$3-E$3 &lt;&gt; 0,E21&lt;&gt;0,F21&lt;&gt;0),(EXP(LN(F21/E21)/(F$3-E$3))-1)*100,0)</f>
        <v>0.65510747186905416</v>
      </c>
      <c r="F79" s="18">
        <f t="shared" si="5"/>
        <v>0.93579440410547221</v>
      </c>
    </row>
    <row r="80" spans="1:6" x14ac:dyDescent="0.2">
      <c r="A80" s="10" t="str">
        <f>$A$22</f>
        <v>Public admin. and defence</v>
      </c>
      <c r="B80" s="18">
        <f t="shared" si="7"/>
        <v>-1.280748489184258</v>
      </c>
      <c r="C80" s="18">
        <f t="shared" si="8"/>
        <v>7.6844447116828363</v>
      </c>
      <c r="D80" s="18">
        <f t="shared" si="9"/>
        <v>0.18358955354416118</v>
      </c>
      <c r="E80" s="18">
        <f t="shared" si="10"/>
        <v>1.1065068143967238E-3</v>
      </c>
      <c r="F80" s="18">
        <f t="shared" si="5"/>
        <v>6.1897226861851173E-2</v>
      </c>
    </row>
    <row r="81" spans="1:6" x14ac:dyDescent="0.2">
      <c r="A81" s="10" t="str">
        <f>$A$23</f>
        <v>Education</v>
      </c>
      <c r="B81" s="18">
        <f t="shared" si="7"/>
        <v>2.6466755043391244</v>
      </c>
      <c r="C81" s="18">
        <f t="shared" si="8"/>
        <v>-4.6343423519959011</v>
      </c>
      <c r="D81" s="18">
        <f t="shared" si="9"/>
        <v>0.49025367221351424</v>
      </c>
      <c r="E81" s="18">
        <f t="shared" si="10"/>
        <v>0.65501358461770298</v>
      </c>
      <c r="F81" s="18">
        <f t="shared" si="5"/>
        <v>0.60006362078419695</v>
      </c>
    </row>
    <row r="82" spans="1:6" x14ac:dyDescent="0.2">
      <c r="A82" s="10" t="str">
        <f>$A$24</f>
        <v>Health and social work</v>
      </c>
      <c r="B82" s="18">
        <f t="shared" si="7"/>
        <v>1.0720694973071598</v>
      </c>
      <c r="C82" s="18">
        <f t="shared" si="8"/>
        <v>-3.8172500172361956</v>
      </c>
      <c r="D82" s="18">
        <f t="shared" si="9"/>
        <v>1.6094031829291255</v>
      </c>
      <c r="E82" s="18">
        <f t="shared" si="10"/>
        <v>1.0674654660589145</v>
      </c>
      <c r="F82" s="18">
        <f t="shared" si="5"/>
        <v>1.2477894473439388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2.1452607403409374</v>
      </c>
      <c r="C83" s="18">
        <f t="shared" si="8"/>
        <v>-10.554065303857229</v>
      </c>
      <c r="D83" s="18">
        <f t="shared" si="9"/>
        <v>3.5235523272513225</v>
      </c>
      <c r="E83" s="18">
        <f t="shared" si="10"/>
        <v>1.5864589026304721</v>
      </c>
      <c r="F83" s="18">
        <f t="shared" si="5"/>
        <v>2.228095497296767</v>
      </c>
    </row>
    <row r="84" spans="1:6" x14ac:dyDescent="0.2">
      <c r="A84" s="10" t="str">
        <f>$A$26</f>
        <v>Other services</v>
      </c>
      <c r="B84" s="18">
        <f t="shared" si="7"/>
        <v>3.3486589817359524</v>
      </c>
      <c r="C84" s="18">
        <f t="shared" si="8"/>
        <v>-9.2558651026391274</v>
      </c>
      <c r="D84" s="18">
        <f t="shared" si="9"/>
        <v>0.89866875539035274</v>
      </c>
      <c r="E84" s="18">
        <f t="shared" si="10"/>
        <v>0.30669334814743543</v>
      </c>
      <c r="F84" s="18">
        <f t="shared" si="5"/>
        <v>0.50363157007387027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1.3845311799311588</v>
      </c>
      <c r="C86" s="18">
        <f>IF(AND(D$3-C$3 &lt;&gt; 0,C28&lt;&gt;0,D28&lt;&gt;0),(EXP(LN(D28/C28)/(D$3-C$3))-1)*100,0)</f>
        <v>-0.70973280953258167</v>
      </c>
      <c r="D86" s="18">
        <f>IF(AND(E$3-D$3 &lt;&gt; 0,D28&lt;&gt;0,E28&lt;&gt;0),(EXP(LN(E28/D28)/(E$3-D$3))-1)*100,0)</f>
        <v>0.7478197191458591</v>
      </c>
      <c r="E86" s="18">
        <f>IF(AND(F$3-E$3 &lt;&gt; 0,E28&lt;&gt;0,F28&lt;&gt;0),(EXP(LN(F28/E28)/(F$3-E$3))-1)*100,0)</f>
        <v>0.46773174586265398</v>
      </c>
      <c r="F86" s="18">
        <f>IF(AND(F$3-D$3 &lt;&gt; 0,D28&lt;&gt;0,F28&lt;&gt;0),(EXP(LN(F28/D28)/(F$3-D$3))-1)*100,0)</f>
        <v>0.56100777769414467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0.21700000000000763</v>
      </c>
      <c r="C90" s="27">
        <f>D5-C5</f>
        <v>1.3300000000000098</v>
      </c>
      <c r="D90" s="27">
        <f t="shared" si="11"/>
        <v>0.24799999999999134</v>
      </c>
      <c r="E90" s="27">
        <f t="shared" si="11"/>
        <v>0.20299999999999674</v>
      </c>
      <c r="F90" s="27">
        <f>F5-D5</f>
        <v>0.45099999999998808</v>
      </c>
    </row>
    <row r="91" spans="1:6" x14ac:dyDescent="0.2">
      <c r="A91" t="str">
        <f>$A$6</f>
        <v>Mining and quarrying</v>
      </c>
      <c r="B91" s="27">
        <f t="shared" si="11"/>
        <v>-0.31500000000000017</v>
      </c>
      <c r="C91" s="27">
        <f t="shared" ref="C91:C105" si="12">D6-C6</f>
        <v>3.0000000000006966E-3</v>
      </c>
      <c r="D91" s="27">
        <f t="shared" si="11"/>
        <v>-4.0000000000000105E-2</v>
      </c>
      <c r="E91" s="27">
        <f t="shared" si="11"/>
        <v>-3.9000000000000035E-2</v>
      </c>
      <c r="F91" s="27">
        <f t="shared" ref="F91:F111" si="13">F6-D6</f>
        <v>-7.900000000000014E-2</v>
      </c>
    </row>
    <row r="92" spans="1:6" x14ac:dyDescent="0.2">
      <c r="A92" t="str">
        <f>$A$7</f>
        <v>Food drink and tobacco</v>
      </c>
      <c r="B92" s="27">
        <f t="shared" si="11"/>
        <v>0.38700000000000223</v>
      </c>
      <c r="C92" s="27">
        <f t="shared" si="12"/>
        <v>0.10099999999999465</v>
      </c>
      <c r="D92" s="27">
        <f t="shared" si="11"/>
        <v>-0.32599999999999918</v>
      </c>
      <c r="E92" s="27">
        <f t="shared" si="11"/>
        <v>-0.73299999999999566</v>
      </c>
      <c r="F92" s="27">
        <f t="shared" si="13"/>
        <v>-1.0589999999999948</v>
      </c>
    </row>
    <row r="93" spans="1:6" x14ac:dyDescent="0.2">
      <c r="A93" t="str">
        <f>$A$8</f>
        <v>Engineering</v>
      </c>
      <c r="B93" s="27">
        <f t="shared" si="11"/>
        <v>-0.6710000000000349</v>
      </c>
      <c r="C93" s="27">
        <f t="shared" si="12"/>
        <v>-0.10799999999998189</v>
      </c>
      <c r="D93" s="27">
        <f t="shared" si="11"/>
        <v>-0.15200000000000191</v>
      </c>
      <c r="E93" s="27">
        <f t="shared" si="11"/>
        <v>-0.55500000000000416</v>
      </c>
      <c r="F93" s="27">
        <f t="shared" si="13"/>
        <v>-0.70700000000000607</v>
      </c>
    </row>
    <row r="94" spans="1:6" x14ac:dyDescent="0.2">
      <c r="A94" t="str">
        <f>$A$9</f>
        <v>Rest of manufacturing</v>
      </c>
      <c r="B94" s="27">
        <f t="shared" si="11"/>
        <v>3.0030000000000818</v>
      </c>
      <c r="C94" s="27">
        <f t="shared" si="12"/>
        <v>7.2999999999893816E-2</v>
      </c>
      <c r="D94" s="27">
        <f t="shared" si="11"/>
        <v>-0.47999999999988319</v>
      </c>
      <c r="E94" s="27">
        <f t="shared" si="11"/>
        <v>-0.92800000000007898</v>
      </c>
      <c r="F94" s="27">
        <f t="shared" si="13"/>
        <v>-1.4079999999999622</v>
      </c>
    </row>
    <row r="95" spans="1:6" x14ac:dyDescent="0.2">
      <c r="A95" t="str">
        <f>$A$10</f>
        <v>Electricity and gas</v>
      </c>
      <c r="B95" s="27">
        <f t="shared" si="11"/>
        <v>0.27199999999999991</v>
      </c>
      <c r="C95" s="27">
        <f t="shared" si="12"/>
        <v>0.21400000000000186</v>
      </c>
      <c r="D95" s="27">
        <f t="shared" si="11"/>
        <v>-5.0999999999999046E-2</v>
      </c>
      <c r="E95" s="27">
        <f t="shared" si="11"/>
        <v>-2.3000000000002574E-2</v>
      </c>
      <c r="F95" s="27">
        <f t="shared" si="13"/>
        <v>-7.400000000000162E-2</v>
      </c>
    </row>
    <row r="96" spans="1:6" x14ac:dyDescent="0.2">
      <c r="A96" t="str">
        <f>$A$11</f>
        <v>Water and sewerage</v>
      </c>
      <c r="B96" s="27">
        <f t="shared" si="11"/>
        <v>0.55099999999999794</v>
      </c>
      <c r="C96" s="27">
        <f t="shared" si="12"/>
        <v>-0.26299999999999724</v>
      </c>
      <c r="D96" s="27">
        <f t="shared" si="11"/>
        <v>0.18999999999999551</v>
      </c>
      <c r="E96" s="27">
        <f t="shared" si="11"/>
        <v>0.30500000000000993</v>
      </c>
      <c r="F96" s="27">
        <f t="shared" si="13"/>
        <v>0.49500000000000544</v>
      </c>
    </row>
    <row r="97" spans="1:6" x14ac:dyDescent="0.2">
      <c r="A97" t="str">
        <f>$A$12</f>
        <v>Construction</v>
      </c>
      <c r="B97" s="27">
        <f t="shared" si="11"/>
        <v>5.16099999999998</v>
      </c>
      <c r="C97" s="27">
        <f t="shared" si="12"/>
        <v>-0.24400000000006372</v>
      </c>
      <c r="D97" s="27">
        <f t="shared" si="11"/>
        <v>1.2660000000000196</v>
      </c>
      <c r="E97" s="27">
        <f t="shared" si="11"/>
        <v>1.6420000000000492</v>
      </c>
      <c r="F97" s="27">
        <f t="shared" si="13"/>
        <v>2.9080000000000688</v>
      </c>
    </row>
    <row r="98" spans="1:6" x14ac:dyDescent="0.2">
      <c r="A98" t="str">
        <f>$A$13</f>
        <v>Wholesale and retail trade</v>
      </c>
      <c r="B98" s="27">
        <f t="shared" si="11"/>
        <v>0.33500000000004349</v>
      </c>
      <c r="C98" s="27">
        <f t="shared" si="12"/>
        <v>1.0849999999998232</v>
      </c>
      <c r="D98" s="27">
        <f t="shared" si="11"/>
        <v>0.23300000000016752</v>
      </c>
      <c r="E98" s="27">
        <f t="shared" si="11"/>
        <v>0.17899999999993099</v>
      </c>
      <c r="F98" s="27">
        <f t="shared" si="13"/>
        <v>0.41200000000009851</v>
      </c>
    </row>
    <row r="99" spans="1:6" x14ac:dyDescent="0.2">
      <c r="A99" t="str">
        <f>$A$14</f>
        <v>Transport and storage</v>
      </c>
      <c r="B99" s="27">
        <f t="shared" si="11"/>
        <v>0.24299999999998434</v>
      </c>
      <c r="C99" s="27">
        <f t="shared" si="12"/>
        <v>-0.11799999999997723</v>
      </c>
      <c r="D99" s="27">
        <f t="shared" si="11"/>
        <v>0.40799999999998704</v>
      </c>
      <c r="E99" s="27">
        <f t="shared" si="11"/>
        <v>-2.6000000000028223E-2</v>
      </c>
      <c r="F99" s="27">
        <f t="shared" si="13"/>
        <v>0.38199999999995882</v>
      </c>
    </row>
    <row r="100" spans="1:6" x14ac:dyDescent="0.2">
      <c r="A100" t="str">
        <f>$A$15</f>
        <v>Accommodation and food</v>
      </c>
      <c r="B100" s="27">
        <f t="shared" si="11"/>
        <v>3.7020000000000799</v>
      </c>
      <c r="C100" s="27">
        <f t="shared" si="12"/>
        <v>-0.88100000000005707</v>
      </c>
      <c r="D100" s="27">
        <f t="shared" si="11"/>
        <v>1.8099999999999881</v>
      </c>
      <c r="E100" s="27">
        <f t="shared" si="11"/>
        <v>3.6260000000000012</v>
      </c>
      <c r="F100" s="27">
        <f t="shared" si="13"/>
        <v>5.4359999999999893</v>
      </c>
    </row>
    <row r="101" spans="1:6" x14ac:dyDescent="0.2">
      <c r="A101" t="str">
        <f>$A$16</f>
        <v>Media</v>
      </c>
      <c r="B101" s="27">
        <f t="shared" si="11"/>
        <v>0.6019999999999972</v>
      </c>
      <c r="C101" s="27">
        <f t="shared" si="12"/>
        <v>-0.16999999999999527</v>
      </c>
      <c r="D101" s="27">
        <f t="shared" si="11"/>
        <v>-6.3000000000004608E-2</v>
      </c>
      <c r="E101" s="27">
        <f t="shared" si="11"/>
        <v>-4.7999999999998488E-2</v>
      </c>
      <c r="F101" s="27">
        <f t="shared" si="13"/>
        <v>-0.1110000000000031</v>
      </c>
    </row>
    <row r="102" spans="1:6" x14ac:dyDescent="0.2">
      <c r="A102" t="str">
        <f>$A$17</f>
        <v>Information technology</v>
      </c>
      <c r="B102" s="27">
        <f t="shared" si="11"/>
        <v>-2.7929999999999904</v>
      </c>
      <c r="C102" s="27">
        <f t="shared" si="12"/>
        <v>-0.29199999999997495</v>
      </c>
      <c r="D102" s="27">
        <f t="shared" si="11"/>
        <v>0.47899999999998855</v>
      </c>
      <c r="E102" s="27">
        <f t="shared" si="11"/>
        <v>0.50699999999998546</v>
      </c>
      <c r="F102" s="27">
        <f t="shared" si="13"/>
        <v>0.98599999999997401</v>
      </c>
    </row>
    <row r="103" spans="1:6" x14ac:dyDescent="0.2">
      <c r="A103" t="str">
        <f>$A$18</f>
        <v>Finance and insurance</v>
      </c>
      <c r="B103" s="27">
        <f t="shared" si="11"/>
        <v>-4.0790000000000042</v>
      </c>
      <c r="C103" s="27">
        <f t="shared" si="12"/>
        <v>1.8309999999999835</v>
      </c>
      <c r="D103" s="27">
        <f t="shared" si="11"/>
        <v>-1.4999999999973923E-2</v>
      </c>
      <c r="E103" s="27">
        <f t="shared" si="11"/>
        <v>-0.68300000000001759</v>
      </c>
      <c r="F103" s="27">
        <f t="shared" si="13"/>
        <v>-0.69799999999999152</v>
      </c>
    </row>
    <row r="104" spans="1:6" x14ac:dyDescent="0.2">
      <c r="A104" t="str">
        <f>$A$19</f>
        <v>Real estate</v>
      </c>
      <c r="B104" s="27">
        <f t="shared" si="11"/>
        <v>0.31499999999998884</v>
      </c>
      <c r="C104" s="27">
        <f t="shared" si="12"/>
        <v>0.25500000000000522</v>
      </c>
      <c r="D104" s="27">
        <f t="shared" si="11"/>
        <v>-0.72199999999999331</v>
      </c>
      <c r="E104" s="27">
        <f t="shared" si="11"/>
        <v>4.199999999998294E-2</v>
      </c>
      <c r="F104" s="27">
        <f t="shared" si="13"/>
        <v>-0.68000000000001037</v>
      </c>
    </row>
    <row r="105" spans="1:6" x14ac:dyDescent="0.2">
      <c r="A105" t="str">
        <f>$A$20</f>
        <v>Professional services</v>
      </c>
      <c r="B105" s="27">
        <f t="shared" si="11"/>
        <v>6.931999999999924</v>
      </c>
      <c r="C105" s="27">
        <f t="shared" si="12"/>
        <v>-0.92300000000000182</v>
      </c>
      <c r="D105" s="27">
        <f t="shared" si="11"/>
        <v>2.8560000000000016</v>
      </c>
      <c r="E105" s="27">
        <f t="shared" si="11"/>
        <v>4.0390000000000725</v>
      </c>
      <c r="F105" s="27">
        <f t="shared" si="13"/>
        <v>6.8950000000000742</v>
      </c>
    </row>
    <row r="106" spans="1:6" x14ac:dyDescent="0.2">
      <c r="A106" s="10" t="str">
        <f>$A$21</f>
        <v>Support services</v>
      </c>
      <c r="B106" s="27">
        <f t="shared" ref="B106:B111" si="14">C21-B21</f>
        <v>0.58100000000004215</v>
      </c>
      <c r="C106" s="27">
        <f t="shared" ref="C106:C111" si="15">D21-C21</f>
        <v>-0.70299999999999585</v>
      </c>
      <c r="D106" s="27">
        <f t="shared" ref="D106:D111" si="16">E21-D21</f>
        <v>2.2149999999999608</v>
      </c>
      <c r="E106" s="27">
        <f t="shared" ref="E106:E111" si="17">F21-E21</f>
        <v>2.0839999999999677</v>
      </c>
      <c r="F106" s="27">
        <f t="shared" si="13"/>
        <v>4.2989999999999284</v>
      </c>
    </row>
    <row r="107" spans="1:6" x14ac:dyDescent="0.2">
      <c r="A107" s="10" t="str">
        <f>$A$22</f>
        <v>Public admin. and defence</v>
      </c>
      <c r="B107" s="27">
        <f t="shared" si="14"/>
        <v>-0.8799999999999919</v>
      </c>
      <c r="C107" s="27">
        <f t="shared" si="15"/>
        <v>1.2779999999999703</v>
      </c>
      <c r="D107" s="27">
        <f t="shared" si="16"/>
        <v>0.16500000000008441</v>
      </c>
      <c r="E107" s="27">
        <f t="shared" si="17"/>
        <v>1.9999999999456008E-3</v>
      </c>
      <c r="F107" s="27">
        <f t="shared" si="13"/>
        <v>0.16700000000003001</v>
      </c>
    </row>
    <row r="108" spans="1:6" x14ac:dyDescent="0.2">
      <c r="A108" s="10" t="str">
        <f>$A$23</f>
        <v>Education</v>
      </c>
      <c r="B108" s="27">
        <f t="shared" si="14"/>
        <v>2.963000000000001</v>
      </c>
      <c r="C108" s="27">
        <f t="shared" si="15"/>
        <v>-1.3840000000000572</v>
      </c>
      <c r="D108" s="27">
        <f t="shared" si="16"/>
        <v>0.70500000000003737</v>
      </c>
      <c r="E108" s="27">
        <f t="shared" si="17"/>
        <v>1.9689999999999834</v>
      </c>
      <c r="F108" s="27">
        <f t="shared" si="13"/>
        <v>2.6740000000000208</v>
      </c>
    </row>
    <row r="109" spans="1:6" x14ac:dyDescent="0.2">
      <c r="A109" s="10" t="str">
        <f>$A$24</f>
        <v>Health and social work</v>
      </c>
      <c r="B109" s="27">
        <f t="shared" si="14"/>
        <v>1.8170000000001068</v>
      </c>
      <c r="C109" s="27">
        <f t="shared" si="15"/>
        <v>-1.6609999999999872</v>
      </c>
      <c r="D109" s="27">
        <f t="shared" si="16"/>
        <v>3.4780000000000015</v>
      </c>
      <c r="E109" s="27">
        <f t="shared" si="17"/>
        <v>5.0779999999999745</v>
      </c>
      <c r="F109" s="27">
        <f t="shared" si="13"/>
        <v>8.5559999999999761</v>
      </c>
    </row>
    <row r="110" spans="1:6" x14ac:dyDescent="0.2">
      <c r="A110" s="10" t="str">
        <f>$A$25</f>
        <v>Arts and entertainment</v>
      </c>
      <c r="B110" s="27">
        <f t="shared" si="14"/>
        <v>0.8800000000000292</v>
      </c>
      <c r="C110" s="27">
        <f t="shared" si="15"/>
        <v>-1.1410000000000071</v>
      </c>
      <c r="D110" s="27">
        <f t="shared" si="16"/>
        <v>1.8279999999999799</v>
      </c>
      <c r="E110" s="27">
        <f t="shared" si="17"/>
        <v>1.9599999999999973</v>
      </c>
      <c r="F110" s="27">
        <f t="shared" si="13"/>
        <v>3.7879999999999772</v>
      </c>
    </row>
    <row r="111" spans="1:6" x14ac:dyDescent="0.2">
      <c r="A111" s="10" t="str">
        <f>$A$26</f>
        <v>Other services</v>
      </c>
      <c r="B111" s="27">
        <f t="shared" si="14"/>
        <v>1.3470000000000049</v>
      </c>
      <c r="C111" s="27">
        <f t="shared" si="15"/>
        <v>-1.009999999999982</v>
      </c>
      <c r="D111" s="27">
        <f t="shared" si="16"/>
        <v>0.45299999999997453</v>
      </c>
      <c r="E111" s="27">
        <f t="shared" si="17"/>
        <v>0.32199999999998674</v>
      </c>
      <c r="F111" s="27">
        <f t="shared" si="13"/>
        <v>0.77499999999996128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20.570000000000277</v>
      </c>
      <c r="C113" s="29">
        <f>D28-C28</f>
        <v>-2.7280000000004065</v>
      </c>
      <c r="D113" s="29">
        <f>E28-D28</f>
        <v>14.485000000000298</v>
      </c>
      <c r="E113" s="29">
        <f>F28-E28</f>
        <v>18.922999999999831</v>
      </c>
      <c r="F113" s="29">
        <f>F28-D28</f>
        <v>33.408000000000129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Swindon and Wiltshire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9.6959999999999873</v>
      </c>
      <c r="C7" s="31">
        <f>'Ind T1'!C7</f>
        <v>10.420999999999992</v>
      </c>
      <c r="D7" s="31">
        <f>'Ind T1'!D7</f>
        <v>11.705000000000009</v>
      </c>
      <c r="E7" s="31">
        <f>'Ind T1'!E7</f>
        <v>12.051999999999996</v>
      </c>
      <c r="F7" s="31">
        <f>'Ind T1'!F7</f>
        <v>12.498000000000001</v>
      </c>
      <c r="H7" s="31">
        <f>C7-B7</f>
        <v>0.72500000000000497</v>
      </c>
      <c r="I7" s="31">
        <f>D7-C7</f>
        <v>1.2840000000000167</v>
      </c>
      <c r="J7" s="31">
        <f>E7-D7</f>
        <v>0.3469999999999871</v>
      </c>
      <c r="K7" s="31">
        <f>F7-E7</f>
        <v>0.44600000000000506</v>
      </c>
      <c r="L7" s="31">
        <f>F7-D7</f>
        <v>0.79299999999999216</v>
      </c>
    </row>
    <row r="8" spans="1:12" x14ac:dyDescent="0.2">
      <c r="A8" t="str">
        <f>'Ind T2'!A5</f>
        <v>Agriculture</v>
      </c>
      <c r="B8" s="32">
        <f>'Ind T2'!B5</f>
        <v>5.5809999999999897</v>
      </c>
      <c r="C8" s="32">
        <f>'Ind T2'!C5</f>
        <v>5.7979999999999974</v>
      </c>
      <c r="D8" s="32">
        <f>'Ind T2'!D5</f>
        <v>7.1280000000000072</v>
      </c>
      <c r="E8" s="32">
        <f>'Ind T2'!E5</f>
        <v>7.3759999999999986</v>
      </c>
      <c r="F8" s="32">
        <f>'Ind T2'!F5</f>
        <v>7.5789999999999953</v>
      </c>
      <c r="H8" s="11">
        <f t="shared" ref="H8:H40" si="0">C8-B8</f>
        <v>0.21700000000000763</v>
      </c>
      <c r="I8" s="31">
        <f t="shared" ref="I8:I38" si="1">D8-C8</f>
        <v>1.3300000000000098</v>
      </c>
      <c r="J8" s="11">
        <f t="shared" ref="J8:J38" si="2">E8-D8</f>
        <v>0.24799999999999134</v>
      </c>
      <c r="K8" s="11">
        <f t="shared" ref="K8:K38" si="3">F8-E8</f>
        <v>0.20299999999999674</v>
      </c>
      <c r="L8" s="31">
        <f t="shared" ref="L8:L40" si="4">F8-D8</f>
        <v>0.45099999999998808</v>
      </c>
    </row>
    <row r="9" spans="1:12" x14ac:dyDescent="0.2">
      <c r="A9" t="str">
        <f>'Ind T2'!A6</f>
        <v>Mining and quarrying</v>
      </c>
      <c r="B9" s="32">
        <f>'Ind T2'!B6</f>
        <v>0.45999999999999963</v>
      </c>
      <c r="C9" s="32">
        <f>'Ind T2'!C6</f>
        <v>0.14499999999999946</v>
      </c>
      <c r="D9" s="32">
        <f>'Ind T2'!D6</f>
        <v>0.14800000000000016</v>
      </c>
      <c r="E9" s="32">
        <f>'Ind T2'!E6</f>
        <v>0.10800000000000005</v>
      </c>
      <c r="F9" s="32">
        <f>'Ind T2'!F6</f>
        <v>6.900000000000002E-2</v>
      </c>
      <c r="H9" s="11">
        <f t="shared" si="0"/>
        <v>-0.31500000000000017</v>
      </c>
      <c r="I9" s="31">
        <f t="shared" si="1"/>
        <v>3.0000000000006966E-3</v>
      </c>
      <c r="J9" s="11">
        <f t="shared" si="2"/>
        <v>-4.0000000000000105E-2</v>
      </c>
      <c r="K9" s="11">
        <f t="shared" si="3"/>
        <v>-3.9000000000000035E-2</v>
      </c>
      <c r="L9" s="31">
        <f t="shared" si="4"/>
        <v>-7.900000000000014E-2</v>
      </c>
    </row>
    <row r="10" spans="1:12" x14ac:dyDescent="0.2">
      <c r="A10" t="str">
        <f>'Ind T2'!A10</f>
        <v>Electricity and gas</v>
      </c>
      <c r="B10" s="32">
        <f>'Ind T2'!B10</f>
        <v>0.63099999999999956</v>
      </c>
      <c r="C10" s="32">
        <f>'Ind T2'!C10</f>
        <v>0.90299999999999947</v>
      </c>
      <c r="D10" s="32">
        <f>'Ind T2'!D10</f>
        <v>1.1170000000000013</v>
      </c>
      <c r="E10" s="32">
        <f>'Ind T2'!E10</f>
        <v>1.0660000000000023</v>
      </c>
      <c r="F10" s="32">
        <f>'Ind T2'!F10</f>
        <v>1.0429999999999997</v>
      </c>
      <c r="H10" s="11">
        <f t="shared" si="0"/>
        <v>0.27199999999999991</v>
      </c>
      <c r="I10" s="31">
        <f t="shared" si="1"/>
        <v>0.21400000000000186</v>
      </c>
      <c r="J10" s="11">
        <f t="shared" si="2"/>
        <v>-5.0999999999999046E-2</v>
      </c>
      <c r="K10" s="11">
        <f t="shared" si="3"/>
        <v>-2.3000000000002574E-2</v>
      </c>
      <c r="L10" s="31">
        <f t="shared" si="4"/>
        <v>-7.400000000000162E-2</v>
      </c>
    </row>
    <row r="11" spans="1:12" x14ac:dyDescent="0.2">
      <c r="A11" t="str">
        <f>'Ind T2'!A11</f>
        <v>Water and sewerage</v>
      </c>
      <c r="B11" s="32">
        <f>'Ind T2'!B11</f>
        <v>3.0239999999999987</v>
      </c>
      <c r="C11" s="32">
        <f>'Ind T2'!C11</f>
        <v>3.5749999999999966</v>
      </c>
      <c r="D11" s="32">
        <f>'Ind T2'!D11</f>
        <v>3.3119999999999994</v>
      </c>
      <c r="E11" s="32">
        <f>'Ind T2'!E11</f>
        <v>3.5019999999999949</v>
      </c>
      <c r="F11" s="32">
        <f>'Ind T2'!F11</f>
        <v>3.8070000000000048</v>
      </c>
      <c r="H11" s="11">
        <f t="shared" ref="H11" si="5">C11-B11</f>
        <v>0.55099999999999794</v>
      </c>
      <c r="I11" s="31">
        <f t="shared" ref="I11" si="6">D11-C11</f>
        <v>-0.26299999999999724</v>
      </c>
      <c r="J11" s="11">
        <f t="shared" ref="J11" si="7">E11-D11</f>
        <v>0.18999999999999551</v>
      </c>
      <c r="K11" s="11">
        <f t="shared" ref="K11" si="8">F11-E11</f>
        <v>0.30500000000000993</v>
      </c>
      <c r="L11" s="31">
        <f t="shared" si="4"/>
        <v>0.49500000000000544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29.66999999999998</v>
      </c>
      <c r="C13" s="31">
        <f>'Ind T1'!C8</f>
        <v>32.389000000000024</v>
      </c>
      <c r="D13" s="31">
        <f>'Ind T1'!D8</f>
        <v>32.454999999999934</v>
      </c>
      <c r="E13" s="31">
        <f>'Ind T1'!E8</f>
        <v>31.49700000000005</v>
      </c>
      <c r="F13" s="31">
        <f>'Ind T1'!F8</f>
        <v>29.28099999999997</v>
      </c>
      <c r="H13" s="31">
        <f t="shared" si="0"/>
        <v>2.7190000000000438</v>
      </c>
      <c r="I13" s="31">
        <f t="shared" si="1"/>
        <v>6.5999999999910131E-2</v>
      </c>
      <c r="J13" s="31">
        <f t="shared" si="2"/>
        <v>-0.95799999999988472</v>
      </c>
      <c r="K13" s="31">
        <f t="shared" si="3"/>
        <v>-2.2160000000000792</v>
      </c>
      <c r="L13" s="31">
        <f t="shared" si="4"/>
        <v>-3.173999999999964</v>
      </c>
    </row>
    <row r="14" spans="1:12" x14ac:dyDescent="0.2">
      <c r="A14" t="str">
        <f>'Ind T2'!A7</f>
        <v>Food drink and tobacco</v>
      </c>
      <c r="B14" s="32">
        <f>'Ind T2'!B7</f>
        <v>2.8350000000000004</v>
      </c>
      <c r="C14" s="32">
        <f>'Ind T2'!C7</f>
        <v>3.2220000000000026</v>
      </c>
      <c r="D14" s="32">
        <f>'Ind T2'!D7</f>
        <v>3.3229999999999973</v>
      </c>
      <c r="E14" s="32">
        <f>'Ind T2'!E7</f>
        <v>2.9969999999999981</v>
      </c>
      <c r="F14" s="32">
        <f>'Ind T2'!F7</f>
        <v>2.2640000000000025</v>
      </c>
      <c r="H14" s="11">
        <f t="shared" si="0"/>
        <v>0.38700000000000223</v>
      </c>
      <c r="I14" s="31">
        <f t="shared" si="1"/>
        <v>0.10099999999999465</v>
      </c>
      <c r="J14" s="11">
        <f t="shared" si="2"/>
        <v>-0.32599999999999918</v>
      </c>
      <c r="K14" s="11">
        <f t="shared" si="3"/>
        <v>-0.73299999999999566</v>
      </c>
      <c r="L14" s="31">
        <f t="shared" si="4"/>
        <v>-1.0589999999999948</v>
      </c>
    </row>
    <row r="15" spans="1:12" x14ac:dyDescent="0.2">
      <c r="A15" t="str">
        <f>'Ind T2'!A8</f>
        <v>Engineering</v>
      </c>
      <c r="B15" s="32">
        <f>'Ind T2'!B8</f>
        <v>5.4660000000000135</v>
      </c>
      <c r="C15" s="32">
        <f>'Ind T2'!C8</f>
        <v>4.7949999999999786</v>
      </c>
      <c r="D15" s="32">
        <f>'Ind T2'!D8</f>
        <v>4.6869999999999967</v>
      </c>
      <c r="E15" s="32">
        <f>'Ind T2'!E8</f>
        <v>4.5349999999999948</v>
      </c>
      <c r="F15" s="32">
        <f>'Ind T2'!F8</f>
        <v>3.9799999999999907</v>
      </c>
      <c r="H15" s="11">
        <f t="shared" si="0"/>
        <v>-0.6710000000000349</v>
      </c>
      <c r="I15" s="31">
        <f t="shared" si="1"/>
        <v>-0.10799999999998189</v>
      </c>
      <c r="J15" s="11">
        <f t="shared" si="2"/>
        <v>-0.15200000000000191</v>
      </c>
      <c r="K15" s="11">
        <f t="shared" si="3"/>
        <v>-0.55500000000000416</v>
      </c>
      <c r="L15" s="31">
        <f t="shared" si="4"/>
        <v>-0.70700000000000607</v>
      </c>
    </row>
    <row r="16" spans="1:12" x14ac:dyDescent="0.2">
      <c r="A16" t="str">
        <f>'Ind T2'!A9</f>
        <v>Rest of manufacturing</v>
      </c>
      <c r="B16" s="32">
        <f>'Ind T2'!B9</f>
        <v>21.368999999999964</v>
      </c>
      <c r="C16" s="32">
        <f>'Ind T2'!C9</f>
        <v>24.372000000000046</v>
      </c>
      <c r="D16" s="32">
        <f>'Ind T2'!D9</f>
        <v>24.44499999999994</v>
      </c>
      <c r="E16" s="32">
        <f>'Ind T2'!E9</f>
        <v>23.965000000000057</v>
      </c>
      <c r="F16" s="32">
        <f>'Ind T2'!F9</f>
        <v>23.036999999999978</v>
      </c>
      <c r="H16" s="11">
        <f t="shared" si="0"/>
        <v>3.0030000000000818</v>
      </c>
      <c r="I16" s="31">
        <f t="shared" si="1"/>
        <v>7.2999999999893816E-2</v>
      </c>
      <c r="J16" s="11">
        <f t="shared" si="2"/>
        <v>-0.47999999999988319</v>
      </c>
      <c r="K16" s="11">
        <f t="shared" si="3"/>
        <v>-0.92800000000007898</v>
      </c>
      <c r="L16" s="31">
        <f t="shared" si="4"/>
        <v>-1.4079999999999622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21.527000000000022</v>
      </c>
      <c r="C18" s="31">
        <f>'Ind T1'!C9</f>
        <v>26.688000000000002</v>
      </c>
      <c r="D18" s="31">
        <f>'Ind T1'!D9</f>
        <v>26.443999999999939</v>
      </c>
      <c r="E18" s="31">
        <f>'Ind T1'!E9</f>
        <v>27.709999999999958</v>
      </c>
      <c r="F18" s="31">
        <f>'Ind T1'!F9</f>
        <v>29.352000000000007</v>
      </c>
      <c r="H18" s="31">
        <f t="shared" si="0"/>
        <v>5.16099999999998</v>
      </c>
      <c r="I18" s="31">
        <f t="shared" si="1"/>
        <v>-0.24400000000006372</v>
      </c>
      <c r="J18" s="31">
        <f t="shared" si="2"/>
        <v>1.2660000000000196</v>
      </c>
      <c r="K18" s="31">
        <f t="shared" si="3"/>
        <v>1.6420000000000492</v>
      </c>
      <c r="L18" s="31">
        <f t="shared" si="4"/>
        <v>2.9080000000000688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97.47799999999998</v>
      </c>
      <c r="C20" s="31">
        <f>'Ind T1'!C10</f>
        <v>101.75800000000008</v>
      </c>
      <c r="D20" s="31">
        <f>'Ind T1'!D10</f>
        <v>101.84399999999988</v>
      </c>
      <c r="E20" s="31">
        <f>'Ind T1'!E10</f>
        <v>104.29500000000002</v>
      </c>
      <c r="F20" s="31">
        <f>'Ind T1'!F10</f>
        <v>108.07399999999993</v>
      </c>
      <c r="H20" s="31">
        <f t="shared" si="0"/>
        <v>4.2800000000001006</v>
      </c>
      <c r="I20" s="31">
        <f t="shared" si="1"/>
        <v>8.599999999979957E-2</v>
      </c>
      <c r="J20" s="31">
        <f t="shared" si="2"/>
        <v>2.4510000000001355</v>
      </c>
      <c r="K20" s="31">
        <f t="shared" si="3"/>
        <v>3.7789999999999111</v>
      </c>
      <c r="L20" s="31">
        <f t="shared" si="4"/>
        <v>6.2300000000000466</v>
      </c>
    </row>
    <row r="21" spans="1:12" x14ac:dyDescent="0.2">
      <c r="A21" s="10" t="str">
        <f>'Ind T2'!A13</f>
        <v>Wholesale and retail trade</v>
      </c>
      <c r="B21" s="32">
        <f>'Ind T2'!B13</f>
        <v>56.570000000000007</v>
      </c>
      <c r="C21" s="32">
        <f>'Ind T2'!C13</f>
        <v>56.905000000000051</v>
      </c>
      <c r="D21" s="32">
        <f>'Ind T2'!D13</f>
        <v>57.989999999999874</v>
      </c>
      <c r="E21" s="32">
        <f>'Ind T2'!E13</f>
        <v>58.223000000000042</v>
      </c>
      <c r="F21" s="32">
        <f>'Ind T2'!F13</f>
        <v>58.401999999999973</v>
      </c>
      <c r="H21" s="11">
        <f t="shared" si="0"/>
        <v>0.33500000000004349</v>
      </c>
      <c r="I21" s="31">
        <f t="shared" si="1"/>
        <v>1.0849999999998232</v>
      </c>
      <c r="J21" s="11">
        <f t="shared" si="2"/>
        <v>0.23300000000016752</v>
      </c>
      <c r="K21" s="11">
        <f t="shared" si="3"/>
        <v>0.17899999999993099</v>
      </c>
      <c r="L21" s="31">
        <f t="shared" si="4"/>
        <v>0.41200000000009851</v>
      </c>
    </row>
    <row r="22" spans="1:12" x14ac:dyDescent="0.2">
      <c r="A22" s="10" t="str">
        <f>'Ind T2'!A14</f>
        <v>Transport and storage</v>
      </c>
      <c r="B22" s="32">
        <f>'Ind T2'!B14</f>
        <v>16.731000000000002</v>
      </c>
      <c r="C22" s="32">
        <f>'Ind T2'!C14</f>
        <v>16.973999999999986</v>
      </c>
      <c r="D22" s="32">
        <f>'Ind T2'!D14</f>
        <v>16.856000000000009</v>
      </c>
      <c r="E22" s="32">
        <f>'Ind T2'!E14</f>
        <v>17.263999999999996</v>
      </c>
      <c r="F22" s="32">
        <f>'Ind T2'!F14</f>
        <v>17.237999999999968</v>
      </c>
      <c r="H22" s="11">
        <f t="shared" si="0"/>
        <v>0.24299999999998434</v>
      </c>
      <c r="I22" s="31">
        <f t="shared" si="1"/>
        <v>-0.11799999999997723</v>
      </c>
      <c r="J22" s="11">
        <f t="shared" si="2"/>
        <v>0.40799999999998704</v>
      </c>
      <c r="K22" s="11">
        <f t="shared" si="3"/>
        <v>-2.6000000000028223E-2</v>
      </c>
      <c r="L22" s="31">
        <f t="shared" si="4"/>
        <v>0.38199999999995882</v>
      </c>
    </row>
    <row r="23" spans="1:12" x14ac:dyDescent="0.2">
      <c r="A23" s="10" t="str">
        <f>'Ind T2'!A15</f>
        <v>Accommodation and food</v>
      </c>
      <c r="B23" s="32">
        <f>'Ind T2'!B15</f>
        <v>24.176999999999971</v>
      </c>
      <c r="C23" s="32">
        <f>'Ind T2'!C15</f>
        <v>27.879000000000051</v>
      </c>
      <c r="D23" s="32">
        <f>'Ind T2'!D15</f>
        <v>26.997999999999994</v>
      </c>
      <c r="E23" s="32">
        <f>'Ind T2'!E15</f>
        <v>28.807999999999982</v>
      </c>
      <c r="F23" s="32">
        <f>'Ind T2'!F15</f>
        <v>32.433999999999983</v>
      </c>
      <c r="H23" s="11">
        <f t="shared" si="0"/>
        <v>3.7020000000000799</v>
      </c>
      <c r="I23" s="31">
        <f t="shared" si="1"/>
        <v>-0.88100000000005707</v>
      </c>
      <c r="J23" s="11">
        <f t="shared" si="2"/>
        <v>1.8099999999999881</v>
      </c>
      <c r="K23" s="11">
        <f t="shared" si="3"/>
        <v>3.6260000000000012</v>
      </c>
      <c r="L23" s="31">
        <f t="shared" si="4"/>
        <v>5.4359999999999893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119.32100000000003</v>
      </c>
      <c r="C25" s="31">
        <f>'Ind T1'!C11</f>
        <v>123.10600000000004</v>
      </c>
      <c r="D25" s="31">
        <f>'Ind T1'!D11</f>
        <v>120.95300000000006</v>
      </c>
      <c r="E25" s="31">
        <f>'Ind T1'!E11</f>
        <v>127.98399999999998</v>
      </c>
      <c r="F25" s="31">
        <f>'Ind T1'!F11</f>
        <v>136.20699999999997</v>
      </c>
      <c r="H25" s="31">
        <f t="shared" si="0"/>
        <v>3.7850000000000108</v>
      </c>
      <c r="I25" s="31">
        <f t="shared" si="1"/>
        <v>-2.1529999999999774</v>
      </c>
      <c r="J25" s="31">
        <f t="shared" si="2"/>
        <v>7.0309999999999206</v>
      </c>
      <c r="K25" s="31">
        <f t="shared" si="3"/>
        <v>8.2229999999999848</v>
      </c>
      <c r="L25" s="31">
        <f t="shared" si="4"/>
        <v>15.253999999999905</v>
      </c>
    </row>
    <row r="26" spans="1:12" x14ac:dyDescent="0.2">
      <c r="A26" s="10" t="str">
        <f>'Ind T2'!A16</f>
        <v>Media</v>
      </c>
      <c r="B26" s="11">
        <f>'Ind T2'!B16</f>
        <v>1.5609999999999986</v>
      </c>
      <c r="C26" s="11">
        <f>'Ind T2'!C16</f>
        <v>2.1629999999999958</v>
      </c>
      <c r="D26" s="11">
        <f>'Ind T2'!D16</f>
        <v>1.9930000000000005</v>
      </c>
      <c r="E26" s="11">
        <f>'Ind T2'!E16</f>
        <v>1.9299999999999959</v>
      </c>
      <c r="F26" s="11">
        <f>'Ind T2'!F16</f>
        <v>1.8819999999999975</v>
      </c>
      <c r="H26" s="11">
        <f t="shared" si="0"/>
        <v>0.6019999999999972</v>
      </c>
      <c r="I26" s="31">
        <f t="shared" si="1"/>
        <v>-0.16999999999999527</v>
      </c>
      <c r="J26" s="11">
        <f t="shared" si="2"/>
        <v>-6.3000000000004608E-2</v>
      </c>
      <c r="K26" s="11">
        <f t="shared" si="3"/>
        <v>-4.7999999999998488E-2</v>
      </c>
      <c r="L26" s="31">
        <f t="shared" si="4"/>
        <v>-0.1110000000000031</v>
      </c>
    </row>
    <row r="27" spans="1:12" x14ac:dyDescent="0.2">
      <c r="A27" s="10" t="str">
        <f>'Ind T2'!A17</f>
        <v>Information technology</v>
      </c>
      <c r="B27" s="11">
        <f>'Ind T2'!B17</f>
        <v>12.216999999999972</v>
      </c>
      <c r="C27" s="11">
        <f>'Ind T2'!C17</f>
        <v>9.4239999999999817</v>
      </c>
      <c r="D27" s="11">
        <f>'Ind T2'!D17</f>
        <v>9.1320000000000068</v>
      </c>
      <c r="E27" s="11">
        <f>'Ind T2'!E17</f>
        <v>9.6109999999999953</v>
      </c>
      <c r="F27" s="11">
        <f>'Ind T2'!F17</f>
        <v>10.117999999999981</v>
      </c>
      <c r="H27" s="11">
        <f t="shared" si="0"/>
        <v>-2.7929999999999904</v>
      </c>
      <c r="I27" s="31">
        <f t="shared" si="1"/>
        <v>-0.29199999999997495</v>
      </c>
      <c r="J27" s="11">
        <f t="shared" si="2"/>
        <v>0.47899999999998855</v>
      </c>
      <c r="K27" s="11">
        <f t="shared" si="3"/>
        <v>0.50699999999998546</v>
      </c>
      <c r="L27" s="31">
        <f t="shared" si="4"/>
        <v>0.98599999999997401</v>
      </c>
    </row>
    <row r="28" spans="1:12" x14ac:dyDescent="0.2">
      <c r="A28" s="10" t="str">
        <f>'Ind T2'!A18</f>
        <v>Finance and insurance</v>
      </c>
      <c r="B28" s="11">
        <f>'Ind T2'!B18</f>
        <v>17.727000000000007</v>
      </c>
      <c r="C28" s="11">
        <f>'Ind T2'!C18</f>
        <v>13.648000000000003</v>
      </c>
      <c r="D28" s="11">
        <f>'Ind T2'!D18</f>
        <v>15.478999999999987</v>
      </c>
      <c r="E28" s="11">
        <f>'Ind T2'!E18</f>
        <v>15.464000000000013</v>
      </c>
      <c r="F28" s="11">
        <f>'Ind T2'!F18</f>
        <v>14.780999999999995</v>
      </c>
      <c r="H28" s="11">
        <f t="shared" si="0"/>
        <v>-4.0790000000000042</v>
      </c>
      <c r="I28" s="31">
        <f t="shared" si="1"/>
        <v>1.8309999999999835</v>
      </c>
      <c r="J28" s="11">
        <f t="shared" si="2"/>
        <v>-1.4999999999973923E-2</v>
      </c>
      <c r="K28" s="11">
        <f t="shared" si="3"/>
        <v>-0.68300000000001759</v>
      </c>
      <c r="L28" s="31">
        <f t="shared" si="4"/>
        <v>-0.69799999999999152</v>
      </c>
    </row>
    <row r="29" spans="1:12" x14ac:dyDescent="0.2">
      <c r="A29" s="10" t="str">
        <f>'Ind T2'!A19</f>
        <v>Real estate</v>
      </c>
      <c r="B29" s="11">
        <f>'Ind T2'!B19</f>
        <v>6.2790000000000061</v>
      </c>
      <c r="C29" s="11">
        <f>'Ind T2'!C19</f>
        <v>6.593999999999995</v>
      </c>
      <c r="D29" s="11">
        <f>'Ind T2'!D19</f>
        <v>6.8490000000000002</v>
      </c>
      <c r="E29" s="11">
        <f>'Ind T2'!E19</f>
        <v>6.1270000000000069</v>
      </c>
      <c r="F29" s="11">
        <f>'Ind T2'!F19</f>
        <v>6.1689999999999898</v>
      </c>
      <c r="H29" s="11">
        <f t="shared" ref="H29:H31" si="9">C29-B29</f>
        <v>0.31499999999998884</v>
      </c>
      <c r="I29" s="31">
        <f t="shared" ref="I29:I31" si="10">D29-C29</f>
        <v>0.25500000000000522</v>
      </c>
      <c r="J29" s="11">
        <f t="shared" ref="J29:J31" si="11">E29-D29</f>
        <v>-0.72199999999999331</v>
      </c>
      <c r="K29" s="11">
        <f t="shared" ref="K29:K31" si="12">F29-E29</f>
        <v>4.199999999998294E-2</v>
      </c>
      <c r="L29" s="31">
        <f t="shared" si="4"/>
        <v>-0.68000000000001037</v>
      </c>
    </row>
    <row r="30" spans="1:12" x14ac:dyDescent="0.2">
      <c r="A30" s="10" t="str">
        <f>'Ind T2'!A20</f>
        <v>Professional services</v>
      </c>
      <c r="B30" s="11">
        <f>'Ind T2'!B20</f>
        <v>33.249000000000059</v>
      </c>
      <c r="C30" s="11">
        <f>'Ind T2'!C20</f>
        <v>40.180999999999983</v>
      </c>
      <c r="D30" s="11">
        <f>'Ind T2'!D20</f>
        <v>39.257999999999981</v>
      </c>
      <c r="E30" s="11">
        <f>'Ind T2'!E20</f>
        <v>42.113999999999983</v>
      </c>
      <c r="F30" s="11">
        <f>'Ind T2'!F20</f>
        <v>46.153000000000056</v>
      </c>
      <c r="H30" s="11">
        <f t="shared" si="9"/>
        <v>6.931999999999924</v>
      </c>
      <c r="I30" s="31">
        <f t="shared" si="10"/>
        <v>-0.92300000000000182</v>
      </c>
      <c r="J30" s="11">
        <f t="shared" si="11"/>
        <v>2.8560000000000016</v>
      </c>
      <c r="K30" s="11">
        <f t="shared" si="12"/>
        <v>4.0390000000000725</v>
      </c>
      <c r="L30" s="31">
        <f t="shared" si="4"/>
        <v>6.8950000000000742</v>
      </c>
    </row>
    <row r="31" spans="1:12" x14ac:dyDescent="0.2">
      <c r="A31" s="10" t="str">
        <f>'Ind T2'!A21</f>
        <v>Support services</v>
      </c>
      <c r="B31" s="11">
        <f>'Ind T2'!B21</f>
        <v>28.792000000000005</v>
      </c>
      <c r="C31" s="11">
        <f>'Ind T2'!C21</f>
        <v>29.373000000000047</v>
      </c>
      <c r="D31" s="11">
        <f>'Ind T2'!D21</f>
        <v>28.670000000000051</v>
      </c>
      <c r="E31" s="11">
        <f>'Ind T2'!E21</f>
        <v>30.885000000000012</v>
      </c>
      <c r="F31" s="11">
        <f>'Ind T2'!F21</f>
        <v>32.96899999999998</v>
      </c>
      <c r="H31" s="11">
        <f t="shared" si="9"/>
        <v>0.58100000000004215</v>
      </c>
      <c r="I31" s="31">
        <f t="shared" si="10"/>
        <v>-0.70299999999999585</v>
      </c>
      <c r="J31" s="11">
        <f t="shared" si="11"/>
        <v>2.2149999999999608</v>
      </c>
      <c r="K31" s="11">
        <f t="shared" si="12"/>
        <v>2.0839999999999677</v>
      </c>
      <c r="L31" s="31">
        <f t="shared" si="4"/>
        <v>4.2989999999999284</v>
      </c>
    </row>
    <row r="32" spans="1:12" x14ac:dyDescent="0.2">
      <c r="A32" s="10" t="str">
        <f>'Ind T2'!A25</f>
        <v>Arts and entertainment</v>
      </c>
      <c r="B32" s="11">
        <f>'Ind T2'!B25</f>
        <v>9.9309999999999903</v>
      </c>
      <c r="C32" s="11">
        <f>'Ind T2'!C25</f>
        <v>10.811000000000019</v>
      </c>
      <c r="D32" s="11">
        <f>'Ind T2'!D25</f>
        <v>9.6700000000000124</v>
      </c>
      <c r="E32" s="11">
        <f>'Ind T2'!E25</f>
        <v>11.497999999999992</v>
      </c>
      <c r="F32" s="11">
        <f>'Ind T2'!F25</f>
        <v>13.45799999999999</v>
      </c>
      <c r="H32" s="11">
        <f t="shared" ref="H32" si="13">C32-B32</f>
        <v>0.8800000000000292</v>
      </c>
      <c r="I32" s="31">
        <f t="shared" ref="I32:I33" si="14">D32-C32</f>
        <v>-1.1410000000000071</v>
      </c>
      <c r="J32" s="11">
        <f t="shared" ref="J32:J33" si="15">E32-D32</f>
        <v>1.8279999999999799</v>
      </c>
      <c r="K32" s="11">
        <f t="shared" ref="K32:K33" si="16">F32-E32</f>
        <v>1.9599999999999973</v>
      </c>
      <c r="L32" s="31">
        <f t="shared" si="4"/>
        <v>3.7879999999999772</v>
      </c>
    </row>
    <row r="33" spans="1:12" x14ac:dyDescent="0.2">
      <c r="A33" s="10" t="str">
        <f>'Ind T2'!A26</f>
        <v>Other services</v>
      </c>
      <c r="B33" s="11">
        <f>'Ind T2'!B26</f>
        <v>9.5649999999999977</v>
      </c>
      <c r="C33" s="11">
        <f>'Ind T2'!C26</f>
        <v>10.912000000000003</v>
      </c>
      <c r="D33" s="11">
        <f>'Ind T2'!D26</f>
        <v>9.9020000000000206</v>
      </c>
      <c r="E33" s="11">
        <f>'Ind T2'!E26</f>
        <v>10.354999999999995</v>
      </c>
      <c r="F33" s="11">
        <f>'Ind T2'!F26</f>
        <v>10.676999999999982</v>
      </c>
      <c r="H33" s="11">
        <f>C33-B33</f>
        <v>1.3470000000000049</v>
      </c>
      <c r="I33" s="31">
        <f t="shared" si="14"/>
        <v>-1.009999999999982</v>
      </c>
      <c r="J33" s="11">
        <f t="shared" si="15"/>
        <v>0.45299999999997453</v>
      </c>
      <c r="K33" s="11">
        <f t="shared" si="16"/>
        <v>0.32199999999998674</v>
      </c>
      <c r="L33" s="31">
        <f t="shared" si="4"/>
        <v>0.77499999999996128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86.10799999999989</v>
      </c>
      <c r="C35" s="31">
        <f>'Ind T1'!C12</f>
        <v>90.00800000000001</v>
      </c>
      <c r="D35" s="31">
        <f>'Ind T1'!D12</f>
        <v>88.240999999999943</v>
      </c>
      <c r="E35" s="31">
        <f>'Ind T1'!E12</f>
        <v>92.58900000000007</v>
      </c>
      <c r="F35" s="31">
        <f>'Ind T1'!F12</f>
        <v>99.637999999999977</v>
      </c>
      <c r="H35" s="31">
        <f t="shared" si="0"/>
        <v>3.9000000000001194</v>
      </c>
      <c r="I35" s="31">
        <f t="shared" si="1"/>
        <v>-1.767000000000067</v>
      </c>
      <c r="J35" s="31">
        <f t="shared" si="2"/>
        <v>4.3480000000001269</v>
      </c>
      <c r="K35" s="31">
        <f t="shared" si="3"/>
        <v>7.0489999999999071</v>
      </c>
      <c r="L35" s="31">
        <f t="shared" si="4"/>
        <v>11.397000000000034</v>
      </c>
    </row>
    <row r="36" spans="1:12" x14ac:dyDescent="0.2">
      <c r="A36" s="10" t="str">
        <f>'Ind T2'!A22</f>
        <v>Public admin. and defence</v>
      </c>
      <c r="B36" s="32">
        <f>'Ind T2'!B22</f>
        <v>17.510999999999974</v>
      </c>
      <c r="C36" s="32">
        <f>'Ind T2'!C22</f>
        <v>16.630999999999982</v>
      </c>
      <c r="D36" s="32">
        <f>'Ind T2'!D22</f>
        <v>17.908999999999953</v>
      </c>
      <c r="E36" s="32">
        <f>'Ind T2'!E22</f>
        <v>18.074000000000037</v>
      </c>
      <c r="F36" s="32">
        <f>'Ind T2'!F22</f>
        <v>18.075999999999983</v>
      </c>
      <c r="H36" s="11">
        <f t="shared" si="0"/>
        <v>-0.8799999999999919</v>
      </c>
      <c r="I36" s="31">
        <f t="shared" si="1"/>
        <v>1.2779999999999703</v>
      </c>
      <c r="J36" s="11">
        <f t="shared" si="2"/>
        <v>0.16500000000008441</v>
      </c>
      <c r="K36" s="11">
        <f t="shared" si="3"/>
        <v>1.9999999999456008E-3</v>
      </c>
      <c r="L36" s="31">
        <f t="shared" si="4"/>
        <v>0.16700000000003001</v>
      </c>
    </row>
    <row r="37" spans="1:12" x14ac:dyDescent="0.2">
      <c r="A37" s="10" t="str">
        <f>'Ind T2'!A23</f>
        <v>Education</v>
      </c>
      <c r="B37" s="32">
        <f>'Ind T2'!B23</f>
        <v>26.901000000000021</v>
      </c>
      <c r="C37" s="32">
        <f>'Ind T2'!C23</f>
        <v>29.864000000000022</v>
      </c>
      <c r="D37" s="32">
        <f>'Ind T2'!D23</f>
        <v>28.479999999999965</v>
      </c>
      <c r="E37" s="32">
        <f>'Ind T2'!E23</f>
        <v>29.185000000000002</v>
      </c>
      <c r="F37" s="32">
        <f>'Ind T2'!F23</f>
        <v>31.153999999999986</v>
      </c>
      <c r="H37" s="11">
        <f t="shared" si="0"/>
        <v>2.963000000000001</v>
      </c>
      <c r="I37" s="31">
        <f t="shared" si="1"/>
        <v>-1.3840000000000572</v>
      </c>
      <c r="J37" s="11">
        <f t="shared" si="2"/>
        <v>0.70500000000003737</v>
      </c>
      <c r="K37" s="11">
        <f t="shared" si="3"/>
        <v>1.9689999999999834</v>
      </c>
      <c r="L37" s="31">
        <f t="shared" si="4"/>
        <v>2.6740000000000208</v>
      </c>
    </row>
    <row r="38" spans="1:12" x14ac:dyDescent="0.2">
      <c r="A38" s="10" t="str">
        <f>'Ind T2'!A24</f>
        <v>Health and social work</v>
      </c>
      <c r="B38" s="32">
        <f>'Ind T2'!B24</f>
        <v>41.695999999999906</v>
      </c>
      <c r="C38" s="32">
        <f>'Ind T2'!C24</f>
        <v>43.513000000000012</v>
      </c>
      <c r="D38" s="32">
        <f>'Ind T2'!D24</f>
        <v>41.852000000000025</v>
      </c>
      <c r="E38" s="32">
        <f>'Ind T2'!E24</f>
        <v>45.330000000000027</v>
      </c>
      <c r="F38" s="32">
        <f>'Ind T2'!F24</f>
        <v>50.408000000000001</v>
      </c>
      <c r="H38" s="11">
        <f t="shared" si="0"/>
        <v>1.8170000000001068</v>
      </c>
      <c r="I38" s="31">
        <f t="shared" si="1"/>
        <v>-1.6609999999999872</v>
      </c>
      <c r="J38" s="11">
        <f t="shared" si="2"/>
        <v>3.4780000000000015</v>
      </c>
      <c r="K38" s="11">
        <f t="shared" si="3"/>
        <v>5.0779999999999745</v>
      </c>
      <c r="L38" s="31">
        <f t="shared" si="4"/>
        <v>8.5559999999999761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363.7999999999999</v>
      </c>
      <c r="C40" s="33">
        <f>'Ind T1'!C14</f>
        <v>384.37000000000012</v>
      </c>
      <c r="D40" s="33">
        <f>'Ind T1'!D14</f>
        <v>381.64199999999977</v>
      </c>
      <c r="E40" s="33">
        <f>'Ind T1'!E14</f>
        <v>396.12700000000007</v>
      </c>
      <c r="F40" s="33">
        <f>'Ind T1'!F14</f>
        <v>415.04999999999984</v>
      </c>
      <c r="G40" s="24"/>
      <c r="H40" s="34">
        <f t="shared" si="0"/>
        <v>20.570000000000221</v>
      </c>
      <c r="I40" s="34">
        <f>D40-C40</f>
        <v>-2.7280000000003497</v>
      </c>
      <c r="J40" s="34">
        <f>E40-D40</f>
        <v>14.485000000000298</v>
      </c>
      <c r="K40" s="34">
        <f>F40-E40</f>
        <v>18.922999999999774</v>
      </c>
      <c r="L40" s="205">
        <f t="shared" si="4"/>
        <v>33.408000000000072</v>
      </c>
    </row>
    <row r="44" spans="1:12" ht="15.75" x14ac:dyDescent="0.25">
      <c r="A44" s="19" t="str">
        <f>CONCATENATE(A1," (Continued)")</f>
        <v>Industry Table 4  Employment by Industry Group in Sector (SIC 2007), 2015-2035, Swindon and Wiltshire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1.8190867229605168</v>
      </c>
      <c r="C50" s="44">
        <f t="shared" ref="B50:E54" si="17">IF(AND(D$5-C$5 &lt;&gt; 0,C7&lt;&gt;0,D7&lt;&gt;0),(EXP(LN(D7/C7)/(D$5-C$5))-1)*100,0)</f>
        <v>12.321274349870626</v>
      </c>
      <c r="D50" s="44">
        <f t="shared" si="17"/>
        <v>0.58600071232766116</v>
      </c>
      <c r="E50" s="44">
        <f t="shared" si="17"/>
        <v>0.36404112831880386</v>
      </c>
      <c r="F50" s="44">
        <f>IF(AND(F$5-D$5 &lt;&gt; 0,D7&lt;&gt;0,F7&lt;&gt;0),(EXP(LN(F7/D7)/(F$5-D$5))-1)*100,0)</f>
        <v>0.43797318172504873</v>
      </c>
      <c r="H50" s="44">
        <f>(B7/B$40)*100</f>
        <v>2.6652006597031308</v>
      </c>
      <c r="I50" s="44">
        <f>(C7/C$40)*100</f>
        <v>2.7111897390535131</v>
      </c>
      <c r="J50" s="44">
        <f>(D7/D$40)*100</f>
        <v>3.0670104443431319</v>
      </c>
      <c r="K50" s="44">
        <f>(E7/E$40)*100</f>
        <v>3.0424586054472411</v>
      </c>
      <c r="L50" s="44">
        <f>(F7/F$40)*100</f>
        <v>3.011203469461512</v>
      </c>
    </row>
    <row r="51" spans="1:12" x14ac:dyDescent="0.2">
      <c r="A51" t="str">
        <f>A8</f>
        <v>Agriculture</v>
      </c>
      <c r="B51" s="40">
        <f t="shared" si="17"/>
        <v>0.95818797290307955</v>
      </c>
      <c r="C51" s="44">
        <f t="shared" si="17"/>
        <v>22.938944463608312</v>
      </c>
      <c r="D51" s="40">
        <f t="shared" si="17"/>
        <v>0.68636065368605781</v>
      </c>
      <c r="E51" s="40">
        <f t="shared" si="17"/>
        <v>0.27186667476062354</v>
      </c>
      <c r="F51" s="44">
        <f t="shared" ref="F51:F83" si="18">IF(AND(F$5-D$5 &lt;&gt; 0,D8&lt;&gt;0,F8&lt;&gt;0),(EXP(LN(F8/D8)/(F$5-D$5))-1)*100,0)</f>
        <v>0.40984139324287128</v>
      </c>
      <c r="H51" s="40">
        <f t="shared" ref="H51:L54" si="19">(B8/B$7)*100</f>
        <v>57.559818481848154</v>
      </c>
      <c r="I51" s="40">
        <f t="shared" si="19"/>
        <v>55.637654735629994</v>
      </c>
      <c r="J51" s="40">
        <f t="shared" si="19"/>
        <v>60.89705254164889</v>
      </c>
      <c r="K51" s="40">
        <f t="shared" si="19"/>
        <v>61.201460338533032</v>
      </c>
      <c r="L51" s="40">
        <f t="shared" si="19"/>
        <v>60.641702672427542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-25.07055037035073</v>
      </c>
      <c r="C52" s="44">
        <f t="shared" si="17"/>
        <v>2.0689655172418719</v>
      </c>
      <c r="D52" s="40">
        <f t="shared" si="17"/>
        <v>-6.1071745830236335</v>
      </c>
      <c r="E52" s="40">
        <f t="shared" si="17"/>
        <v>-4.3813663486479637</v>
      </c>
      <c r="F52" s="44">
        <f t="shared" si="18"/>
        <v>-4.9601318746278817</v>
      </c>
      <c r="H52" s="40">
        <f t="shared" si="19"/>
        <v>4.7442244224422465</v>
      </c>
      <c r="I52" s="40">
        <f t="shared" si="19"/>
        <v>1.3914211687937776</v>
      </c>
      <c r="J52" s="40">
        <f t="shared" si="19"/>
        <v>1.2644169158479286</v>
      </c>
      <c r="K52" s="40">
        <f t="shared" si="19"/>
        <v>0.89611682708264262</v>
      </c>
      <c r="L52" s="40">
        <f t="shared" si="19"/>
        <v>0.55208833413346148</v>
      </c>
    </row>
    <row r="53" spans="1:12" x14ac:dyDescent="0.2">
      <c r="A53" t="str">
        <f>A10</f>
        <v>Electricity and gas</v>
      </c>
      <c r="B53" s="40">
        <f t="shared" si="17"/>
        <v>9.3741265379375882</v>
      </c>
      <c r="C53" s="44">
        <f t="shared" si="17"/>
        <v>23.69878183831695</v>
      </c>
      <c r="D53" s="40">
        <f t="shared" si="17"/>
        <v>-0.93030948087461374</v>
      </c>
      <c r="E53" s="40">
        <f t="shared" si="17"/>
        <v>-0.21788378517750839</v>
      </c>
      <c r="F53" s="44">
        <f t="shared" si="18"/>
        <v>-0.45592644589594888</v>
      </c>
      <c r="H53" s="40">
        <f t="shared" si="19"/>
        <v>6.5078382838283861</v>
      </c>
      <c r="I53" s="40">
        <f t="shared" si="19"/>
        <v>8.6651952787640365</v>
      </c>
      <c r="J53" s="40">
        <f t="shared" si="19"/>
        <v>9.5429303716360572</v>
      </c>
      <c r="K53" s="40">
        <f t="shared" si="19"/>
        <v>8.8450049784268394</v>
      </c>
      <c r="L53" s="40">
        <f t="shared" si="19"/>
        <v>8.3453352536405792</v>
      </c>
    </row>
    <row r="54" spans="1:12" x14ac:dyDescent="0.2">
      <c r="A54" t="str">
        <f>A11</f>
        <v>Water and sewerage</v>
      </c>
      <c r="B54" s="40">
        <f t="shared" si="17"/>
        <v>4.2734072493133546</v>
      </c>
      <c r="C54" s="44">
        <f t="shared" si="17"/>
        <v>-7.3566433566432892</v>
      </c>
      <c r="D54" s="40">
        <f t="shared" si="17"/>
        <v>1.1218864170274623</v>
      </c>
      <c r="E54" s="40">
        <f t="shared" si="17"/>
        <v>0.83856889109792387</v>
      </c>
      <c r="F54" s="44">
        <f t="shared" si="18"/>
        <v>0.93291975830611662</v>
      </c>
      <c r="H54" s="40">
        <f t="shared" si="19"/>
        <v>31.188118811881218</v>
      </c>
      <c r="I54" s="40">
        <f t="shared" si="19"/>
        <v>34.305728816812199</v>
      </c>
      <c r="J54" s="40">
        <f t="shared" si="19"/>
        <v>28.295600170867125</v>
      </c>
      <c r="K54" s="40">
        <f t="shared" si="19"/>
        <v>29.057417855957485</v>
      </c>
      <c r="L54" s="40">
        <f t="shared" si="19"/>
        <v>30.460873739798405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2.2162627842253313</v>
      </c>
      <c r="C56" s="44">
        <f t="shared" si="20"/>
        <v>0.20377288585602393</v>
      </c>
      <c r="D56" s="44">
        <f t="shared" si="20"/>
        <v>-0.59745233852694923</v>
      </c>
      <c r="E56" s="44">
        <f t="shared" si="20"/>
        <v>-0.72687997250864278</v>
      </c>
      <c r="F56" s="44">
        <f t="shared" si="18"/>
        <v>-0.68375616335465406</v>
      </c>
      <c r="H56" s="44">
        <f>(B13/B$40)*100</f>
        <v>8.155579989004945</v>
      </c>
      <c r="I56" s="44">
        <f>(C13/C$40)*100</f>
        <v>8.42651611728283</v>
      </c>
      <c r="J56" s="44">
        <f>(D13/D$40)*100</f>
        <v>8.5040430560577605</v>
      </c>
      <c r="K56" s="44">
        <f>(E13/E$40)*100</f>
        <v>7.9512378605851266</v>
      </c>
      <c r="L56" s="44">
        <f>(F13/F$40)*100</f>
        <v>7.0548126731719023</v>
      </c>
    </row>
    <row r="57" spans="1:12" x14ac:dyDescent="0.2">
      <c r="A57" t="str">
        <f>A14</f>
        <v>Food drink and tobacco</v>
      </c>
      <c r="B57" s="40">
        <f t="shared" si="20"/>
        <v>3.2507269900133418</v>
      </c>
      <c r="C57" s="44">
        <f t="shared" si="20"/>
        <v>3.1346989447546436</v>
      </c>
      <c r="D57" s="40">
        <f t="shared" si="20"/>
        <v>-2.0439463667943247</v>
      </c>
      <c r="E57" s="40">
        <f t="shared" si="20"/>
        <v>-2.7658173314273116</v>
      </c>
      <c r="F57" s="44">
        <f t="shared" si="18"/>
        <v>-2.5257866996153511</v>
      </c>
      <c r="H57" s="40">
        <f t="shared" ref="H57:L59" si="21">(B14/B$13)*100</f>
        <v>9.5551061678463167</v>
      </c>
      <c r="I57" s="40">
        <f t="shared" si="21"/>
        <v>9.9478217913489146</v>
      </c>
      <c r="J57" s="40">
        <f t="shared" si="21"/>
        <v>10.238792173779091</v>
      </c>
      <c r="K57" s="40">
        <f t="shared" si="21"/>
        <v>9.515191923040268</v>
      </c>
      <c r="L57" s="40">
        <f t="shared" si="21"/>
        <v>7.7319763669273751</v>
      </c>
    </row>
    <row r="58" spans="1:12" x14ac:dyDescent="0.2">
      <c r="A58" t="str">
        <f>A15</f>
        <v>Engineering</v>
      </c>
      <c r="B58" s="40">
        <f t="shared" si="20"/>
        <v>-3.2213084731783082</v>
      </c>
      <c r="C58" s="44">
        <f t="shared" si="20"/>
        <v>-2.2523461939516709</v>
      </c>
      <c r="D58" s="40">
        <f t="shared" si="20"/>
        <v>-0.65718374715615369</v>
      </c>
      <c r="E58" s="40">
        <f t="shared" si="20"/>
        <v>-1.2969488277396635</v>
      </c>
      <c r="F58" s="44">
        <f t="shared" si="18"/>
        <v>-1.0841529016576312</v>
      </c>
      <c r="H58" s="40">
        <f t="shared" si="21"/>
        <v>18.422649140546064</v>
      </c>
      <c r="I58" s="40">
        <f t="shared" si="21"/>
        <v>14.80440890425754</v>
      </c>
      <c r="J58" s="40">
        <f t="shared" si="21"/>
        <v>14.441534432290885</v>
      </c>
      <c r="K58" s="40">
        <f t="shared" si="21"/>
        <v>14.398196653649514</v>
      </c>
      <c r="L58" s="40">
        <f t="shared" si="21"/>
        <v>13.59243195246062</v>
      </c>
    </row>
    <row r="59" spans="1:12" x14ac:dyDescent="0.2">
      <c r="A59" t="str">
        <f>A16</f>
        <v>Rest of manufacturing</v>
      </c>
      <c r="B59" s="40">
        <f t="shared" si="20"/>
        <v>3.3419715196433275</v>
      </c>
      <c r="C59" s="44">
        <f t="shared" si="20"/>
        <v>0.29952404398445598</v>
      </c>
      <c r="D59" s="40">
        <f t="shared" si="20"/>
        <v>-0.39583974922824394</v>
      </c>
      <c r="E59" s="40">
        <f t="shared" si="20"/>
        <v>-0.39414932037925565</v>
      </c>
      <c r="F59" s="44">
        <f t="shared" si="18"/>
        <v>-0.39471279984990559</v>
      </c>
      <c r="H59" s="40">
        <f t="shared" si="21"/>
        <v>72.022244691607611</v>
      </c>
      <c r="I59" s="40">
        <f t="shared" si="21"/>
        <v>75.247769304393557</v>
      </c>
      <c r="J59" s="40">
        <f t="shared" si="21"/>
        <v>75.319673393930017</v>
      </c>
      <c r="K59" s="40">
        <f t="shared" si="21"/>
        <v>76.086611423310217</v>
      </c>
      <c r="L59" s="40">
        <f t="shared" si="21"/>
        <v>78.675591680612001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5.5195983726548103</v>
      </c>
      <c r="C61" s="44">
        <f>IF(AND(D$5-C$5 &lt;&gt; 0,C18&lt;&gt;0,D18&lt;&gt;0),(EXP(LN(D18/C18)/(D$5-C$5))-1)*100,0)</f>
        <v>-0.9142685851321386</v>
      </c>
      <c r="D61" s="44">
        <f>IF(AND(E$5-D$5 &lt;&gt; 0,D18&lt;&gt;0,E18&lt;&gt;0),(EXP(LN(E18/D18)/(E$5-D$5))-1)*100,0)</f>
        <v>0.93966881203122465</v>
      </c>
      <c r="E61" s="44">
        <f>IF(AND(F$5-E$5 &lt;&gt; 0,E18&lt;&gt;0,F18&lt;&gt;0),(EXP(LN(F18/E18)/(F$5-E$5))-1)*100,0)</f>
        <v>0.57733346463189061</v>
      </c>
      <c r="F61" s="44">
        <f t="shared" si="18"/>
        <v>0.69796716635883715</v>
      </c>
      <c r="H61" s="44">
        <f>(B18/B$40)*100</f>
        <v>5.9172622319956094</v>
      </c>
      <c r="I61" s="44">
        <f>(C18/C$40)*100</f>
        <v>6.9433098316726056</v>
      </c>
      <c r="J61" s="44">
        <f>(D18/D$40)*100</f>
        <v>6.9290067655027361</v>
      </c>
      <c r="K61" s="44">
        <f>(E18/E$40)*100</f>
        <v>6.9952313273268301</v>
      </c>
      <c r="L61" s="44">
        <f>(F18/F$40)*100</f>
        <v>7.0719190458980901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1.080059325527527</v>
      </c>
      <c r="C63" s="44">
        <f t="shared" si="22"/>
        <v>8.4514239666466651E-2</v>
      </c>
      <c r="D63" s="44">
        <f t="shared" si="22"/>
        <v>0.47675671438303091</v>
      </c>
      <c r="E63" s="44">
        <f t="shared" si="22"/>
        <v>0.35656172887883475</v>
      </c>
      <c r="F63" s="44">
        <f t="shared" si="18"/>
        <v>0.39661073967482974</v>
      </c>
      <c r="H63" s="44">
        <f>(B20/B$40)*100</f>
        <v>26.79439252336449</v>
      </c>
      <c r="I63" s="44">
        <f>(C20/C$40)*100</f>
        <v>26.473970393110818</v>
      </c>
      <c r="J63" s="44">
        <f>(D20/D$40)*100</f>
        <v>26.685742135299556</v>
      </c>
      <c r="K63" s="44">
        <f>(E20/E$40)*100</f>
        <v>26.328677419110534</v>
      </c>
      <c r="L63" s="44">
        <f>(F20/F$40)*100</f>
        <v>26.038790507167803</v>
      </c>
    </row>
    <row r="64" spans="1:12" x14ac:dyDescent="0.2">
      <c r="A64" t="str">
        <f>A21</f>
        <v>Wholesale and retail trade</v>
      </c>
      <c r="B64" s="40">
        <f t="shared" si="22"/>
        <v>0.14771903170480716</v>
      </c>
      <c r="C64" s="44">
        <f t="shared" si="22"/>
        <v>1.9066865829010071</v>
      </c>
      <c r="D64" s="40">
        <f t="shared" si="22"/>
        <v>8.0229842651924343E-2</v>
      </c>
      <c r="E64" s="40">
        <f t="shared" si="22"/>
        <v>3.0701413408551481E-2</v>
      </c>
      <c r="F64" s="44">
        <f t="shared" si="18"/>
        <v>4.7208165780698863E-2</v>
      </c>
      <c r="H64" s="40">
        <f t="shared" ref="H64:L66" si="23">(B21/B$20)*100</f>
        <v>58.033607583249569</v>
      </c>
      <c r="I64" s="40">
        <f t="shared" si="23"/>
        <v>55.921893118968534</v>
      </c>
      <c r="J64" s="40">
        <f t="shared" si="23"/>
        <v>56.940025921998291</v>
      </c>
      <c r="K64" s="40">
        <f t="shared" si="23"/>
        <v>55.825303226425071</v>
      </c>
      <c r="L64" s="40">
        <f t="shared" si="23"/>
        <v>54.038899272720556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0.36113742224015422</v>
      </c>
      <c r="C65" s="44">
        <f t="shared" si="22"/>
        <v>-0.69518086485199637</v>
      </c>
      <c r="D65" s="40">
        <f t="shared" si="22"/>
        <v>0.47948048668318144</v>
      </c>
      <c r="E65" s="40">
        <f t="shared" si="22"/>
        <v>-1.5070457198218534E-2</v>
      </c>
      <c r="F65" s="44">
        <f t="shared" si="18"/>
        <v>0.14950880462842875</v>
      </c>
      <c r="H65" s="40">
        <f t="shared" si="23"/>
        <v>17.163872873879242</v>
      </c>
      <c r="I65" s="40">
        <f t="shared" si="23"/>
        <v>16.680752373277748</v>
      </c>
      <c r="J65" s="40">
        <f t="shared" si="23"/>
        <v>16.550803189191342</v>
      </c>
      <c r="K65" s="40">
        <f t="shared" si="23"/>
        <v>16.553046646531467</v>
      </c>
      <c r="L65" s="40">
        <f t="shared" si="23"/>
        <v>15.950182282510111</v>
      </c>
    </row>
    <row r="66" spans="1:12" x14ac:dyDescent="0.2">
      <c r="A66" t="str">
        <f>A23</f>
        <v>Accommodation and food</v>
      </c>
      <c r="B66" s="40">
        <f t="shared" si="22"/>
        <v>3.6259906432422495</v>
      </c>
      <c r="C66" s="44">
        <f t="shared" si="22"/>
        <v>-3.1600846515300263</v>
      </c>
      <c r="D66" s="40">
        <f t="shared" si="22"/>
        <v>1.3062648050717662</v>
      </c>
      <c r="E66" s="40">
        <f t="shared" si="22"/>
        <v>1.1925966842235347</v>
      </c>
      <c r="F66" s="44">
        <f t="shared" si="18"/>
        <v>1.2304718798318737</v>
      </c>
      <c r="H66" s="40">
        <f t="shared" si="23"/>
        <v>24.802519542871188</v>
      </c>
      <c r="I66" s="40">
        <f t="shared" si="23"/>
        <v>27.397354507753718</v>
      </c>
      <c r="J66" s="40">
        <f t="shared" si="23"/>
        <v>26.509170888810363</v>
      </c>
      <c r="K66" s="40">
        <f t="shared" si="23"/>
        <v>27.621650127043463</v>
      </c>
      <c r="L66" s="40">
        <f t="shared" si="23"/>
        <v>30.010918444769331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0.78376630388559132</v>
      </c>
      <c r="C68" s="44">
        <f t="shared" si="24"/>
        <v>-1.7488993225350358</v>
      </c>
      <c r="D68" s="44">
        <f t="shared" si="24"/>
        <v>1.1364736616722437</v>
      </c>
      <c r="E68" s="44">
        <f t="shared" si="24"/>
        <v>0.62464815311946698</v>
      </c>
      <c r="F68" s="44">
        <f t="shared" si="18"/>
        <v>0.79496820490325693</v>
      </c>
      <c r="H68" s="44">
        <f>(B25/B$40)*100</f>
        <v>32.798515667949438</v>
      </c>
      <c r="I68" s="44">
        <f>(C25/C$40)*100</f>
        <v>32.027993860082731</v>
      </c>
      <c r="J68" s="44">
        <f>(D25/D$40)*100</f>
        <v>31.692790625769735</v>
      </c>
      <c r="K68" s="44">
        <f>(E25/E$40)*100</f>
        <v>32.308830248884817</v>
      </c>
      <c r="L68" s="44">
        <f>(F25/F$40)*100</f>
        <v>32.817009998795335</v>
      </c>
    </row>
    <row r="69" spans="1:12" x14ac:dyDescent="0.2">
      <c r="A69" t="str">
        <f>A26</f>
        <v>Media</v>
      </c>
      <c r="B69" s="40">
        <f t="shared" si="24"/>
        <v>8.4959193230566221</v>
      </c>
      <c r="C69" s="44">
        <f t="shared" si="24"/>
        <v>-7.8594544613960089</v>
      </c>
      <c r="D69" s="40">
        <f t="shared" si="24"/>
        <v>-0.64036165581654592</v>
      </c>
      <c r="E69" s="40">
        <f t="shared" si="24"/>
        <v>-0.25153274245883761</v>
      </c>
      <c r="F69" s="44">
        <f t="shared" si="18"/>
        <v>-0.38131115609449928</v>
      </c>
      <c r="H69" s="40">
        <f t="shared" ref="H69:L71" si="25">(B26/B$25)*100</f>
        <v>1.3082357673837783</v>
      </c>
      <c r="I69" s="40">
        <f t="shared" si="25"/>
        <v>1.7570224034571793</v>
      </c>
      <c r="J69" s="40">
        <f t="shared" si="25"/>
        <v>1.6477474721586067</v>
      </c>
      <c r="K69" s="40">
        <f t="shared" si="25"/>
        <v>1.5080010001250126</v>
      </c>
      <c r="L69" s="40">
        <f t="shared" si="25"/>
        <v>1.3817204695793888</v>
      </c>
    </row>
    <row r="70" spans="1:12" x14ac:dyDescent="0.2">
      <c r="A70" t="str">
        <f>A27</f>
        <v>Information technology</v>
      </c>
      <c r="B70" s="40">
        <f t="shared" si="24"/>
        <v>-6.2831514722336497</v>
      </c>
      <c r="C70" s="44">
        <f t="shared" si="24"/>
        <v>-3.0984719864173949</v>
      </c>
      <c r="D70" s="40">
        <f t="shared" si="24"/>
        <v>1.0277160389065232</v>
      </c>
      <c r="E70" s="40">
        <f t="shared" si="24"/>
        <v>0.51540104536811349</v>
      </c>
      <c r="F70" s="44">
        <f t="shared" si="18"/>
        <v>0.68588339438502288</v>
      </c>
      <c r="H70" s="40">
        <f t="shared" si="25"/>
        <v>10.238767693867775</v>
      </c>
      <c r="I70" s="40">
        <f t="shared" si="25"/>
        <v>7.6551914610173171</v>
      </c>
      <c r="J70" s="40">
        <f t="shared" si="25"/>
        <v>7.5500400982199718</v>
      </c>
      <c r="K70" s="40">
        <f t="shared" si="25"/>
        <v>7.5095324415551916</v>
      </c>
      <c r="L70" s="40">
        <f t="shared" si="25"/>
        <v>7.4283994214687814</v>
      </c>
    </row>
    <row r="71" spans="1:12" x14ac:dyDescent="0.2">
      <c r="A71" t="str">
        <f>A28</f>
        <v>Finance and insurance</v>
      </c>
      <c r="B71" s="40">
        <f t="shared" si="24"/>
        <v>-6.3282913315425127</v>
      </c>
      <c r="C71" s="44">
        <f t="shared" si="24"/>
        <v>13.415885111371505</v>
      </c>
      <c r="D71" s="40">
        <f t="shared" si="24"/>
        <v>-1.938861387945634E-2</v>
      </c>
      <c r="E71" s="40">
        <f t="shared" si="24"/>
        <v>-0.45070296881996041</v>
      </c>
      <c r="F71" s="44">
        <f t="shared" si="18"/>
        <v>-0.30713865695332077</v>
      </c>
      <c r="H71" s="40">
        <f t="shared" si="25"/>
        <v>14.856563387836175</v>
      </c>
      <c r="I71" s="40">
        <f t="shared" si="25"/>
        <v>11.086380842525953</v>
      </c>
      <c r="J71" s="40">
        <f t="shared" si="25"/>
        <v>12.797532926012567</v>
      </c>
      <c r="K71" s="40">
        <f t="shared" si="25"/>
        <v>12.082760345043141</v>
      </c>
      <c r="L71" s="40">
        <f t="shared" si="25"/>
        <v>10.851865175798601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1.2312535901575217</v>
      </c>
      <c r="C72" s="44">
        <f t="shared" si="27"/>
        <v>3.8671519563240109</v>
      </c>
      <c r="D72" s="40">
        <f t="shared" si="27"/>
        <v>-2.2033129723946443</v>
      </c>
      <c r="E72" s="40">
        <f t="shared" si="27"/>
        <v>6.8338504963194602E-2</v>
      </c>
      <c r="F72" s="44">
        <f t="shared" si="18"/>
        <v>-0.69468189199862751</v>
      </c>
      <c r="H72" s="40">
        <f t="shared" ref="H72:L72" si="28">(B29/B$25)*100</f>
        <v>5.2622757100594235</v>
      </c>
      <c r="I72" s="40">
        <f t="shared" si="28"/>
        <v>5.3563595600539315</v>
      </c>
      <c r="J72" s="40">
        <f t="shared" si="28"/>
        <v>5.6625300736649749</v>
      </c>
      <c r="K72" s="40">
        <f t="shared" si="28"/>
        <v>4.7873171646455868</v>
      </c>
      <c r="L72" s="40">
        <f t="shared" si="28"/>
        <v>4.5291358006563476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4.8480935869273267</v>
      </c>
      <c r="C73" s="44">
        <f t="shared" si="29"/>
        <v>-2.2971055971727994</v>
      </c>
      <c r="D73" s="40">
        <f t="shared" si="29"/>
        <v>1.4144090716758484</v>
      </c>
      <c r="E73" s="40">
        <f t="shared" si="29"/>
        <v>0.92002381136253586</v>
      </c>
      <c r="F73" s="44">
        <f t="shared" si="18"/>
        <v>1.0845505296776192</v>
      </c>
      <c r="H73" s="40">
        <f t="shared" ref="H73:L73" si="30">(B30/B$25)*100</f>
        <v>27.865170422641487</v>
      </c>
      <c r="I73" s="40">
        <f t="shared" si="30"/>
        <v>32.639351453219149</v>
      </c>
      <c r="J73" s="40">
        <f t="shared" si="30"/>
        <v>32.4572354550941</v>
      </c>
      <c r="K73" s="40">
        <f t="shared" si="30"/>
        <v>32.905675709463672</v>
      </c>
      <c r="L73" s="40">
        <f t="shared" si="30"/>
        <v>33.884455277628952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0.50070722649477872</v>
      </c>
      <c r="C74" s="44">
        <f t="shared" si="31"/>
        <v>-2.3933544411534169</v>
      </c>
      <c r="D74" s="40">
        <f t="shared" si="31"/>
        <v>1.4995186228532464</v>
      </c>
      <c r="E74" s="40">
        <f t="shared" si="31"/>
        <v>0.65510747186905416</v>
      </c>
      <c r="F74" s="44">
        <f t="shared" si="18"/>
        <v>0.93579440410547221</v>
      </c>
      <c r="H74" s="40">
        <f>(B31/B$25)*100</f>
        <v>24.129868170732731</v>
      </c>
      <c r="I74" s="40">
        <f t="shared" ref="I74:L74" si="32">(C31/C$25)*100</f>
        <v>23.859925592578783</v>
      </c>
      <c r="J74" s="40">
        <f t="shared" si="32"/>
        <v>23.703421990359921</v>
      </c>
      <c r="K74" s="40">
        <f t="shared" si="32"/>
        <v>24.131922740342556</v>
      </c>
      <c r="L74" s="40">
        <f t="shared" si="32"/>
        <v>24.205070223997289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2.1452607403409374</v>
      </c>
      <c r="C75" s="44">
        <f t="shared" si="33"/>
        <v>-10.554065303857229</v>
      </c>
      <c r="D75" s="40">
        <f t="shared" si="33"/>
        <v>3.5235523272513225</v>
      </c>
      <c r="E75" s="40">
        <f t="shared" si="33"/>
        <v>1.5864589026304721</v>
      </c>
      <c r="F75" s="44">
        <f t="shared" si="18"/>
        <v>2.228095497296767</v>
      </c>
      <c r="H75" s="40">
        <f t="shared" ref="H75:L75" si="34">(B32/B$25)*100</f>
        <v>8.3229272299092258</v>
      </c>
      <c r="I75" s="40">
        <f t="shared" si="34"/>
        <v>8.7818627849170774</v>
      </c>
      <c r="J75" s="40">
        <f t="shared" si="34"/>
        <v>7.9948409712863739</v>
      </c>
      <c r="K75" s="40">
        <f t="shared" si="34"/>
        <v>8.9839354919364869</v>
      </c>
      <c r="L75" s="40">
        <f t="shared" si="34"/>
        <v>9.8805494578105328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3.3486589817359524</v>
      </c>
      <c r="C76" s="44">
        <f t="shared" si="35"/>
        <v>-9.2558651026391274</v>
      </c>
      <c r="D76" s="40">
        <f t="shared" si="35"/>
        <v>0.89866875539035274</v>
      </c>
      <c r="E76" s="40">
        <f t="shared" si="35"/>
        <v>0.30669334814743543</v>
      </c>
      <c r="F76" s="44">
        <f t="shared" si="18"/>
        <v>0.50363157007387027</v>
      </c>
      <c r="H76" s="40">
        <f t="shared" ref="H76:L76" si="36">(B33/B$25)*100</f>
        <v>8.0161916175694099</v>
      </c>
      <c r="I76" s="40">
        <f t="shared" si="36"/>
        <v>8.8639059022305968</v>
      </c>
      <c r="J76" s="40">
        <f t="shared" si="36"/>
        <v>8.1866510132034893</v>
      </c>
      <c r="K76" s="40">
        <f t="shared" si="36"/>
        <v>8.090855106888359</v>
      </c>
      <c r="L76" s="40">
        <f t="shared" si="36"/>
        <v>7.8388041730601099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1.1135602589146476</v>
      </c>
      <c r="C78" s="44">
        <f t="shared" ref="C78:C83" si="38">IF(AND(D$5-C$5 &lt;&gt; 0,C35&lt;&gt;0,D35&lt;&gt;0),(EXP(LN(D35/C35)/(D$5-C$5))-1)*100,0)</f>
        <v>-1.9631588303262726</v>
      </c>
      <c r="D78" s="44">
        <f t="shared" si="37"/>
        <v>0.96661455989</v>
      </c>
      <c r="E78" s="44">
        <f t="shared" si="37"/>
        <v>0.73643115266730508</v>
      </c>
      <c r="F78" s="44">
        <f t="shared" si="18"/>
        <v>0.81310058797250395</v>
      </c>
      <c r="H78" s="44">
        <f>(B35/B$40)*100</f>
        <v>23.669048927982384</v>
      </c>
      <c r="I78" s="44">
        <f>(C35/C$40)*100</f>
        <v>23.417020058797508</v>
      </c>
      <c r="J78" s="44">
        <f>(D35/D$40)*100</f>
        <v>23.121406973027074</v>
      </c>
      <c r="K78" s="44">
        <f>(E35/E$40)*100</f>
        <v>23.373564538645446</v>
      </c>
      <c r="L78" s="44">
        <f>(F35/F$40)*100</f>
        <v>24.006264305505365</v>
      </c>
    </row>
    <row r="79" spans="1:12" x14ac:dyDescent="0.2">
      <c r="A79" t="str">
        <f>A36</f>
        <v>Public admin. and defence</v>
      </c>
      <c r="B79" s="40">
        <f t="shared" si="37"/>
        <v>-1.280748489184258</v>
      </c>
      <c r="C79" s="44">
        <f t="shared" si="38"/>
        <v>7.6844447116828363</v>
      </c>
      <c r="D79" s="40">
        <f t="shared" si="37"/>
        <v>0.18358955354416118</v>
      </c>
      <c r="E79" s="40">
        <f t="shared" si="37"/>
        <v>1.1065068143967238E-3</v>
      </c>
      <c r="F79" s="44">
        <f t="shared" si="18"/>
        <v>6.1897226861851173E-2</v>
      </c>
      <c r="H79" s="40">
        <f>(B36/B$35)*100</f>
        <v>20.33608956194546</v>
      </c>
      <c r="I79" s="40">
        <f t="shared" ref="I79:L81" si="39">(C36/C$35)*100</f>
        <v>18.477246466980692</v>
      </c>
      <c r="J79" s="40">
        <f t="shared" si="39"/>
        <v>20.295554220827015</v>
      </c>
      <c r="K79" s="40">
        <f t="shared" si="39"/>
        <v>19.520677402283233</v>
      </c>
      <c r="L79" s="40">
        <f t="shared" si="39"/>
        <v>18.14167285573776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2.6466755043391244</v>
      </c>
      <c r="C80" s="44">
        <f t="shared" si="38"/>
        <v>-4.6343423519959011</v>
      </c>
      <c r="D80" s="40">
        <f t="shared" si="40"/>
        <v>0.49025367221351424</v>
      </c>
      <c r="E80" s="40">
        <f t="shared" si="40"/>
        <v>0.65501358461770298</v>
      </c>
      <c r="F80" s="44">
        <f t="shared" si="18"/>
        <v>0.60006362078419695</v>
      </c>
      <c r="H80" s="40">
        <f>(B37/B$35)*100</f>
        <v>31.240999674827023</v>
      </c>
      <c r="I80" s="40">
        <f t="shared" si="39"/>
        <v>33.179272953515266</v>
      </c>
      <c r="J80" s="40">
        <f t="shared" si="39"/>
        <v>32.27524620074567</v>
      </c>
      <c r="K80" s="40">
        <f t="shared" si="39"/>
        <v>31.52102301569299</v>
      </c>
      <c r="L80" s="40">
        <f t="shared" si="39"/>
        <v>31.267187217728171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1.0720694973071598</v>
      </c>
      <c r="C81" s="44">
        <f t="shared" si="38"/>
        <v>-3.8172500172361956</v>
      </c>
      <c r="D81" s="40">
        <f t="shared" si="40"/>
        <v>1.6094031829291255</v>
      </c>
      <c r="E81" s="40">
        <f t="shared" si="40"/>
        <v>1.0674654660589145</v>
      </c>
      <c r="F81" s="44">
        <f t="shared" si="18"/>
        <v>1.2477894473439388</v>
      </c>
      <c r="H81" s="40">
        <f>(B38/B$35)*100</f>
        <v>48.422910763227527</v>
      </c>
      <c r="I81" s="40">
        <f t="shared" si="39"/>
        <v>48.343480579504053</v>
      </c>
      <c r="J81" s="40">
        <f t="shared" si="39"/>
        <v>47.429199578427323</v>
      </c>
      <c r="K81" s="40">
        <f t="shared" si="39"/>
        <v>48.95829958202377</v>
      </c>
      <c r="L81" s="40">
        <f t="shared" si="39"/>
        <v>50.591139926534069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1.3845311799311588</v>
      </c>
      <c r="C83" s="206">
        <f t="shared" si="38"/>
        <v>-0.70973280953257056</v>
      </c>
      <c r="D83" s="43">
        <f>IF(AND(E$5-D$5 &lt;&gt; 0,D40&lt;&gt;0,E40&lt;&gt;0),(EXP(LN(E40/D40)/(E$5-D$5))-1)*100,0)</f>
        <v>0.7478197191458591</v>
      </c>
      <c r="E83" s="43">
        <f>IF(AND(F$5-E$5 &lt;&gt; 0,E40&lt;&gt;0,F40&lt;&gt;0),(EXP(LN(F40/E40)/(F$5-E$5))-1)*100,0)</f>
        <v>0.46773174586265398</v>
      </c>
      <c r="F83" s="206">
        <f t="shared" si="18"/>
        <v>0.56100777769414467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3.8378679120833814</v>
      </c>
      <c r="C89" s="44">
        <f>IF(AND(F$5-D$5 &lt;&gt; 0,D7&lt;&gt;0,F7&lt;&gt;0),(EXP(LN(F7/D7)/(F$5-D$5))-1)*100,0)</f>
        <v>0.43797318172504873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5.0149509121426128</v>
      </c>
      <c r="C90" s="44">
        <f t="shared" ref="C90:C122" si="43">IF(AND(F$5-D$5 &lt;&gt; 0,D8&lt;&gt;0,F8&lt;&gt;0),(EXP(LN(F8/D8)/(F$5-D$5))-1)*100,0)</f>
        <v>0.40984139324287128</v>
      </c>
    </row>
    <row r="91" spans="1:12" x14ac:dyDescent="0.2">
      <c r="A91" s="30" t="str">
        <f t="shared" si="41"/>
        <v>Mining and quarrying</v>
      </c>
      <c r="B91" s="44">
        <f t="shared" si="42"/>
        <v>-20.292208382428491</v>
      </c>
      <c r="C91" s="44">
        <f t="shared" si="43"/>
        <v>-4.9601318746278817</v>
      </c>
    </row>
    <row r="92" spans="1:12" x14ac:dyDescent="0.2">
      <c r="A92" s="30" t="str">
        <f t="shared" si="41"/>
        <v>Electricity and gas</v>
      </c>
      <c r="B92" s="44">
        <f t="shared" si="42"/>
        <v>12.09978064468058</v>
      </c>
      <c r="C92" s="44">
        <f t="shared" si="43"/>
        <v>-0.45592644589594888</v>
      </c>
    </row>
    <row r="93" spans="1:12" x14ac:dyDescent="0.2">
      <c r="A93" s="30" t="str">
        <f t="shared" si="41"/>
        <v>Water and sewerage</v>
      </c>
      <c r="B93" s="44">
        <f t="shared" si="42"/>
        <v>1.8360881339209101</v>
      </c>
      <c r="C93" s="44">
        <f t="shared" si="43"/>
        <v>0.93291975830611662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1.8105569944153466</v>
      </c>
      <c r="C95" s="44">
        <f t="shared" si="43"/>
        <v>-0.68375616335465406</v>
      </c>
    </row>
    <row r="96" spans="1:12" x14ac:dyDescent="0.2">
      <c r="A96" s="30" t="str">
        <f t="shared" si="41"/>
        <v>Food drink and tobacco</v>
      </c>
      <c r="B96" s="44">
        <f t="shared" si="42"/>
        <v>3.2275109429980686</v>
      </c>
      <c r="C96" s="44">
        <f t="shared" si="43"/>
        <v>-2.5257866996153511</v>
      </c>
    </row>
    <row r="97" spans="1:3" x14ac:dyDescent="0.2">
      <c r="A97" s="30" t="str">
        <f t="shared" si="41"/>
        <v>Engineering</v>
      </c>
      <c r="B97" s="44">
        <f t="shared" si="42"/>
        <v>-3.0282874986957364</v>
      </c>
      <c r="C97" s="44">
        <f t="shared" si="43"/>
        <v>-1.0841529016576312</v>
      </c>
    </row>
    <row r="98" spans="1:3" x14ac:dyDescent="0.2">
      <c r="A98" s="30" t="str">
        <f t="shared" si="41"/>
        <v>Rest of manufacturing</v>
      </c>
      <c r="B98" s="44">
        <f t="shared" si="42"/>
        <v>2.7261870653064513</v>
      </c>
      <c r="C98" s="44">
        <f t="shared" si="43"/>
        <v>-0.39471279984990559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4.2002419860904805</v>
      </c>
      <c r="C100" s="44">
        <f t="shared" si="43"/>
        <v>0.69796716635883715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0.8801612248355406</v>
      </c>
      <c r="C102" s="44">
        <f t="shared" si="43"/>
        <v>0.39661073967482974</v>
      </c>
    </row>
    <row r="103" spans="1:3" x14ac:dyDescent="0.2">
      <c r="A103" s="30" t="str">
        <f t="shared" si="41"/>
        <v>Wholesale and retail trade</v>
      </c>
      <c r="B103" s="44">
        <f t="shared" si="42"/>
        <v>0.49706674886615954</v>
      </c>
      <c r="C103" s="44">
        <f t="shared" si="43"/>
        <v>4.7208165780698863E-2</v>
      </c>
    </row>
    <row r="104" spans="1:3" x14ac:dyDescent="0.2">
      <c r="A104" s="30" t="str">
        <f t="shared" si="41"/>
        <v>Transport and storage</v>
      </c>
      <c r="B104" s="44">
        <f t="shared" si="42"/>
        <v>0.14897867165566403</v>
      </c>
      <c r="C104" s="44">
        <f t="shared" si="43"/>
        <v>0.14950880462842875</v>
      </c>
    </row>
    <row r="105" spans="1:3" x14ac:dyDescent="0.2">
      <c r="A105" s="30" t="str">
        <f t="shared" si="41"/>
        <v>Accommodation and food</v>
      </c>
      <c r="B105" s="44">
        <f t="shared" si="42"/>
        <v>2.2317597465888461</v>
      </c>
      <c r="C105" s="44">
        <f t="shared" si="43"/>
        <v>1.2304718798318737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0.27206342164001196</v>
      </c>
      <c r="C107" s="44">
        <f t="shared" si="43"/>
        <v>0.79496820490325693</v>
      </c>
    </row>
    <row r="108" spans="1:3" x14ac:dyDescent="0.2">
      <c r="A108" s="30" t="str">
        <f t="shared" si="41"/>
        <v>Media</v>
      </c>
      <c r="B108" s="44">
        <f t="shared" si="42"/>
        <v>5.0076354334591233</v>
      </c>
      <c r="C108" s="44">
        <f t="shared" si="43"/>
        <v>-0.38131115609449928</v>
      </c>
    </row>
    <row r="109" spans="1:3" x14ac:dyDescent="0.2">
      <c r="A109" s="30" t="str">
        <f t="shared" si="41"/>
        <v>Information technology</v>
      </c>
      <c r="B109" s="44">
        <f t="shared" si="42"/>
        <v>-5.6547008695008838</v>
      </c>
      <c r="C109" s="44">
        <f t="shared" si="43"/>
        <v>0.68588339438502288</v>
      </c>
    </row>
    <row r="110" spans="1:3" x14ac:dyDescent="0.2">
      <c r="A110" s="30" t="str">
        <f t="shared" si="41"/>
        <v>Finance and insurance</v>
      </c>
      <c r="B110" s="44">
        <f t="shared" si="42"/>
        <v>-2.6756456904886816</v>
      </c>
      <c r="C110" s="44">
        <f t="shared" si="43"/>
        <v>-0.30713865695332077</v>
      </c>
    </row>
    <row r="111" spans="1:3" x14ac:dyDescent="0.2">
      <c r="A111" s="30" t="str">
        <f t="shared" si="41"/>
        <v>Real estate</v>
      </c>
      <c r="B111" s="44">
        <f t="shared" si="42"/>
        <v>1.7530267495757146</v>
      </c>
      <c r="C111" s="44">
        <f t="shared" si="43"/>
        <v>-0.69468189199862751</v>
      </c>
    </row>
    <row r="112" spans="1:3" x14ac:dyDescent="0.2">
      <c r="A112" s="30" t="str">
        <f t="shared" si="41"/>
        <v>Professional services</v>
      </c>
      <c r="B112" s="44">
        <f t="shared" si="42"/>
        <v>3.3784262531734166</v>
      </c>
      <c r="C112" s="44">
        <f t="shared" si="43"/>
        <v>1.0845505296776192</v>
      </c>
    </row>
    <row r="113" spans="1:3" x14ac:dyDescent="0.2">
      <c r="A113" s="30" t="str">
        <f t="shared" si="41"/>
        <v>Support services</v>
      </c>
      <c r="B113" s="44">
        <f t="shared" si="42"/>
        <v>-8.4889765862961042E-2</v>
      </c>
      <c r="C113" s="44">
        <f t="shared" si="43"/>
        <v>0.93579440410547221</v>
      </c>
    </row>
    <row r="114" spans="1:3" x14ac:dyDescent="0.2">
      <c r="A114" s="30" t="str">
        <f t="shared" si="41"/>
        <v>Arts and entertainment</v>
      </c>
      <c r="B114" s="44">
        <f t="shared" si="42"/>
        <v>-0.53124126519890069</v>
      </c>
      <c r="C114" s="44">
        <f t="shared" si="43"/>
        <v>2.228095497296767</v>
      </c>
    </row>
    <row r="115" spans="1:3" x14ac:dyDescent="0.2">
      <c r="A115" s="30" t="str">
        <f t="shared" si="41"/>
        <v>Other services</v>
      </c>
      <c r="B115" s="44">
        <f t="shared" si="42"/>
        <v>0.69492656705718581</v>
      </c>
      <c r="C115" s="44">
        <f t="shared" si="43"/>
        <v>0.50363157007387027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0.49058716305443451</v>
      </c>
      <c r="C117" s="44">
        <f t="shared" si="43"/>
        <v>0.81310058797250395</v>
      </c>
    </row>
    <row r="118" spans="1:3" x14ac:dyDescent="0.2">
      <c r="A118" s="30" t="str">
        <f t="shared" si="41"/>
        <v>Public admin. and defence</v>
      </c>
      <c r="B118" s="44">
        <f t="shared" si="42"/>
        <v>0.45049418569491628</v>
      </c>
      <c r="C118" s="44">
        <f t="shared" si="43"/>
        <v>6.1897226861851173E-2</v>
      </c>
    </row>
    <row r="119" spans="1:3" x14ac:dyDescent="0.2">
      <c r="A119" s="30" t="str">
        <f t="shared" si="41"/>
        <v>Education</v>
      </c>
      <c r="B119" s="44">
        <f t="shared" si="42"/>
        <v>1.14730414116333</v>
      </c>
      <c r="C119" s="44">
        <f t="shared" si="43"/>
        <v>0.60006362078419695</v>
      </c>
    </row>
    <row r="120" spans="1:3" x14ac:dyDescent="0.2">
      <c r="A120" s="30" t="str">
        <f t="shared" si="41"/>
        <v>Health and social work</v>
      </c>
      <c r="B120" s="44">
        <f t="shared" si="42"/>
        <v>7.4715589728779896E-2</v>
      </c>
      <c r="C120" s="44">
        <f t="shared" si="43"/>
        <v>1.2477894473439388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0.96217402139004982</v>
      </c>
      <c r="C122" s="206">
        <f t="shared" si="43"/>
        <v>0.56100777769414467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Swindon and Wiltshire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134.17216664306139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30.242615757057202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32.978498159227648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197.39328055934627</v>
      </c>
      <c r="I9" s="299" t="str">
        <f>CONCATENATE("(",ROUND((H9/$H11)*100,1),")")</f>
        <v>(51.7)</v>
      </c>
      <c r="K9" s="249">
        <f>B14-B9</f>
        <v>3.0013368470883108</v>
      </c>
      <c r="L9" s="249">
        <f>D14-D9</f>
        <v>1.563627554810914</v>
      </c>
      <c r="M9" s="249">
        <f>F14-F9</f>
        <v>1.6222425150804298</v>
      </c>
      <c r="N9" s="249">
        <f>SUM(K9:M9)</f>
        <v>6.1872069169796546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79.730745452354114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79.068337058372279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25.449636929927159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184.24871944065353</v>
      </c>
      <c r="I10" s="299" t="str">
        <f>CONCATENATE("(",ROUND((H10/$H11)*100,1),")")</f>
        <v>(48.3)</v>
      </c>
      <c r="K10" s="249">
        <f t="shared" ref="K10:K11" si="4">B15-B10</f>
        <v>4.2077398349963744</v>
      </c>
      <c r="L10" s="249">
        <f t="shared" ref="L10:L11" si="5">D15-D10</f>
        <v>2.3408565582430327</v>
      </c>
      <c r="M10" s="249">
        <f t="shared" ref="M10:M11" si="6">F15-F10</f>
        <v>1.7491966897809519</v>
      </c>
      <c r="N10" s="249">
        <f t="shared" ref="N10:N11" si="7">SUM(K10:M10)</f>
        <v>8.297793083020359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213.9029120954155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109.31095281542947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58.4281350891548</v>
      </c>
      <c r="G11" s="299" t="str">
        <f>CONCATENATE("(",ROUND((F11/$H11)*100,1),")")</f>
        <v>(15.3)</v>
      </c>
      <c r="H11" s="249">
        <f t="shared" ref="H11" si="10">SUM(H32,H53,H74,H95,H116,H137,H158,H179,H200,H221,H242,H263,H284,H305,H326,H347,H368,H389,H410,H431,H452,H473)</f>
        <v>381.64199999999983</v>
      </c>
      <c r="I11" s="299" t="str">
        <f>CONCATENATE("(",ROUND((H11/$H11)*100,1),")")</f>
        <v>(100)</v>
      </c>
      <c r="K11" s="249">
        <f t="shared" si="4"/>
        <v>7.2090766820847136</v>
      </c>
      <c r="L11" s="249">
        <f t="shared" si="5"/>
        <v>3.904484113053968</v>
      </c>
      <c r="M11" s="249">
        <f t="shared" si="6"/>
        <v>3.3714392048613888</v>
      </c>
      <c r="N11" s="249">
        <f t="shared" si="7"/>
        <v>14.48500000000007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137.1735034901497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31.806243311868116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34.600740674308078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203.58048747632591</v>
      </c>
      <c r="I14" s="299" t="str">
        <f>CONCATENATE("(",ROUND((H14/$H16)*100,1),")")</f>
        <v>(51.4)</v>
      </c>
      <c r="K14" s="249">
        <f>B19-B14</f>
        <v>2.693225277268283</v>
      </c>
      <c r="L14" s="249">
        <f>D19-D14</f>
        <v>2.5374836343377822</v>
      </c>
      <c r="M14" s="249">
        <f>F19-F14</f>
        <v>2.1709071136482123</v>
      </c>
      <c r="N14" s="249">
        <f>SUM(K14:M14)</f>
        <v>7.4016160252542775</v>
      </c>
    </row>
    <row r="15" spans="1:17" x14ac:dyDescent="0.2">
      <c r="A15" s="282" t="s">
        <v>365</v>
      </c>
      <c r="B15" s="249">
        <f t="shared" si="0"/>
        <v>83.938485287350488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81.409193616615312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27.198833619708111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192.54651252367393</v>
      </c>
      <c r="I15" s="299" t="str">
        <f>CONCATENATE("(",ROUND((H15/$H16)*100,1),")")</f>
        <v>(48.6)</v>
      </c>
      <c r="K15" s="249">
        <f t="shared" ref="K15:K16" si="17">B20-B15</f>
        <v>6.5209803482965896</v>
      </c>
      <c r="L15" s="249">
        <f t="shared" ref="L15:L16" si="18">D20-D15</f>
        <v>2.4749276127753319</v>
      </c>
      <c r="M15" s="249">
        <f t="shared" ref="M15:M16" si="19">F20-F15</f>
        <v>2.5254760136740266</v>
      </c>
      <c r="N15" s="249">
        <f t="shared" ref="N15:N16" si="20">SUM(K15:M15)</f>
        <v>11.521383974745948</v>
      </c>
    </row>
    <row r="16" spans="1:17" x14ac:dyDescent="0.2">
      <c r="A16" s="282" t="s">
        <v>363</v>
      </c>
      <c r="B16" s="249">
        <f t="shared" si="0"/>
        <v>221.11198877750022</v>
      </c>
      <c r="C16" s="299" t="str">
        <f>CONCATENATE("(",ROUND((B16/$H16)*100,1),")")</f>
        <v>(55.8)</v>
      </c>
      <c r="D16" s="249">
        <f t="shared" ref="D16" si="21">SUM(D37,D58,D79,D100,D121,D142,D163,D184,D205,D226,D247,D268,D289,D310,D331,D352,D373,D394,D415,D436,D457,D478)</f>
        <v>113.21543692848344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61.799574294016189</v>
      </c>
      <c r="G16" s="299" t="str">
        <f>CONCATENATE("(",ROUND((F16/$H16)*100,1),")")</f>
        <v>(15.6)</v>
      </c>
      <c r="H16" s="249">
        <f t="shared" ref="H16" si="23">SUM(H37,H58,H79,H100,H121,H142,H163,H184,H205,H226,H247,H268,H289,H310,H331,H352,H373,H394,H415,H436,H457,H478)</f>
        <v>396.12699999999984</v>
      </c>
      <c r="I16" s="299" t="str">
        <f>CONCATENATE("(",ROUND((H16/$H16)*100,1),")")</f>
        <v>(100)</v>
      </c>
      <c r="K16" s="249">
        <f t="shared" si="17"/>
        <v>9.2142056255648015</v>
      </c>
      <c r="L16" s="249">
        <f t="shared" si="18"/>
        <v>5.0124112471130786</v>
      </c>
      <c r="M16" s="249">
        <f t="shared" si="19"/>
        <v>4.6963831273222567</v>
      </c>
      <c r="N16" s="249">
        <f t="shared" si="20"/>
        <v>18.923000000000137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139.86672876741798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34.343726946205898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36.77164778795629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210.98210350158018</v>
      </c>
      <c r="I19" s="299" t="str">
        <f>CONCATENATE("(",ROUND((H19/$H21)*100,1),")")</f>
        <v>(50.8)</v>
      </c>
      <c r="K19" s="249">
        <f>B19-B9</f>
        <v>5.6945621243565938</v>
      </c>
      <c r="L19" s="249">
        <f>D19-D9</f>
        <v>4.1011111891486962</v>
      </c>
      <c r="M19" s="249">
        <f>F19-F9</f>
        <v>3.7931496287286421</v>
      </c>
      <c r="N19" s="249">
        <f>SUM(K19:M19)</f>
        <v>13.588822942233932</v>
      </c>
    </row>
    <row r="20" spans="1:14" x14ac:dyDescent="0.2">
      <c r="A20" s="282" t="s">
        <v>365</v>
      </c>
      <c r="B20" s="249">
        <f t="shared" si="0"/>
        <v>90.459465635647078</v>
      </c>
      <c r="C20" s="299" t="str">
        <f>CONCATENATE("(",ROUND((B20/$H21)*100,1),")")</f>
        <v>(21.8)</v>
      </c>
      <c r="D20" s="249">
        <f t="shared" ref="D20" si="27">SUM(D41,D62,D83,D104,D125,D146,D167,D188,D209,D230,D251,D272,D293,D314,D335,D356,D377,D398,D419,D440,D461,D482)</f>
        <v>83.884121229390644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29.724309633382138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204.06789649841983</v>
      </c>
      <c r="I20" s="299" t="str">
        <f>CONCATENATE("(",ROUND((H20/$H21)*100,1),")")</f>
        <v>(49.2)</v>
      </c>
      <c r="K20" s="249">
        <f t="shared" ref="K20:K21" si="30">B20-B10</f>
        <v>10.728720183292964</v>
      </c>
      <c r="L20" s="249">
        <f t="shared" ref="L20:L21" si="31">D20-D10</f>
        <v>4.8157841710183646</v>
      </c>
      <c r="M20" s="249">
        <f t="shared" ref="M20:M21" si="32">F20-F10</f>
        <v>4.2746727034549785</v>
      </c>
      <c r="N20" s="249">
        <f t="shared" ref="N20:N21" si="33">SUM(K20:M20)</f>
        <v>19.819177057766307</v>
      </c>
    </row>
    <row r="21" spans="1:14" x14ac:dyDescent="0.2">
      <c r="A21" s="282" t="s">
        <v>363</v>
      </c>
      <c r="B21" s="249">
        <f t="shared" si="0"/>
        <v>230.32619440306502</v>
      </c>
      <c r="C21" s="299" t="str">
        <f>CONCATENATE("(",ROUND((B21/$H21)*100,1),")")</f>
        <v>(55.5)</v>
      </c>
      <c r="D21" s="249">
        <f t="shared" ref="D21" si="34">SUM(D42,D63,D84,D105,D126,D147,D168,D189,D210,D231,D252,D273,D294,D315,D336,D357,D378,D399,D420,D441,D462,D483)</f>
        <v>118.22784817559652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66.495957421338446</v>
      </c>
      <c r="G21" s="299" t="str">
        <f>CONCATENATE("(",ROUND((F21/$H21)*100,1),")")</f>
        <v>(16)</v>
      </c>
      <c r="H21" s="249">
        <f t="shared" ref="H21" si="35">SUM(H42,H63,H84,H105,H126,H147,H168,H189,H210,H231,H252,H273,H294,H315,H336,H357,H378,H399,H420,H441,H462,H483)</f>
        <v>415.04999999999995</v>
      </c>
      <c r="I21" s="299" t="str">
        <f>CONCATENATE("(",ROUND((H21/$H21)*100,1),")")</f>
        <v>(100)</v>
      </c>
      <c r="K21" s="249">
        <f t="shared" si="30"/>
        <v>16.423282307649515</v>
      </c>
      <c r="L21" s="249">
        <f t="shared" si="31"/>
        <v>8.9168953601670466</v>
      </c>
      <c r="M21" s="249">
        <f t="shared" si="32"/>
        <v>8.0678223321836455</v>
      </c>
      <c r="N21" s="249">
        <f t="shared" si="33"/>
        <v>33.408000000000207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1.879726720871544</v>
      </c>
      <c r="C30" s="299" t="str">
        <f>CONCATENATE("(",ROUND((B30/$H32)*100,1),")")</f>
        <v>(26.4)</v>
      </c>
      <c r="D30" s="302">
        <f>'Ind T6'!M9</f>
        <v>0.50702994135364909</v>
      </c>
      <c r="E30" s="299" t="str">
        <f>CONCATENATE("(",ROUND((D30/$H32)*100,1),")")</f>
        <v>(7.1)</v>
      </c>
      <c r="F30" s="302">
        <f>'Ind T6'!N9</f>
        <v>2.7188686078409994</v>
      </c>
      <c r="G30" s="299" t="str">
        <f>CONCATENATE("(",ROUND((F30/$H32)*100,1),")")</f>
        <v>(38.1)</v>
      </c>
      <c r="H30" s="302">
        <f>SUM(B30,D30,F30)</f>
        <v>5.1056252700661924</v>
      </c>
      <c r="I30" s="299" t="str">
        <f>CONCATENATE("(",ROUND((H30/$H32)*100,1),")")</f>
        <v>(71.6)</v>
      </c>
      <c r="K30" s="302">
        <f>B35-B30</f>
        <v>0.13524198723187997</v>
      </c>
      <c r="L30" s="302">
        <f>D35-D30</f>
        <v>2.2401834287760214E-2</v>
      </c>
      <c r="M30" s="302">
        <f>F35-F30</f>
        <v>1.6264163261667353E-2</v>
      </c>
      <c r="N30" s="302">
        <f>SUM(K30:M30)</f>
        <v>0.17390798478130753</v>
      </c>
    </row>
    <row r="31" spans="1:14" x14ac:dyDescent="0.2">
      <c r="A31" s="282" t="s">
        <v>365</v>
      </c>
      <c r="B31" s="302">
        <f>'Ind T6'!L8</f>
        <v>0.54846753781420277</v>
      </c>
      <c r="C31" s="299" t="str">
        <f>CONCATENATE("(",ROUND((B31/$H32)*100,1),")")</f>
        <v>(7.7)</v>
      </c>
      <c r="D31" s="302">
        <f>'Ind T6'!M8</f>
        <v>0.49480646157708036</v>
      </c>
      <c r="E31" s="299" t="str">
        <f>CONCATENATE("(",ROUND((D31/$H32)*100,1),")")</f>
        <v>(6.9)</v>
      </c>
      <c r="F31" s="302">
        <f>'Ind T6'!N8</f>
        <v>0.97910073054253177</v>
      </c>
      <c r="G31" s="299" t="str">
        <f>CONCATENATE("(",ROUND((F31/$H32)*100,1),")")</f>
        <v>(13.7)</v>
      </c>
      <c r="H31" s="302">
        <f t="shared" ref="H31" si="36">SUM(B31,D31,F31)</f>
        <v>2.0223747299338148</v>
      </c>
      <c r="I31" s="299" t="str">
        <f>CONCATENATE("(",ROUND((H31/$H32)*100,1),")")</f>
        <v>(28.4)</v>
      </c>
      <c r="K31" s="302">
        <f t="shared" ref="K31:K32" si="37">B36-B31</f>
        <v>2.0308117778289336E-2</v>
      </c>
      <c r="L31" s="302">
        <f t="shared" ref="L31:L32" si="38">D36-D31</f>
        <v>2.734777865848137E-3</v>
      </c>
      <c r="M31" s="302">
        <f t="shared" ref="M31:M32" si="39">F36-F31</f>
        <v>5.1049119574537616E-2</v>
      </c>
      <c r="N31" s="302">
        <f t="shared" ref="N31:N32" si="40">SUM(K31:M31)</f>
        <v>7.4092015218675089E-2</v>
      </c>
    </row>
    <row r="32" spans="1:14" x14ac:dyDescent="0.2">
      <c r="A32" s="282" t="s">
        <v>363</v>
      </c>
      <c r="B32" s="302">
        <f>SUM(B30:B31)</f>
        <v>2.428194258685747</v>
      </c>
      <c r="C32" s="299" t="str">
        <f>CONCATENATE("(",ROUND((B32/$H32)*100,1),")")</f>
        <v>(34.1)</v>
      </c>
      <c r="D32" s="302">
        <f>SUM(D30:D31)</f>
        <v>1.0018364029307294</v>
      </c>
      <c r="E32" s="299" t="str">
        <f>CONCATENATE("(",ROUND((D32/$H32)*100,1),")")</f>
        <v>(14.1)</v>
      </c>
      <c r="F32" s="302">
        <f>SUM(F30:F31)</f>
        <v>3.697969338383531</v>
      </c>
      <c r="G32" s="299" t="str">
        <f>CONCATENATE("(",ROUND((F32/$H32)*100,1),")")</f>
        <v>(51.9)</v>
      </c>
      <c r="H32" s="302">
        <f>SUM(H30:H31)</f>
        <v>7.1280000000000072</v>
      </c>
      <c r="I32" s="299" t="str">
        <f>CONCATENATE("(",ROUND((H32/$H32)*100,1),")")</f>
        <v>(100)</v>
      </c>
      <c r="K32" s="302">
        <f t="shared" si="37"/>
        <v>0.1555501050101693</v>
      </c>
      <c r="L32" s="302">
        <f t="shared" si="38"/>
        <v>2.5136612153608295E-2</v>
      </c>
      <c r="M32" s="302">
        <f t="shared" si="39"/>
        <v>6.7313282836205079E-2</v>
      </c>
      <c r="N32" s="302">
        <f t="shared" si="40"/>
        <v>0.24799999999998268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2.014968708103424</v>
      </c>
      <c r="C35" s="299" t="str">
        <f>CONCATENATE("(",ROUND((B35/$H37)*100,1),")")</f>
        <v>(27.3)</v>
      </c>
      <c r="D35" s="302">
        <f>'Ind T6'!R9</f>
        <v>0.52943177564140931</v>
      </c>
      <c r="E35" s="299" t="str">
        <f>CONCATENATE("(",ROUND((D35/$H37)*100,1),")")</f>
        <v>(7.2)</v>
      </c>
      <c r="F35" s="302">
        <f>'Ind T6'!S9</f>
        <v>2.7351327711026667</v>
      </c>
      <c r="G35" s="299" t="str">
        <f>CONCATENATE("(",ROUND((F35/$H37)*100,1),")")</f>
        <v>(37.1)</v>
      </c>
      <c r="H35" s="302">
        <f>SUM(B35,D35,F35)</f>
        <v>5.2795332548475002</v>
      </c>
      <c r="I35" s="299" t="str">
        <f>CONCATENATE("(",ROUND((H35/$H37)*100,1),")")</f>
        <v>(71.6)</v>
      </c>
      <c r="K35" s="302">
        <f>B40-B35</f>
        <v>0.24065115011186844</v>
      </c>
      <c r="L35" s="302">
        <f>D40-D35</f>
        <v>2.0424430039370223E-2</v>
      </c>
      <c r="M35" s="302">
        <f>F40-F35</f>
        <v>-0.1209641541781159</v>
      </c>
      <c r="N35" s="302">
        <f>SUM(K35:M35)</f>
        <v>0.14011142597312276</v>
      </c>
    </row>
    <row r="36" spans="1:14" x14ac:dyDescent="0.2">
      <c r="A36" s="282" t="s">
        <v>365</v>
      </c>
      <c r="B36" s="302">
        <f>'Ind T6'!Q8</f>
        <v>0.5687756555924921</v>
      </c>
      <c r="C36" s="299" t="str">
        <f>CONCATENATE("(",ROUND((B36/$H37)*100,1),")")</f>
        <v>(7.7)</v>
      </c>
      <c r="D36" s="302">
        <f>'Ind T6'!R8</f>
        <v>0.4975412394429285</v>
      </c>
      <c r="E36" s="299" t="str">
        <f>CONCATENATE("(",ROUND((D36/$H37)*100,1),")")</f>
        <v>(6.7)</v>
      </c>
      <c r="F36" s="302">
        <f>'Ind T6'!S8</f>
        <v>1.0301498501170694</v>
      </c>
      <c r="G36" s="299" t="str">
        <f>CONCATENATE("(",ROUND((F36/$H37)*100,1),")")</f>
        <v>(14)</v>
      </c>
      <c r="H36" s="302">
        <f t="shared" ref="H36" si="41">SUM(B36,D36,F36)</f>
        <v>2.0964667451524899</v>
      </c>
      <c r="I36" s="299" t="str">
        <f>CONCATENATE("(",ROUND((H36/$H37)*100,1),")")</f>
        <v>(28.4)</v>
      </c>
      <c r="K36" s="302">
        <f t="shared" ref="K36:K37" si="42">B41-B36</f>
        <v>1.7973812504009867E-2</v>
      </c>
      <c r="L36" s="302">
        <f t="shared" ref="L36:L37" si="43">D41-D36</f>
        <v>-2.0249927369094201E-2</v>
      </c>
      <c r="M36" s="302">
        <f t="shared" ref="M36:M37" si="44">F41-F36</f>
        <v>6.5164688891971911E-2</v>
      </c>
      <c r="N36" s="302">
        <f t="shared" ref="N36:N37" si="45">SUM(K36:M36)</f>
        <v>6.2888574026887578E-2</v>
      </c>
    </row>
    <row r="37" spans="1:14" x14ac:dyDescent="0.2">
      <c r="A37" s="282" t="s">
        <v>363</v>
      </c>
      <c r="B37" s="302">
        <f>SUM(B35:B36)</f>
        <v>2.5837443636959163</v>
      </c>
      <c r="C37" s="299" t="str">
        <f>CONCATENATE("(",ROUND((B37/$H37)*100,1),")")</f>
        <v>(35)</v>
      </c>
      <c r="D37" s="302">
        <f>SUM(D35:D36)</f>
        <v>1.0269730150843377</v>
      </c>
      <c r="E37" s="299" t="str">
        <f>CONCATENATE("(",ROUND((D37/$H37)*100,1),")")</f>
        <v>(13.9)</v>
      </c>
      <c r="F37" s="302">
        <f>SUM(F35:F36)</f>
        <v>3.7652826212197361</v>
      </c>
      <c r="G37" s="299" t="str">
        <f>CONCATENATE("(",ROUND((F37/$H37)*100,1),")")</f>
        <v>(51)</v>
      </c>
      <c r="H37" s="302">
        <f>SUM(H35:H36)</f>
        <v>7.3759999999999906</v>
      </c>
      <c r="I37" s="299" t="str">
        <f>CONCATENATE("(",ROUND((H37/$H37)*100,1),")")</f>
        <v>(100)</v>
      </c>
      <c r="K37" s="302">
        <f t="shared" si="42"/>
        <v>0.25862496261587786</v>
      </c>
      <c r="L37" s="302">
        <f t="shared" si="43"/>
        <v>1.7450267027618871E-4</v>
      </c>
      <c r="M37" s="302">
        <f t="shared" si="44"/>
        <v>-5.5799465286144212E-2</v>
      </c>
      <c r="N37" s="302">
        <f t="shared" si="45"/>
        <v>0.20300000000000984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2.2556198582152924</v>
      </c>
      <c r="C40" s="299" t="str">
        <f>CONCATENATE("(",ROUND((B40/$H42)*100,1),")")</f>
        <v>(29.8)</v>
      </c>
      <c r="D40" s="302">
        <f>'Ind T6'!W9</f>
        <v>0.54985620568077953</v>
      </c>
      <c r="E40" s="299" t="str">
        <f>CONCATENATE("(",ROUND((D40/$H42)*100,1),")")</f>
        <v>(7.3)</v>
      </c>
      <c r="F40" s="302">
        <f>'Ind T6'!X9</f>
        <v>2.6141686169245508</v>
      </c>
      <c r="G40" s="299" t="str">
        <f>CONCATENATE("(",ROUND((F40/$H42)*100,1),")")</f>
        <v>(34.5)</v>
      </c>
      <c r="H40" s="302">
        <f>SUM(B40,D40,F40)</f>
        <v>5.4196446808206229</v>
      </c>
      <c r="I40" s="299" t="str">
        <f>CONCATENATE("(",ROUND((H40/$H42)*100,1),")")</f>
        <v>(71.5)</v>
      </c>
      <c r="K40" s="302">
        <f>B40-B30</f>
        <v>0.37589313734374841</v>
      </c>
      <c r="L40" s="302">
        <f>D40-D30</f>
        <v>4.2826264327130437E-2</v>
      </c>
      <c r="M40" s="302">
        <f>F40-F30</f>
        <v>-0.10469999091644855</v>
      </c>
      <c r="N40" s="302">
        <f>SUM(K40:M40)</f>
        <v>0.31401941075443029</v>
      </c>
    </row>
    <row r="41" spans="1:14" x14ac:dyDescent="0.2">
      <c r="A41" s="282" t="s">
        <v>365</v>
      </c>
      <c r="B41" s="302">
        <f>'Ind T6'!V8</f>
        <v>0.58674946809650197</v>
      </c>
      <c r="C41" s="299" t="str">
        <f>CONCATENATE("(",ROUND((B41/$H42)*100,1),")")</f>
        <v>(7.7)</v>
      </c>
      <c r="D41" s="302">
        <f>'Ind T6'!W8</f>
        <v>0.4772913120738343</v>
      </c>
      <c r="E41" s="299" t="str">
        <f>CONCATENATE("(",ROUND((D41/$H42)*100,1),")")</f>
        <v>(6.3)</v>
      </c>
      <c r="F41" s="302">
        <f>'Ind T6'!X8</f>
        <v>1.0953145390090413</v>
      </c>
      <c r="G41" s="299" t="str">
        <f>CONCATENATE("(",ROUND((F41/$H42)*100,1),")")</f>
        <v>(14.5)</v>
      </c>
      <c r="H41" s="302">
        <f t="shared" ref="H41" si="46">SUM(B41,D41,F41)</f>
        <v>2.1593553191793777</v>
      </c>
      <c r="I41" s="299" t="str">
        <f>CONCATENATE("(",ROUND((H41/$H42)*100,1),")")</f>
        <v>(28.5)</v>
      </c>
      <c r="K41" s="302">
        <f t="shared" ref="K41:K42" si="47">B41-B31</f>
        <v>3.8281930282299204E-2</v>
      </c>
      <c r="L41" s="302">
        <f t="shared" ref="L41:L42" si="48">D41-D31</f>
        <v>-1.7515149503246064E-2</v>
      </c>
      <c r="M41" s="302">
        <f t="shared" ref="M41:M42" si="49">F41-F31</f>
        <v>0.11621380846650953</v>
      </c>
      <c r="N41" s="302">
        <f t="shared" ref="N41:N42" si="50">SUM(K41:M41)</f>
        <v>0.13698058924556267</v>
      </c>
    </row>
    <row r="42" spans="1:14" x14ac:dyDescent="0.2">
      <c r="A42" s="282" t="s">
        <v>363</v>
      </c>
      <c r="B42" s="302">
        <f>SUM(B40:B41)</f>
        <v>2.8423693263117942</v>
      </c>
      <c r="C42" s="299" t="str">
        <f>CONCATENATE("(",ROUND((B42/$H42)*100,1),")")</f>
        <v>(37.5)</v>
      </c>
      <c r="D42" s="302">
        <f>SUM(D40:D41)</f>
        <v>1.0271475177546139</v>
      </c>
      <c r="E42" s="299" t="str">
        <f>CONCATENATE("(",ROUND((D42/$H42)*100,1),")")</f>
        <v>(13.6)</v>
      </c>
      <c r="F42" s="302">
        <f>SUM(F40:F41)</f>
        <v>3.7094831559335919</v>
      </c>
      <c r="G42" s="299" t="str">
        <f>CONCATENATE("(",ROUND((F42/$H42)*100,1),")")</f>
        <v>(48.9)</v>
      </c>
      <c r="H42" s="302">
        <f>SUM(H40:H41)</f>
        <v>7.5790000000000006</v>
      </c>
      <c r="I42" s="299" t="str">
        <f>CONCATENATE("(",ROUND((H42/$H42)*100,1),")")</f>
        <v>(100)</v>
      </c>
      <c r="K42" s="302">
        <f t="shared" si="47"/>
        <v>0.41417506762604717</v>
      </c>
      <c r="L42" s="302">
        <f t="shared" si="48"/>
        <v>2.5311114823884484E-2</v>
      </c>
      <c r="M42" s="302">
        <f t="shared" si="49"/>
        <v>1.1513817550060867E-2</v>
      </c>
      <c r="N42" s="302">
        <f t="shared" si="50"/>
        <v>0.45099999999999252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0.12450993753574792</v>
      </c>
      <c r="C51" s="299" t="str">
        <f>CONCATENATE("(",ROUND((B51/$H53)*100,1),")")</f>
        <v>(84.1)</v>
      </c>
      <c r="D51" s="302">
        <f>'Ind T6'!M18</f>
        <v>1.4707552527079384E-3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0.12598069278845586</v>
      </c>
      <c r="I51" s="299" t="str">
        <f>CONCATENATE("(",ROUND((H51/$H53)*100,1),")")</f>
        <v>(85.1)</v>
      </c>
      <c r="K51" s="302">
        <f>B56-B51</f>
        <v>-3.3689069239423261E-2</v>
      </c>
      <c r="L51" s="302">
        <f>D56-D51</f>
        <v>-3.6750826256323624E-4</v>
      </c>
      <c r="M51" s="302">
        <f>F56-F51</f>
        <v>0</v>
      </c>
      <c r="N51" s="302">
        <f>SUM(K51:M51)</f>
        <v>-3.4056577501986499E-2</v>
      </c>
    </row>
    <row r="52" spans="1:14" x14ac:dyDescent="0.2">
      <c r="A52" s="282" t="s">
        <v>365</v>
      </c>
      <c r="B52" s="302">
        <f>'Ind T6'!L17</f>
        <v>1.7228847245654828E-2</v>
      </c>
      <c r="C52" s="299" t="str">
        <f>CONCATENATE("(",ROUND((B52/$H53)*100,1),")")</f>
        <v>(11.6)</v>
      </c>
      <c r="D52" s="302">
        <f>'Ind T6'!M17</f>
        <v>4.7904599658893836E-3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2.2019307211544211E-2</v>
      </c>
      <c r="I52" s="299" t="str">
        <f>CONCATENATE("(",ROUND((H52/$H53)*100,1),")")</f>
        <v>(14.9)</v>
      </c>
      <c r="K52" s="302">
        <f t="shared" ref="K52:K53" si="52">B57-B52</f>
        <v>-4.6991135718344856E-3</v>
      </c>
      <c r="L52" s="302">
        <f t="shared" ref="L52:L53" si="53">D57-D52</f>
        <v>-1.2443089261789998E-3</v>
      </c>
      <c r="M52" s="302">
        <f t="shared" ref="M52:M53" si="54">F57-F52</f>
        <v>0</v>
      </c>
      <c r="N52" s="302">
        <f t="shared" ref="N52:N53" si="55">SUM(K52:M52)</f>
        <v>-5.9434224980134849E-3</v>
      </c>
    </row>
    <row r="53" spans="1:14" x14ac:dyDescent="0.2">
      <c r="A53" s="282" t="s">
        <v>363</v>
      </c>
      <c r="B53" s="302">
        <f>SUM(B51:B52)</f>
        <v>0.14173878478140275</v>
      </c>
      <c r="C53" s="299" t="str">
        <f>CONCATENATE("(",ROUND((B53/$H53)*100,1),")")</f>
        <v>(95.8)</v>
      </c>
      <c r="D53" s="302">
        <f>SUM(D51:D52)</f>
        <v>6.2612152185973222E-3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0.14800000000000008</v>
      </c>
      <c r="I53" s="299" t="str">
        <f>CONCATENATE("(",ROUND((H53/$H53)*100,1),")")</f>
        <v>(100)</v>
      </c>
      <c r="K53" s="302">
        <f t="shared" si="52"/>
        <v>-3.8388182811257748E-2</v>
      </c>
      <c r="L53" s="302">
        <f t="shared" si="53"/>
        <v>-1.611817188742236E-3</v>
      </c>
      <c r="M53" s="302">
        <f t="shared" si="54"/>
        <v>0</v>
      </c>
      <c r="N53" s="302">
        <f t="shared" si="55"/>
        <v>-3.9999999999999987E-2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9.0820868296324658E-2</v>
      </c>
      <c r="C56" s="299" t="str">
        <f>CONCATENATE("(",ROUND((B56/$H58)*100,1),")")</f>
        <v>(84.1)</v>
      </c>
      <c r="D56" s="302">
        <f>'Ind T6'!R18</f>
        <v>1.1032469901447021E-3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9.1924115286469363E-2</v>
      </c>
      <c r="I56" s="299" t="str">
        <f>CONCATENATE("(",ROUND((H56/$H58)*100,1),")")</f>
        <v>(85.1)</v>
      </c>
      <c r="K56" s="302">
        <f>B61-B56</f>
        <v>-3.2707939536316184E-2</v>
      </c>
      <c r="L56" s="302">
        <f>D61-D56</f>
        <v>-3.3860319067723728E-4</v>
      </c>
      <c r="M56" s="302">
        <f>F61-F56</f>
        <v>0</v>
      </c>
      <c r="N56" s="302">
        <f>SUM(K56:M56)</f>
        <v>-3.3046542726993422E-2</v>
      </c>
    </row>
    <row r="57" spans="1:14" x14ac:dyDescent="0.2">
      <c r="A57" s="282" t="s">
        <v>365</v>
      </c>
      <c r="B57" s="302">
        <f>'Ind T6'!Q17</f>
        <v>1.2529733673820343E-2</v>
      </c>
      <c r="C57" s="299" t="str">
        <f>CONCATENATE("(",ROUND((B57/$H58)*100,1),")")</f>
        <v>(11.6)</v>
      </c>
      <c r="D57" s="302">
        <f>'Ind T6'!R17</f>
        <v>3.5461510397103838E-3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1.6075884713530726E-2</v>
      </c>
      <c r="I57" s="299" t="str">
        <f>CONCATENATE("(",ROUND((H57/$H58)*100,1),")")</f>
        <v>(14.9)</v>
      </c>
      <c r="K57" s="302">
        <f t="shared" ref="K57:K58" si="57">B62-B57</f>
        <v>-4.7740608505703009E-3</v>
      </c>
      <c r="L57" s="302">
        <f t="shared" ref="L57:L58" si="58">D62-D57</f>
        <v>-1.1793964224363655E-3</v>
      </c>
      <c r="M57" s="302">
        <f t="shared" ref="M57:M58" si="59">F62-F57</f>
        <v>0</v>
      </c>
      <c r="N57" s="302">
        <f t="shared" ref="N57:N58" si="60">SUM(K57:M57)</f>
        <v>-5.9534572730066664E-3</v>
      </c>
    </row>
    <row r="58" spans="1:14" x14ac:dyDescent="0.2">
      <c r="A58" s="282" t="s">
        <v>363</v>
      </c>
      <c r="B58" s="302">
        <f>SUM(B56:B57)</f>
        <v>0.10335060197014501</v>
      </c>
      <c r="C58" s="299" t="str">
        <f>CONCATENATE("(",ROUND((B58/$H58)*100,1),")")</f>
        <v>(95.7)</v>
      </c>
      <c r="D58" s="302">
        <f>SUM(D56:D57)</f>
        <v>4.6493980298550862E-3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0.1080000000000001</v>
      </c>
      <c r="I58" s="299" t="str">
        <f>CONCATENATE("(",ROUND((H58/$H58)*100,1),")")</f>
        <v>(100)</v>
      </c>
      <c r="K58" s="302">
        <f t="shared" si="57"/>
        <v>-3.7482000386886496E-2</v>
      </c>
      <c r="L58" s="302">
        <f t="shared" si="58"/>
        <v>-1.5179996131136032E-3</v>
      </c>
      <c r="M58" s="302">
        <f t="shared" si="59"/>
        <v>0</v>
      </c>
      <c r="N58" s="302">
        <f t="shared" si="60"/>
        <v>-3.9000000000000097E-2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5.8112928760008474E-2</v>
      </c>
      <c r="C61" s="299" t="str">
        <f>CONCATENATE("(",ROUND((B61/$H63)*100,1),")")</f>
        <v>(84.2)</v>
      </c>
      <c r="D61" s="302">
        <f>'Ind T6'!W18</f>
        <v>7.6464379946746485E-4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5.8877572559475941E-2</v>
      </c>
      <c r="I61" s="299" t="str">
        <f>CONCATENATE("(",ROUND((H61/$H63)*100,1),")")</f>
        <v>(85.3)</v>
      </c>
      <c r="K61" s="302">
        <f>B61-B51</f>
        <v>-6.6397008775739452E-2</v>
      </c>
      <c r="L61" s="302">
        <f>D61-D51</f>
        <v>-7.0611145324047352E-4</v>
      </c>
      <c r="M61" s="302">
        <f>F61-F51</f>
        <v>0</v>
      </c>
      <c r="N61" s="302">
        <f>SUM(K61:M61)</f>
        <v>-6.7103120228979921E-2</v>
      </c>
    </row>
    <row r="62" spans="1:14" x14ac:dyDescent="0.2">
      <c r="A62" s="282" t="s">
        <v>365</v>
      </c>
      <c r="B62" s="302">
        <f>'Ind T6'!V17</f>
        <v>7.7556728232500418E-3</v>
      </c>
      <c r="C62" s="299" t="str">
        <f>CONCATENATE("(",ROUND((B62/$H63)*100,1),")")</f>
        <v>(11.2)</v>
      </c>
      <c r="D62" s="302">
        <f>'Ind T6'!W17</f>
        <v>2.3667546172740184E-3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1.012242744052406E-2</v>
      </c>
      <c r="I62" s="299" t="str">
        <f>CONCATENATE("(",ROUND((H62/$H63)*100,1),")")</f>
        <v>(14.7)</v>
      </c>
      <c r="K62" s="302">
        <f t="shared" ref="K62:K63" si="62">B62-B52</f>
        <v>-9.4731744224047856E-3</v>
      </c>
      <c r="L62" s="302">
        <f t="shared" ref="L62:L63" si="63">D62-D52</f>
        <v>-2.4237053486153653E-3</v>
      </c>
      <c r="M62" s="302">
        <f t="shared" ref="M62:M63" si="64">F62-F52</f>
        <v>0</v>
      </c>
      <c r="N62" s="302">
        <f t="shared" ref="N62:N63" si="65">SUM(K62:M62)</f>
        <v>-1.1896879771020151E-2</v>
      </c>
    </row>
    <row r="63" spans="1:14" x14ac:dyDescent="0.2">
      <c r="A63" s="282" t="s">
        <v>363</v>
      </c>
      <c r="B63" s="302">
        <f>SUM(B61:B62)</f>
        <v>6.586860158325851E-2</v>
      </c>
      <c r="C63" s="299" t="str">
        <f>CONCATENATE("(",ROUND((B63/$H63)*100,1),")")</f>
        <v>(95.5)</v>
      </c>
      <c r="D63" s="302">
        <f>SUM(D61:D62)</f>
        <v>3.131398416741483E-3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6.9000000000000006E-2</v>
      </c>
      <c r="I63" s="299" t="str">
        <f>CONCATENATE("(",ROUND((H63/$H63)*100,1),")")</f>
        <v>(100)</v>
      </c>
      <c r="K63" s="302">
        <f t="shared" si="62"/>
        <v>-7.5870183198144245E-2</v>
      </c>
      <c r="L63" s="302">
        <f t="shared" si="63"/>
        <v>-3.1298168018558392E-3</v>
      </c>
      <c r="M63" s="302">
        <f t="shared" si="64"/>
        <v>0</v>
      </c>
      <c r="N63" s="302">
        <f t="shared" si="65"/>
        <v>-7.9000000000000084E-2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1.7653759914286795</v>
      </c>
      <c r="C72" s="299" t="str">
        <f>CONCATENATE("(",ROUND((B72/$H74)*100,1),")")</f>
        <v>(53.1)</v>
      </c>
      <c r="D72" s="302">
        <f>'Ind T6'!M27</f>
        <v>0.14275328120854192</v>
      </c>
      <c r="E72" s="299" t="str">
        <f>CONCATENATE("(",ROUND((D72/$H74)*100,1),")")</f>
        <v>(4.3)</v>
      </c>
      <c r="F72" s="302">
        <f>'Ind T6'!N27</f>
        <v>7.4565610092518816E-2</v>
      </c>
      <c r="G72" s="299" t="str">
        <f>CONCATENATE("(",ROUND((F72/$H74)*100,1),")")</f>
        <v>(2.2)</v>
      </c>
      <c r="H72" s="302">
        <f>SUM(B72,D72,F72)</f>
        <v>1.9826948827297401</v>
      </c>
      <c r="I72" s="299" t="str">
        <f>CONCATENATE("(",ROUND((H72/$H74)*100,1),")")</f>
        <v>(59.7)</v>
      </c>
      <c r="K72" s="302">
        <f>B77-B72</f>
        <v>-0.19905682706651673</v>
      </c>
      <c r="L72" s="302">
        <f>D77-D72</f>
        <v>-1.4725920808505905E-2</v>
      </c>
      <c r="M72" s="302">
        <f>F77-F72</f>
        <v>-7.063569401349834E-3</v>
      </c>
      <c r="N72" s="302">
        <f>SUM(K72:M72)</f>
        <v>-0.22084631727637247</v>
      </c>
    </row>
    <row r="73" spans="1:14" x14ac:dyDescent="0.2">
      <c r="A73" s="282" t="s">
        <v>365</v>
      </c>
      <c r="B73" s="302">
        <f>'Ind T6'!L26</f>
        <v>0.83944932117090831</v>
      </c>
      <c r="C73" s="299" t="str">
        <f>CONCATENATE("(",ROUND((B73/$H74)*100,1),")")</f>
        <v>(25.3)</v>
      </c>
      <c r="D73" s="302">
        <f>'Ind T6'!M26</f>
        <v>0.28625690818727795</v>
      </c>
      <c r="E73" s="299" t="str">
        <f>CONCATENATE("(",ROUND((D73/$H74)*100,1),")")</f>
        <v>(8.6)</v>
      </c>
      <c r="F73" s="302">
        <f>'Ind T6'!N26</f>
        <v>0.21459888791207324</v>
      </c>
      <c r="G73" s="299" t="str">
        <f>CONCATENATE("(",ROUND((F73/$H74)*100,1),")")</f>
        <v>(6.5)</v>
      </c>
      <c r="H73" s="302">
        <f t="shared" ref="H73" si="66">SUM(B73,D73,F73)</f>
        <v>1.3403051172702596</v>
      </c>
      <c r="I73" s="299" t="str">
        <f>CONCATENATE("(",ROUND((H73/$H74)*100,1),")")</f>
        <v>(40.3)</v>
      </c>
      <c r="K73" s="302">
        <f t="shared" ref="K73:K74" si="67">B78-B73</f>
        <v>-5.8328391208843255E-2</v>
      </c>
      <c r="L73" s="302">
        <f t="shared" ref="L73:L74" si="68">D78-D73</f>
        <v>-3.0020973844607668E-2</v>
      </c>
      <c r="M73" s="302">
        <f t="shared" ref="M73:M74" si="69">F78-F73</f>
        <v>-1.680431767017937E-2</v>
      </c>
      <c r="N73" s="302">
        <f t="shared" ref="N73:N74" si="70">SUM(K73:M73)</f>
        <v>-0.10515368272363029</v>
      </c>
    </row>
    <row r="74" spans="1:14" x14ac:dyDescent="0.2">
      <c r="A74" s="282" t="s">
        <v>363</v>
      </c>
      <c r="B74" s="302">
        <f>SUM(B72:B73)</f>
        <v>2.6048253125995879</v>
      </c>
      <c r="C74" s="299" t="str">
        <f>CONCATENATE("(",ROUND((B74/$H74)*100,1),")")</f>
        <v>(78.4)</v>
      </c>
      <c r="D74" s="302">
        <f>SUM(D72:D73)</f>
        <v>0.42901018939581986</v>
      </c>
      <c r="E74" s="299" t="str">
        <f>CONCATENATE("(",ROUND((D74/$H74)*100,1),")")</f>
        <v>(12.9)</v>
      </c>
      <c r="F74" s="302">
        <f>SUM(F72:F73)</f>
        <v>0.28916449800459204</v>
      </c>
      <c r="G74" s="299" t="str">
        <f>CONCATENATE("(",ROUND((F74/$H74)*100,1),")")</f>
        <v>(8.7)</v>
      </c>
      <c r="H74" s="302">
        <f>SUM(H72:H73)</f>
        <v>3.3229999999999995</v>
      </c>
      <c r="I74" s="299" t="str">
        <f>CONCATENATE("(",ROUND((H74/$H74)*100,1),")")</f>
        <v>(100)</v>
      </c>
      <c r="K74" s="302">
        <f t="shared" si="67"/>
        <v>-0.25738521827536021</v>
      </c>
      <c r="L74" s="302">
        <f t="shared" si="68"/>
        <v>-4.47468946531136E-2</v>
      </c>
      <c r="M74" s="302">
        <f t="shared" si="69"/>
        <v>-2.3867887071529204E-2</v>
      </c>
      <c r="N74" s="302">
        <f t="shared" si="70"/>
        <v>-0.32600000000000301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1.5663191643621628</v>
      </c>
      <c r="C77" s="299" t="str">
        <f>CONCATENATE("(",ROUND((B77/$H79)*100,1),")")</f>
        <v>(52.3)</v>
      </c>
      <c r="D77" s="302">
        <f>'Ind T6'!R27</f>
        <v>0.12802736040003601</v>
      </c>
      <c r="E77" s="299" t="str">
        <f>CONCATENATE("(",ROUND((D77/$H79)*100,1),")")</f>
        <v>(4.3)</v>
      </c>
      <c r="F77" s="302">
        <f>'Ind T6'!S27</f>
        <v>6.7502040691168982E-2</v>
      </c>
      <c r="G77" s="299" t="str">
        <f>CONCATENATE("(",ROUND((F77/$H79)*100,1),")")</f>
        <v>(2.3)</v>
      </c>
      <c r="H77" s="302">
        <f>SUM(B77,D77,F77)</f>
        <v>1.7618485654533678</v>
      </c>
      <c r="I77" s="299" t="str">
        <f>CONCATENATE("(",ROUND((H77/$H79)*100,1),")")</f>
        <v>(58.8)</v>
      </c>
      <c r="K77" s="302">
        <f>B82-B77</f>
        <v>-0.4194585512478155</v>
      </c>
      <c r="L77" s="302">
        <f>D82-D77</f>
        <v>-3.2194930130894445E-2</v>
      </c>
      <c r="M77" s="302">
        <f>F82-F77</f>
        <v>-1.5222321429559836E-2</v>
      </c>
      <c r="N77" s="302">
        <f>SUM(K77:M77)</f>
        <v>-0.46687580280826979</v>
      </c>
    </row>
    <row r="78" spans="1:14" x14ac:dyDescent="0.2">
      <c r="A78" s="282" t="s">
        <v>365</v>
      </c>
      <c r="B78" s="302">
        <f>'Ind T6'!Q26</f>
        <v>0.78112092996206506</v>
      </c>
      <c r="C78" s="299" t="str">
        <f>CONCATENATE("(",ROUND((B78/$H79)*100,1),")")</f>
        <v>(26.1)</v>
      </c>
      <c r="D78" s="302">
        <f>'Ind T6'!R26</f>
        <v>0.25623593434267028</v>
      </c>
      <c r="E78" s="299" t="str">
        <f>CONCATENATE("(",ROUND((D78/$H79)*100,1),")")</f>
        <v>(8.5)</v>
      </c>
      <c r="F78" s="302">
        <f>'Ind T6'!S26</f>
        <v>0.19779457024189387</v>
      </c>
      <c r="G78" s="299" t="str">
        <f>CONCATENATE("(",ROUND((F78/$H79)*100,1),")")</f>
        <v>(6.6)</v>
      </c>
      <c r="H78" s="302">
        <f t="shared" ref="H78" si="71">SUM(B78,D78,F78)</f>
        <v>1.2351514345466292</v>
      </c>
      <c r="I78" s="299" t="str">
        <f>CONCATENATE("(",ROUND((H78/$H79)*100,1),")")</f>
        <v>(41.2)</v>
      </c>
      <c r="K78" s="302">
        <f t="shared" ref="K78:K79" si="72">B83-B78</f>
        <v>-0.1566458581387723</v>
      </c>
      <c r="L78" s="302">
        <f t="shared" ref="L78:L79" si="73">D83-D78</f>
        <v>-6.5806027799008099E-2</v>
      </c>
      <c r="M78" s="302">
        <f t="shared" ref="M78:M79" si="74">F83-F78</f>
        <v>-4.3672311253946161E-2</v>
      </c>
      <c r="N78" s="302">
        <f t="shared" ref="N78:N79" si="75">SUM(K78:M78)</f>
        <v>-0.26612419719172653</v>
      </c>
    </row>
    <row r="79" spans="1:14" x14ac:dyDescent="0.2">
      <c r="A79" s="282" t="s">
        <v>363</v>
      </c>
      <c r="B79" s="302">
        <f>SUM(B77:B78)</f>
        <v>2.3474400943242277</v>
      </c>
      <c r="C79" s="299" t="str">
        <f>CONCATENATE("(",ROUND((B79/$H79)*100,1),")")</f>
        <v>(78.3)</v>
      </c>
      <c r="D79" s="302">
        <f>SUM(D77:D78)</f>
        <v>0.38426329474270626</v>
      </c>
      <c r="E79" s="299" t="str">
        <f>CONCATENATE("(",ROUND((D79/$H79)*100,1),")")</f>
        <v>(12.8)</v>
      </c>
      <c r="F79" s="302">
        <f>SUM(F77:F78)</f>
        <v>0.26529661093306284</v>
      </c>
      <c r="G79" s="299" t="str">
        <f>CONCATENATE("(",ROUND((F79/$H79)*100,1),")")</f>
        <v>(8.9)</v>
      </c>
      <c r="H79" s="302">
        <f>SUM(H77:H78)</f>
        <v>2.9969999999999972</v>
      </c>
      <c r="I79" s="299" t="str">
        <f>CONCATENATE("(",ROUND((H79/$H79)*100,1),")")</f>
        <v>(100)</v>
      </c>
      <c r="K79" s="302">
        <f t="shared" si="72"/>
        <v>-0.57610440938658769</v>
      </c>
      <c r="L79" s="302">
        <f t="shared" si="73"/>
        <v>-9.8000957929902488E-2</v>
      </c>
      <c r="M79" s="302">
        <f t="shared" si="74"/>
        <v>-5.8894632683505976E-2</v>
      </c>
      <c r="N79" s="302">
        <f t="shared" si="75"/>
        <v>-0.7329999999999961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1.1468606131143473</v>
      </c>
      <c r="C82" s="299" t="str">
        <f>CONCATENATE("(",ROUND((B82/$H84)*100,1),")")</f>
        <v>(50.7)</v>
      </c>
      <c r="D82" s="302">
        <f>'Ind T6'!W27</f>
        <v>9.5832430269141566E-2</v>
      </c>
      <c r="E82" s="299" t="str">
        <f>CONCATENATE("(",ROUND((D82/$H84)*100,1),")")</f>
        <v>(4.2)</v>
      </c>
      <c r="F82" s="302">
        <f>'Ind T6'!X27</f>
        <v>5.2279719261609146E-2</v>
      </c>
      <c r="G82" s="299" t="str">
        <f>CONCATENATE("(",ROUND((F82/$H84)*100,1),")")</f>
        <v>(2.3)</v>
      </c>
      <c r="H82" s="302">
        <f>SUM(B82,D82,F82)</f>
        <v>1.294972762645098</v>
      </c>
      <c r="I82" s="299" t="str">
        <f>CONCATENATE("(",ROUND((H82/$H84)*100,1),")")</f>
        <v>(57.2)</v>
      </c>
      <c r="K82" s="302">
        <f>B82-B72</f>
        <v>-0.61851537831433223</v>
      </c>
      <c r="L82" s="302">
        <f>D82-D72</f>
        <v>-4.6920850939400349E-2</v>
      </c>
      <c r="M82" s="302">
        <f>F82-F72</f>
        <v>-2.228589083090967E-2</v>
      </c>
      <c r="N82" s="302">
        <f>SUM(K82:M82)</f>
        <v>-0.68772212008464229</v>
      </c>
    </row>
    <row r="83" spans="1:14" x14ac:dyDescent="0.2">
      <c r="A83" s="282" t="s">
        <v>365</v>
      </c>
      <c r="B83" s="302">
        <f>'Ind T6'!V26</f>
        <v>0.62447507182329276</v>
      </c>
      <c r="C83" s="299" t="str">
        <f>CONCATENATE("(",ROUND((B83/$H84)*100,1),")")</f>
        <v>(27.6)</v>
      </c>
      <c r="D83" s="302">
        <f>'Ind T6'!W26</f>
        <v>0.19042990654366218</v>
      </c>
      <c r="E83" s="299" t="str">
        <f>CONCATENATE("(",ROUND((D83/$H84)*100,1),")")</f>
        <v>(8.4)</v>
      </c>
      <c r="F83" s="302">
        <f>'Ind T6'!X26</f>
        <v>0.15412225898794771</v>
      </c>
      <c r="G83" s="299" t="str">
        <f>CONCATENATE("(",ROUND((F83/$H84)*100,1),")")</f>
        <v>(6.8)</v>
      </c>
      <c r="H83" s="302">
        <f t="shared" ref="H83" si="76">SUM(B83,D83,F83)</f>
        <v>0.9690272373549027</v>
      </c>
      <c r="I83" s="299" t="str">
        <f>CONCATENATE("(",ROUND((H83/$H84)*100,1),")")</f>
        <v>(42.8)</v>
      </c>
      <c r="K83" s="302">
        <f t="shared" ref="K83:K84" si="77">B83-B73</f>
        <v>-0.21497424934761555</v>
      </c>
      <c r="L83" s="302">
        <f t="shared" ref="L83:L84" si="78">D83-D73</f>
        <v>-9.5827001643615767E-2</v>
      </c>
      <c r="M83" s="302">
        <f t="shared" ref="M83:M84" si="79">F83-F73</f>
        <v>-6.0476628924125531E-2</v>
      </c>
      <c r="N83" s="302">
        <f t="shared" ref="N83:N84" si="80">SUM(K83:M83)</f>
        <v>-0.37127787991535688</v>
      </c>
    </row>
    <row r="84" spans="1:14" x14ac:dyDescent="0.2">
      <c r="A84" s="282" t="s">
        <v>363</v>
      </c>
      <c r="B84" s="302">
        <f>SUM(B82:B83)</f>
        <v>1.77133568493764</v>
      </c>
      <c r="C84" s="299" t="str">
        <f>CONCATENATE("(",ROUND((B84/$H84)*100,1),")")</f>
        <v>(78.2)</v>
      </c>
      <c r="D84" s="302">
        <f>SUM(D82:D83)</f>
        <v>0.28626233681280377</v>
      </c>
      <c r="E84" s="299" t="str">
        <f>CONCATENATE("(",ROUND((D84/$H84)*100,1),")")</f>
        <v>(12.6)</v>
      </c>
      <c r="F84" s="302">
        <f>SUM(F82:F83)</f>
        <v>0.20640197824955686</v>
      </c>
      <c r="G84" s="299" t="str">
        <f>CONCATENATE("(",ROUND((F84/$H84)*100,1),")")</f>
        <v>(9.1)</v>
      </c>
      <c r="H84" s="302">
        <f>SUM(H82:H83)</f>
        <v>2.2640000000000007</v>
      </c>
      <c r="I84" s="299" t="str">
        <f>CONCATENATE("(",ROUND((H84/$H84)*100,1),")")</f>
        <v>(100)</v>
      </c>
      <c r="K84" s="302">
        <f t="shared" si="77"/>
        <v>-0.8334896276619479</v>
      </c>
      <c r="L84" s="302">
        <f t="shared" si="78"/>
        <v>-0.14274785258301609</v>
      </c>
      <c r="M84" s="302">
        <f t="shared" si="79"/>
        <v>-8.276251975503518E-2</v>
      </c>
      <c r="N84" s="302">
        <f t="shared" si="80"/>
        <v>-1.0589999999999993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3.0836258698946506</v>
      </c>
      <c r="C93" s="299" t="str">
        <f>CONCATENATE("(",ROUND((B93/$H95)*100,1),")")</f>
        <v>(65.8)</v>
      </c>
      <c r="D93" s="302">
        <f>'Ind T6'!M36</f>
        <v>0.10798256656246813</v>
      </c>
      <c r="E93" s="299" t="str">
        <f>CONCATENATE("(",ROUND((D93/$H95)*100,1),")")</f>
        <v>(2.3)</v>
      </c>
      <c r="F93" s="302">
        <f>'Ind T6'!N36</f>
        <v>0.17366268437169372</v>
      </c>
      <c r="G93" s="299" t="str">
        <f>CONCATENATE("(",ROUND((F93/$H95)*100,1),")")</f>
        <v>(3.7)</v>
      </c>
      <c r="H93" s="302">
        <f>SUM(B93,D93,F93)</f>
        <v>3.3652711208288126</v>
      </c>
      <c r="I93" s="299" t="str">
        <f>CONCATENATE("(",ROUND((H93/$H95)*100,1),")")</f>
        <v>(71.8)</v>
      </c>
      <c r="K93" s="302">
        <f>B98-B93</f>
        <v>-0.1023868456372119</v>
      </c>
      <c r="L93" s="302">
        <f>D98-D93</f>
        <v>4.0375446989381059E-4</v>
      </c>
      <c r="M93" s="302">
        <f>F98-F93</f>
        <v>9.4107944423515999E-4</v>
      </c>
      <c r="N93" s="302">
        <f>SUM(K93:M93)</f>
        <v>-0.10104201172308293</v>
      </c>
    </row>
    <row r="94" spans="1:14" x14ac:dyDescent="0.2">
      <c r="A94" s="282" t="s">
        <v>365</v>
      </c>
      <c r="B94" s="302">
        <f>'Ind T6'!L35</f>
        <v>0.87710787829259573</v>
      </c>
      <c r="C94" s="299" t="str">
        <f>CONCATENATE("(",ROUND((B94/$H95)*100,1),")")</f>
        <v>(18.7)</v>
      </c>
      <c r="D94" s="302">
        <f>'Ind T6'!M35</f>
        <v>0.19815357575762402</v>
      </c>
      <c r="E94" s="299" t="str">
        <f>CONCATENATE("(",ROUND((D94/$H95)*100,1),")")</f>
        <v>(4.2)</v>
      </c>
      <c r="F94" s="302">
        <f>'Ind T6'!N35</f>
        <v>0.24646742512096481</v>
      </c>
      <c r="G94" s="299" t="str">
        <f>CONCATENATE("(",ROUND((F94/$H95)*100,1),")")</f>
        <v>(5.3)</v>
      </c>
      <c r="H94" s="302">
        <f t="shared" ref="H94" si="81">SUM(B94,D94,F94)</f>
        <v>1.3217288791711845</v>
      </c>
      <c r="I94" s="299" t="str">
        <f>CONCATENATE("(",ROUND((H94/$H95)*100,1),")")</f>
        <v>(28.2)</v>
      </c>
      <c r="K94" s="302">
        <f t="shared" ref="K94:K95" si="82">B99-B94</f>
        <v>-4.4915692018445252E-2</v>
      </c>
      <c r="L94" s="302">
        <f t="shared" ref="L94:L95" si="83">D99-D94</f>
        <v>-1.9620307646318891E-3</v>
      </c>
      <c r="M94" s="302">
        <f t="shared" ref="M94:M95" si="84">F99-F94</f>
        <v>-4.0802654938398575E-3</v>
      </c>
      <c r="N94" s="302">
        <f t="shared" ref="N94:N95" si="85">SUM(K94:M94)</f>
        <v>-5.0957988276916999E-2</v>
      </c>
    </row>
    <row r="95" spans="1:14" x14ac:dyDescent="0.2">
      <c r="A95" s="282" t="s">
        <v>363</v>
      </c>
      <c r="B95" s="302">
        <f>SUM(B93:B94)</f>
        <v>3.9607337481872462</v>
      </c>
      <c r="C95" s="299" t="str">
        <f>CONCATENATE("(",ROUND((B95/$H95)*100,1),")")</f>
        <v>(84.5)</v>
      </c>
      <c r="D95" s="302">
        <f>SUM(D93:D94)</f>
        <v>0.30613614232009212</v>
      </c>
      <c r="E95" s="299" t="str">
        <f>CONCATENATE("(",ROUND((D95/$H95)*100,1),")")</f>
        <v>(6.5)</v>
      </c>
      <c r="F95" s="302">
        <f>SUM(F93:F94)</f>
        <v>0.4201301094926585</v>
      </c>
      <c r="G95" s="299" t="str">
        <f>CONCATENATE("(",ROUND((F95/$H95)*100,1),")")</f>
        <v>(9)</v>
      </c>
      <c r="H95" s="302">
        <f>SUM(H93:H94)</f>
        <v>4.6869999999999976</v>
      </c>
      <c r="I95" s="299" t="str">
        <f>CONCATENATE("(",ROUND((H95/$H95)*100,1),")")</f>
        <v>(100)</v>
      </c>
      <c r="K95" s="302">
        <f t="shared" si="82"/>
        <v>-0.14730253765565715</v>
      </c>
      <c r="L95" s="302">
        <f t="shared" si="83"/>
        <v>-1.5582762947380369E-3</v>
      </c>
      <c r="M95" s="302">
        <f t="shared" si="84"/>
        <v>-3.1391860496046697E-3</v>
      </c>
      <c r="N95" s="302">
        <f t="shared" si="85"/>
        <v>-0.15199999999999986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2.9812390242574387</v>
      </c>
      <c r="C98" s="299" t="str">
        <f>CONCATENATE("(",ROUND((B98/$H100)*100,1),")")</f>
        <v>(65.7)</v>
      </c>
      <c r="D98" s="302">
        <f>'Ind T6'!R36</f>
        <v>0.10838632103236194</v>
      </c>
      <c r="E98" s="299" t="str">
        <f>CONCATENATE("(",ROUND((D98/$H100)*100,1),")")</f>
        <v>(2.4)</v>
      </c>
      <c r="F98" s="302">
        <f>'Ind T6'!S36</f>
        <v>0.17460376381592888</v>
      </c>
      <c r="G98" s="299" t="str">
        <f>CONCATENATE("(",ROUND((F98/$H100)*100,1),")")</f>
        <v>(3.9)</v>
      </c>
      <c r="H98" s="302">
        <f>SUM(B98,D98,F98)</f>
        <v>3.2642291091057296</v>
      </c>
      <c r="I98" s="299" t="str">
        <f>CONCATENATE("(",ROUND((H98/$H100)*100,1),")")</f>
        <v>(72)</v>
      </c>
      <c r="K98" s="302">
        <f>B103-B98</f>
        <v>-0.3892682992083869</v>
      </c>
      <c r="L98" s="302">
        <f>D103-D98</f>
        <v>-4.3725724788225701E-3</v>
      </c>
      <c r="M98" s="302">
        <f>F103-F98</f>
        <v>-9.9742933093242836E-3</v>
      </c>
      <c r="N98" s="302">
        <f>SUM(K98:M98)</f>
        <v>-0.40361516499653372</v>
      </c>
    </row>
    <row r="99" spans="1:14" x14ac:dyDescent="0.2">
      <c r="A99" s="282" t="s">
        <v>365</v>
      </c>
      <c r="B99" s="302">
        <f>'Ind T6'!Q35</f>
        <v>0.83219218627415048</v>
      </c>
      <c r="C99" s="299" t="str">
        <f>CONCATENATE("(",ROUND((B99/$H100)*100,1),")")</f>
        <v>(18.4)</v>
      </c>
      <c r="D99" s="302">
        <f>'Ind T6'!R35</f>
        <v>0.19619154499299213</v>
      </c>
      <c r="E99" s="299" t="str">
        <f>CONCATENATE("(",ROUND((D99/$H100)*100,1),")")</f>
        <v>(4.3)</v>
      </c>
      <c r="F99" s="302">
        <f>'Ind T6'!S35</f>
        <v>0.24238715962712495</v>
      </c>
      <c r="G99" s="299" t="str">
        <f>CONCATENATE("(",ROUND((F99/$H100)*100,1),")")</f>
        <v>(5.3)</v>
      </c>
      <c r="H99" s="302">
        <f t="shared" ref="H99" si="86">SUM(B99,D99,F99)</f>
        <v>1.2707708908942676</v>
      </c>
      <c r="I99" s="299" t="str">
        <f>CONCATENATE("(",ROUND((H99/$H100)*100,1),")")</f>
        <v>(28)</v>
      </c>
      <c r="K99" s="302">
        <f t="shared" ref="K99:K100" si="87">B104-B99</f>
        <v>-0.12756390098005299</v>
      </c>
      <c r="L99" s="302">
        <f t="shared" ref="L99:L100" si="88">D104-D99</f>
        <v>-9.0375552455392305E-3</v>
      </c>
      <c r="M99" s="302">
        <f t="shared" ref="M99:M100" si="89">F104-F99</f>
        <v>-1.4783378777875084E-2</v>
      </c>
      <c r="N99" s="302">
        <f t="shared" ref="N99:N100" si="90">SUM(K99:M99)</f>
        <v>-0.15138483500346731</v>
      </c>
    </row>
    <row r="100" spans="1:14" x14ac:dyDescent="0.2">
      <c r="A100" s="282" t="s">
        <v>363</v>
      </c>
      <c r="B100" s="302">
        <f>SUM(B98:B99)</f>
        <v>3.8134312105315891</v>
      </c>
      <c r="C100" s="299" t="str">
        <f>CONCATENATE("(",ROUND((B100/$H100)*100,1),")")</f>
        <v>(84.1)</v>
      </c>
      <c r="D100" s="302">
        <f>SUM(D98:D99)</f>
        <v>0.30457786602535408</v>
      </c>
      <c r="E100" s="299" t="str">
        <f>CONCATENATE("(",ROUND((D100/$H100)*100,1),")")</f>
        <v>(6.7)</v>
      </c>
      <c r="F100" s="302">
        <f>SUM(F98:F99)</f>
        <v>0.41699092344305383</v>
      </c>
      <c r="G100" s="299" t="str">
        <f>CONCATENATE("(",ROUND((F100/$H100)*100,1),")")</f>
        <v>(9.2)</v>
      </c>
      <c r="H100" s="302">
        <f>SUM(H98:H99)</f>
        <v>4.5349999999999975</v>
      </c>
      <c r="I100" s="299" t="str">
        <f>CONCATENATE("(",ROUND((H100/$H100)*100,1),")")</f>
        <v>(100)</v>
      </c>
      <c r="K100" s="302">
        <f t="shared" si="87"/>
        <v>-0.51683220018844001</v>
      </c>
      <c r="L100" s="302">
        <f t="shared" si="88"/>
        <v>-1.3410127724361787E-2</v>
      </c>
      <c r="M100" s="302">
        <f t="shared" si="89"/>
        <v>-2.4757672087199367E-2</v>
      </c>
      <c r="N100" s="302">
        <f t="shared" si="90"/>
        <v>-0.55500000000000116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2.5919707250490518</v>
      </c>
      <c r="C103" s="299" t="str">
        <f>CONCATENATE("(",ROUND((B103/$H105)*100,1),")")</f>
        <v>(65.1)</v>
      </c>
      <c r="D103" s="302">
        <f>'Ind T6'!W36</f>
        <v>0.10401374855353937</v>
      </c>
      <c r="E103" s="299" t="str">
        <f>CONCATENATE("(",ROUND((D103/$H105)*100,1),")")</f>
        <v>(2.6)</v>
      </c>
      <c r="F103" s="302">
        <f>'Ind T6'!X36</f>
        <v>0.16462947050660459</v>
      </c>
      <c r="G103" s="299" t="str">
        <f>CONCATENATE("(",ROUND((F103/$H105)*100,1),")")</f>
        <v>(4.1)</v>
      </c>
      <c r="H103" s="302">
        <f>SUM(B103,D103,F103)</f>
        <v>2.8606139441091956</v>
      </c>
      <c r="I103" s="299" t="str">
        <f>CONCATENATE("(",ROUND((H103/$H105)*100,1),")")</f>
        <v>(71.9)</v>
      </c>
      <c r="K103" s="302">
        <f>B103-B93</f>
        <v>-0.4916551448455988</v>
      </c>
      <c r="L103" s="302">
        <f>D103-D93</f>
        <v>-3.9688180089287595E-3</v>
      </c>
      <c r="M103" s="302">
        <f>F103-F93</f>
        <v>-9.0332138650891236E-3</v>
      </c>
      <c r="N103" s="302">
        <f>SUM(K103:M103)</f>
        <v>-0.50465717671961674</v>
      </c>
    </row>
    <row r="104" spans="1:14" x14ac:dyDescent="0.2">
      <c r="A104" s="282" t="s">
        <v>365</v>
      </c>
      <c r="B104" s="302">
        <f>'Ind T6'!V35</f>
        <v>0.70462828529409749</v>
      </c>
      <c r="C104" s="299" t="str">
        <f>CONCATENATE("(",ROUND((B104/$H105)*100,1),")")</f>
        <v>(17.7)</v>
      </c>
      <c r="D104" s="302">
        <f>'Ind T6'!W35</f>
        <v>0.1871539897474529</v>
      </c>
      <c r="E104" s="299" t="str">
        <f>CONCATENATE("(",ROUND((D104/$H105)*100,1),")")</f>
        <v>(4.7)</v>
      </c>
      <c r="F104" s="302">
        <f>'Ind T6'!X35</f>
        <v>0.22760378084924987</v>
      </c>
      <c r="G104" s="299" t="str">
        <f>CONCATENATE("(",ROUND((F104/$H105)*100,1),")")</f>
        <v>(5.7)</v>
      </c>
      <c r="H104" s="302">
        <f t="shared" ref="H104" si="91">SUM(B104,D104,F104)</f>
        <v>1.1193860558908002</v>
      </c>
      <c r="I104" s="299" t="str">
        <f>CONCATENATE("(",ROUND((H104/$H105)*100,1),")")</f>
        <v>(28.1)</v>
      </c>
      <c r="K104" s="302">
        <f t="shared" ref="K104:K105" si="92">B104-B94</f>
        <v>-0.17247959299849824</v>
      </c>
      <c r="L104" s="302">
        <f t="shared" ref="L104:L105" si="93">D104-D94</f>
        <v>-1.099958601017112E-2</v>
      </c>
      <c r="M104" s="302">
        <f t="shared" ref="M104:M105" si="94">F104-F94</f>
        <v>-1.8863644271714941E-2</v>
      </c>
      <c r="N104" s="302">
        <f t="shared" ref="N104:N105" si="95">SUM(K104:M104)</f>
        <v>-0.2023428232803843</v>
      </c>
    </row>
    <row r="105" spans="1:14" x14ac:dyDescent="0.2">
      <c r="A105" s="282" t="s">
        <v>363</v>
      </c>
      <c r="B105" s="302">
        <f>SUM(B103:B104)</f>
        <v>3.2965990103431491</v>
      </c>
      <c r="C105" s="299" t="str">
        <f>CONCATENATE("(",ROUND((B105/$H105)*100,1),")")</f>
        <v>(82.8)</v>
      </c>
      <c r="D105" s="302">
        <f>SUM(D103:D104)</f>
        <v>0.2911677383009923</v>
      </c>
      <c r="E105" s="299" t="str">
        <f>CONCATENATE("(",ROUND((D105/$H105)*100,1),")")</f>
        <v>(7.3)</v>
      </c>
      <c r="F105" s="302">
        <f>SUM(F103:F104)</f>
        <v>0.39223325135585446</v>
      </c>
      <c r="G105" s="299" t="str">
        <f>CONCATENATE("(",ROUND((F105/$H105)*100,1),")")</f>
        <v>(9.9)</v>
      </c>
      <c r="H105" s="302">
        <f>SUM(H103:H104)</f>
        <v>3.979999999999996</v>
      </c>
      <c r="I105" s="299" t="str">
        <f>CONCATENATE("(",ROUND((H105/$H105)*100,1),")")</f>
        <v>(100)</v>
      </c>
      <c r="K105" s="302">
        <f t="shared" si="92"/>
        <v>-0.66413473784409716</v>
      </c>
      <c r="L105" s="302">
        <f t="shared" si="93"/>
        <v>-1.4968404019099824E-2</v>
      </c>
      <c r="M105" s="302">
        <f t="shared" si="94"/>
        <v>-2.7896858136804037E-2</v>
      </c>
      <c r="N105" s="302">
        <f t="shared" si="95"/>
        <v>-0.70700000000000096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16.619403196906191</v>
      </c>
      <c r="C114" s="299" t="str">
        <f>CONCATENATE("(",ROUND((B114/$H116)*100,1),")")</f>
        <v>(68)</v>
      </c>
      <c r="D114" s="302">
        <f>'Ind T6'!M45</f>
        <v>0.66243506554863274</v>
      </c>
      <c r="E114" s="299" t="str">
        <f>CONCATENATE("(",ROUND((D114/$H116)*100,1),")")</f>
        <v>(2.7)</v>
      </c>
      <c r="F114" s="302">
        <f>'Ind T6'!N45</f>
        <v>1.4364220567719841</v>
      </c>
      <c r="G114" s="299" t="str">
        <f>CONCATENATE("(",ROUND((F114/$H116)*100,1),")")</f>
        <v>(5.9)</v>
      </c>
      <c r="H114" s="302">
        <f>SUM(B114,D114,F114)</f>
        <v>18.718260319226808</v>
      </c>
      <c r="I114" s="299" t="str">
        <f>CONCATENATE("(",ROUND((H114/$H116)*100,1),")")</f>
        <v>(76.6)</v>
      </c>
      <c r="K114" s="302">
        <f>B119-B114</f>
        <v>-0.43390150797110039</v>
      </c>
      <c r="L114" s="302">
        <f>D119-D114</f>
        <v>-5.5339509805844012E-3</v>
      </c>
      <c r="M114" s="302">
        <f>F119-F114</f>
        <v>-1.6627391765036137E-2</v>
      </c>
      <c r="N114" s="302">
        <f>SUM(K114:M114)</f>
        <v>-0.45606285071672092</v>
      </c>
    </row>
    <row r="115" spans="1:14" x14ac:dyDescent="0.2">
      <c r="A115" s="282" t="s">
        <v>365</v>
      </c>
      <c r="B115" s="302">
        <f>'Ind T6'!L44</f>
        <v>3.5702728653291902</v>
      </c>
      <c r="C115" s="299" t="str">
        <f>CONCATENATE("(",ROUND((B115/$H116)*100,1),")")</f>
        <v>(14.6)</v>
      </c>
      <c r="D115" s="302">
        <f>'Ind T6'!M44</f>
        <v>1.0517971294577133</v>
      </c>
      <c r="E115" s="299" t="str">
        <f>CONCATENATE("(",ROUND((D115/$H116)*100,1),")")</f>
        <v>(4.3)</v>
      </c>
      <c r="F115" s="302">
        <f>'Ind T6'!N44</f>
        <v>1.1046696859862593</v>
      </c>
      <c r="G115" s="299" t="str">
        <f>CONCATENATE("(",ROUND((F115/$H116)*100,1),")")</f>
        <v>(4.5)</v>
      </c>
      <c r="H115" s="302">
        <f t="shared" ref="H115" si="96">SUM(B115,D115,F115)</f>
        <v>5.7267396807731625</v>
      </c>
      <c r="I115" s="299" t="str">
        <f>CONCATENATE("(",ROUND((H115/$H116)*100,1),")")</f>
        <v>(23.4)</v>
      </c>
      <c r="K115" s="302">
        <f t="shared" ref="K115:K116" si="97">B120-B115</f>
        <v>2.4807868883121031E-2</v>
      </c>
      <c r="L115" s="302">
        <f t="shared" ref="L115:L116" si="98">D120-D115</f>
        <v>-1.108685249428043E-2</v>
      </c>
      <c r="M115" s="302">
        <f t="shared" ref="M115:M116" si="99">F120-F115</f>
        <v>-3.7658165672050714E-2</v>
      </c>
      <c r="N115" s="302">
        <f t="shared" ref="N115:N116" si="100">SUM(K115:M115)</f>
        <v>-2.3937149283210113E-2</v>
      </c>
    </row>
    <row r="116" spans="1:14" x14ac:dyDescent="0.2">
      <c r="A116" s="282" t="s">
        <v>363</v>
      </c>
      <c r="B116" s="302">
        <f>SUM(B114:B115)</f>
        <v>20.189676062235382</v>
      </c>
      <c r="C116" s="299" t="str">
        <f>CONCATENATE("(",ROUND((B116/$H116)*100,1),")")</f>
        <v>(82.6)</v>
      </c>
      <c r="D116" s="302">
        <f>SUM(D114:D115)</f>
        <v>1.7142321950063462</v>
      </c>
      <c r="E116" s="299" t="str">
        <f>CONCATENATE("(",ROUND((D116/$H116)*100,1),")")</f>
        <v>(7)</v>
      </c>
      <c r="F116" s="302">
        <f>SUM(F114:F115)</f>
        <v>2.5410917427582431</v>
      </c>
      <c r="G116" s="299" t="str">
        <f>CONCATENATE("(",ROUND((F116/$H116)*100,1),")")</f>
        <v>(10.4)</v>
      </c>
      <c r="H116" s="302">
        <f>SUM(H114:H115)</f>
        <v>24.444999999999972</v>
      </c>
      <c r="I116" s="299" t="str">
        <f>CONCATENATE("(",ROUND((H116/$H116)*100,1),")")</f>
        <v>(100)</v>
      </c>
      <c r="K116" s="302">
        <f t="shared" si="97"/>
        <v>-0.40909363908798113</v>
      </c>
      <c r="L116" s="302">
        <f t="shared" si="98"/>
        <v>-1.6620803474864942E-2</v>
      </c>
      <c r="M116" s="302">
        <f t="shared" si="99"/>
        <v>-5.4285557437086851E-2</v>
      </c>
      <c r="N116" s="302">
        <f t="shared" si="100"/>
        <v>-0.47999999999993292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16.185501688935091</v>
      </c>
      <c r="C119" s="299" t="str">
        <f>CONCATENATE("(",ROUND((B119/$H121)*100,1),")")</f>
        <v>(67.5)</v>
      </c>
      <c r="D119" s="302">
        <f>'Ind T6'!R45</f>
        <v>0.65690111456804834</v>
      </c>
      <c r="E119" s="299" t="str">
        <f>CONCATENATE("(",ROUND((D119/$H121)*100,1),")")</f>
        <v>(2.7)</v>
      </c>
      <c r="F119" s="302">
        <f>'Ind T6'!S45</f>
        <v>1.419794665006948</v>
      </c>
      <c r="G119" s="299" t="str">
        <f>CONCATENATE("(",ROUND((F119/$H121)*100,1),")")</f>
        <v>(5.9)</v>
      </c>
      <c r="H119" s="302">
        <f>SUM(B119,D119,F119)</f>
        <v>18.262197468510085</v>
      </c>
      <c r="I119" s="299" t="str">
        <f>CONCATENATE("(",ROUND((H119/$H121)*100,1),")")</f>
        <v>(76.2)</v>
      </c>
      <c r="K119" s="302">
        <f>B124-B119</f>
        <v>-0.76133767146251685</v>
      </c>
      <c r="L119" s="302">
        <f>D124-D119</f>
        <v>-3.2007258171556252E-2</v>
      </c>
      <c r="M119" s="302">
        <f>F124-F119</f>
        <v>-1.362865813789238E-2</v>
      </c>
      <c r="N119" s="302">
        <f>SUM(K119:M119)</f>
        <v>-0.80697358777196548</v>
      </c>
    </row>
    <row r="120" spans="1:14" x14ac:dyDescent="0.2">
      <c r="A120" s="282" t="s">
        <v>365</v>
      </c>
      <c r="B120" s="302">
        <f>'Ind T6'!Q44</f>
        <v>3.5950807342123112</v>
      </c>
      <c r="C120" s="299" t="str">
        <f>CONCATENATE("(",ROUND((B120/$H121)*100,1),")")</f>
        <v>(15)</v>
      </c>
      <c r="D120" s="302">
        <f>'Ind T6'!R44</f>
        <v>1.0407102769634329</v>
      </c>
      <c r="E120" s="299" t="str">
        <f>CONCATENATE("(",ROUND((D120/$H121)*100,1),")")</f>
        <v>(4.3)</v>
      </c>
      <c r="F120" s="302">
        <f>'Ind T6'!S44</f>
        <v>1.0670115203142085</v>
      </c>
      <c r="G120" s="299" t="str">
        <f>CONCATENATE("(",ROUND((F120/$H121)*100,1),")")</f>
        <v>(4.5)</v>
      </c>
      <c r="H120" s="302">
        <f t="shared" ref="H120" si="101">SUM(B120,D120,F120)</f>
        <v>5.7028025314899526</v>
      </c>
      <c r="I120" s="299" t="str">
        <f>CONCATENATE("(",ROUND((H120/$H121)*100,1),")")</f>
        <v>(23.8)</v>
      </c>
      <c r="K120" s="302">
        <f t="shared" ref="K120:K121" si="102">B125-B120</f>
        <v>-1.2933989420918834E-2</v>
      </c>
      <c r="L120" s="302">
        <f t="shared" ref="L120:L121" si="103">D125-D120</f>
        <v>-2.889626517457744E-2</v>
      </c>
      <c r="M120" s="302">
        <f t="shared" ref="M120:M121" si="104">F125-F120</f>
        <v>-7.9196157632601905E-2</v>
      </c>
      <c r="N120" s="302">
        <f t="shared" ref="N120:N121" si="105">SUM(K120:M120)</f>
        <v>-0.12102641222809818</v>
      </c>
    </row>
    <row r="121" spans="1:14" x14ac:dyDescent="0.2">
      <c r="A121" s="282" t="s">
        <v>363</v>
      </c>
      <c r="B121" s="302">
        <f>SUM(B119:B120)</f>
        <v>19.780582423147401</v>
      </c>
      <c r="C121" s="299" t="str">
        <f>CONCATENATE("(",ROUND((B121/$H121)*100,1),")")</f>
        <v>(82.5)</v>
      </c>
      <c r="D121" s="302">
        <f>SUM(D119:D120)</f>
        <v>1.6976113915314812</v>
      </c>
      <c r="E121" s="299" t="str">
        <f>CONCATENATE("(",ROUND((D121/$H121)*100,1),")")</f>
        <v>(7.1)</v>
      </c>
      <c r="F121" s="302">
        <f>SUM(F119:F120)</f>
        <v>2.4868061853211563</v>
      </c>
      <c r="G121" s="299" t="str">
        <f>CONCATENATE("(",ROUND((F121/$H121)*100,1),")")</f>
        <v>(10.4)</v>
      </c>
      <c r="H121" s="302">
        <f>SUM(H119:H120)</f>
        <v>23.965000000000039</v>
      </c>
      <c r="I121" s="299" t="str">
        <f>CONCATENATE("(",ROUND((H121/$H121)*100,1),")")</f>
        <v>(100)</v>
      </c>
      <c r="K121" s="302">
        <f t="shared" si="102"/>
        <v>-0.77427166088343569</v>
      </c>
      <c r="L121" s="302">
        <f t="shared" si="103"/>
        <v>-6.0903523346133692E-2</v>
      </c>
      <c r="M121" s="302">
        <f t="shared" si="104"/>
        <v>-9.2824815770494062E-2</v>
      </c>
      <c r="N121" s="302">
        <f t="shared" si="105"/>
        <v>-0.92800000000006344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15.424164017472574</v>
      </c>
      <c r="C124" s="299" t="str">
        <f>CONCATENATE("(",ROUND((B124/$H126)*100,1),")")</f>
        <v>(67)</v>
      </c>
      <c r="D124" s="302">
        <f>'Ind T6'!W45</f>
        <v>0.62489385639649209</v>
      </c>
      <c r="E124" s="299" t="str">
        <f>CONCATENATE("(",ROUND((D124/$H126)*100,1),")")</f>
        <v>(2.7)</v>
      </c>
      <c r="F124" s="302">
        <f>'Ind T6'!X45</f>
        <v>1.4061660068690556</v>
      </c>
      <c r="G124" s="299" t="str">
        <f>CONCATENATE("(",ROUND((F124/$H126)*100,1),")")</f>
        <v>(6.1)</v>
      </c>
      <c r="H124" s="302">
        <f>SUM(B124,D124,F124)</f>
        <v>17.455223880738124</v>
      </c>
      <c r="I124" s="299" t="str">
        <f>CONCATENATE("(",ROUND((H124/$H126)*100,1),")")</f>
        <v>(75.8)</v>
      </c>
      <c r="K124" s="302">
        <f>B124-B114</f>
        <v>-1.1952391794336172</v>
      </c>
      <c r="L124" s="302">
        <f>D124-D114</f>
        <v>-3.7541209152140653E-2</v>
      </c>
      <c r="M124" s="302">
        <f>F124-F114</f>
        <v>-3.0256049902928517E-2</v>
      </c>
      <c r="N124" s="302">
        <f>SUM(K124:M124)</f>
        <v>-1.2630364384886863</v>
      </c>
    </row>
    <row r="125" spans="1:14" x14ac:dyDescent="0.2">
      <c r="A125" s="282" t="s">
        <v>365</v>
      </c>
      <c r="B125" s="302">
        <f>'Ind T6'!V44</f>
        <v>3.5821467447913924</v>
      </c>
      <c r="C125" s="299" t="str">
        <f>CONCATENATE("(",ROUND((B125/$H126)*100,1),")")</f>
        <v>(15.5)</v>
      </c>
      <c r="D125" s="302">
        <f>'Ind T6'!W44</f>
        <v>1.0118140117888554</v>
      </c>
      <c r="E125" s="299" t="str">
        <f>CONCATENATE("(",ROUND((D125/$H126)*100,1),")")</f>
        <v>(4.4)</v>
      </c>
      <c r="F125" s="302">
        <f>'Ind T6'!X44</f>
        <v>0.98781536268160663</v>
      </c>
      <c r="G125" s="299" t="str">
        <f>CONCATENATE("(",ROUND((F125/$H126)*100,1),")")</f>
        <v>(4.3)</v>
      </c>
      <c r="H125" s="302">
        <f t="shared" ref="H125" si="106">SUM(B125,D125,F125)</f>
        <v>5.5817761192618551</v>
      </c>
      <c r="I125" s="299" t="str">
        <f>CONCATENATE("(",ROUND((H125/$H126)*100,1),")")</f>
        <v>(24.2)</v>
      </c>
      <c r="K125" s="302">
        <f t="shared" ref="K125:K126" si="107">B125-B115</f>
        <v>1.1873879462202197E-2</v>
      </c>
      <c r="L125" s="302">
        <f t="shared" ref="L125:L126" si="108">D125-D115</f>
        <v>-3.998311766885787E-2</v>
      </c>
      <c r="M125" s="302">
        <f t="shared" ref="M125:M126" si="109">F125-F115</f>
        <v>-0.11685432330465262</v>
      </c>
      <c r="N125" s="302">
        <f t="shared" ref="N125:N126" si="110">SUM(K125:M125)</f>
        <v>-0.14496356151130829</v>
      </c>
    </row>
    <row r="126" spans="1:14" x14ac:dyDescent="0.2">
      <c r="A126" s="282" t="s">
        <v>363</v>
      </c>
      <c r="B126" s="302">
        <f>SUM(B124:B125)</f>
        <v>19.006310762263965</v>
      </c>
      <c r="C126" s="299" t="str">
        <f>CONCATENATE("(",ROUND((B126/$H126)*100,1),")")</f>
        <v>(82.5)</v>
      </c>
      <c r="D126" s="302">
        <f>SUM(D124:D125)</f>
        <v>1.6367078681853475</v>
      </c>
      <c r="E126" s="299" t="str">
        <f>CONCATENATE("(",ROUND((D126/$H126)*100,1),")")</f>
        <v>(7.1)</v>
      </c>
      <c r="F126" s="302">
        <f>SUM(F124:F125)</f>
        <v>2.3939813695506622</v>
      </c>
      <c r="G126" s="299" t="str">
        <f>CONCATENATE("(",ROUND((F126/$H126)*100,1),")")</f>
        <v>(10.4)</v>
      </c>
      <c r="H126" s="302">
        <f>SUM(H124:H125)</f>
        <v>23.036999999999978</v>
      </c>
      <c r="I126" s="299" t="str">
        <f>CONCATENATE("(",ROUND((H126/$H126)*100,1),")")</f>
        <v>(100)</v>
      </c>
      <c r="K126" s="302">
        <f t="shared" si="107"/>
        <v>-1.1833652999714168</v>
      </c>
      <c r="L126" s="302">
        <f t="shared" si="108"/>
        <v>-7.7524326820998635E-2</v>
      </c>
      <c r="M126" s="302">
        <f t="shared" si="109"/>
        <v>-0.14711037320758091</v>
      </c>
      <c r="N126" s="302">
        <f t="shared" si="110"/>
        <v>-1.4079999999999964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0.74498195674608336</v>
      </c>
      <c r="C135" s="299" t="str">
        <f>CONCATENATE("(",ROUND((B135/$H137)*100,1),")")</f>
        <v>(66.7)</v>
      </c>
      <c r="D135" s="302">
        <f>'Ind T6'!M54</f>
        <v>4.5474531005880336E-2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0.79045648775196375</v>
      </c>
      <c r="I135" s="299" t="str">
        <f>CONCATENATE("(",ROUND((H135/$H137)*100,1),")")</f>
        <v>(70.8)</v>
      </c>
      <c r="K135" s="302">
        <f>B140-B135</f>
        <v>-3.742923801412712E-2</v>
      </c>
      <c r="L135" s="302">
        <f>D140-D135</f>
        <v>-1.339836001738981E-3</v>
      </c>
      <c r="M135" s="302">
        <f>F140-F135</f>
        <v>0</v>
      </c>
      <c r="N135" s="302">
        <f>SUM(K135:M135)</f>
        <v>-3.8769074015866101E-2</v>
      </c>
    </row>
    <row r="136" spans="1:14" x14ac:dyDescent="0.2">
      <c r="A136" s="282" t="s">
        <v>365</v>
      </c>
      <c r="B136" s="302">
        <f>'Ind T6'!L53</f>
        <v>0.25021905940619577</v>
      </c>
      <c r="C136" s="299" t="str">
        <f>CONCATENATE("(",ROUND((B136/$H137)*100,1),")")</f>
        <v>(22.4)</v>
      </c>
      <c r="D136" s="302">
        <f>'Ind T6'!M53</f>
        <v>7.6324452841842805E-2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0.32654351224803857</v>
      </c>
      <c r="I136" s="299" t="str">
        <f>CONCATENATE("(",ROUND((H136/$H137)*100,1),")")</f>
        <v>(29.2)</v>
      </c>
      <c r="K136" s="302">
        <f t="shared" ref="K136:K137" si="112">B141-B136</f>
        <v>-8.8022777264903374E-3</v>
      </c>
      <c r="L136" s="302">
        <f t="shared" ref="L136:L137" si="113">D141-D136</f>
        <v>-3.4286482576446758E-3</v>
      </c>
      <c r="M136" s="302">
        <f t="shared" ref="M136:M137" si="114">F141-F136</f>
        <v>0</v>
      </c>
      <c r="N136" s="302">
        <f t="shared" ref="N136:N137" si="115">SUM(K136:M136)</f>
        <v>-1.2230925984135013E-2</v>
      </c>
    </row>
    <row r="137" spans="1:14" x14ac:dyDescent="0.2">
      <c r="A137" s="282" t="s">
        <v>363</v>
      </c>
      <c r="B137" s="302">
        <f>SUM(B135:B136)</f>
        <v>0.99520101615227907</v>
      </c>
      <c r="C137" s="299" t="str">
        <f>CONCATENATE("(",ROUND((B137/$H137)*100,1),")")</f>
        <v>(89.1)</v>
      </c>
      <c r="D137" s="302">
        <f>SUM(D135:D136)</f>
        <v>0.12179898384772314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1.1170000000000022</v>
      </c>
      <c r="I137" s="299" t="str">
        <f>CONCATENATE("(",ROUND((H137/$H137)*100,1),")")</f>
        <v>(100)</v>
      </c>
      <c r="K137" s="302">
        <f t="shared" si="112"/>
        <v>-4.6231515740617457E-2</v>
      </c>
      <c r="L137" s="302">
        <f t="shared" si="113"/>
        <v>-4.7684842593836568E-3</v>
      </c>
      <c r="M137" s="302">
        <f t="shared" si="114"/>
        <v>0</v>
      </c>
      <c r="N137" s="302">
        <f t="shared" si="115"/>
        <v>-5.1000000000001114E-2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0.70755271873195624</v>
      </c>
      <c r="C140" s="299" t="str">
        <f>CONCATENATE("(",ROUND((B140/$H142)*100,1),")")</f>
        <v>(66.4)</v>
      </c>
      <c r="D140" s="302">
        <f>'Ind T6'!R54</f>
        <v>4.4134695004141355E-2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0.7516874137360976</v>
      </c>
      <c r="I140" s="299" t="str">
        <f>CONCATENATE("(",ROUND((H140/$H142)*100,1),")")</f>
        <v>(70.5)</v>
      </c>
      <c r="K140" s="302">
        <f>B145-B140</f>
        <v>-2.2129417626689851E-2</v>
      </c>
      <c r="L140" s="302">
        <f>D145-D140</f>
        <v>4.2338006033053321E-4</v>
      </c>
      <c r="M140" s="302">
        <f>F145-F140</f>
        <v>0</v>
      </c>
      <c r="N140" s="302">
        <f>SUM(K140:M140)</f>
        <v>-2.1706037566359318E-2</v>
      </c>
    </row>
    <row r="141" spans="1:14" x14ac:dyDescent="0.2">
      <c r="A141" s="282" t="s">
        <v>365</v>
      </c>
      <c r="B141" s="302">
        <f>'Ind T6'!Q53</f>
        <v>0.24141678167970543</v>
      </c>
      <c r="C141" s="299" t="str">
        <f>CONCATENATE("(",ROUND((B141/$H142)*100,1),")")</f>
        <v>(22.6)</v>
      </c>
      <c r="D141" s="302">
        <f>'Ind T6'!R53</f>
        <v>7.2895804584198129E-2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0.31431258626390357</v>
      </c>
      <c r="I141" s="299" t="str">
        <f>CONCATENATE("(",ROUND((H141/$H142)*100,1),")")</f>
        <v>(29.5)</v>
      </c>
      <c r="K141" s="302">
        <f t="shared" ref="K141:K142" si="117">B146-B141</f>
        <v>5.6846415353917212E-5</v>
      </c>
      <c r="L141" s="302">
        <f t="shared" ref="L141:L142" si="118">D146-D141</f>
        <v>-1.35080884899616E-3</v>
      </c>
      <c r="M141" s="302">
        <f t="shared" ref="M141:M142" si="119">F146-F141</f>
        <v>0</v>
      </c>
      <c r="N141" s="302">
        <f t="shared" ref="N141:N142" si="120">SUM(K141:M141)</f>
        <v>-1.2939624336422428E-3</v>
      </c>
    </row>
    <row r="142" spans="1:14" x14ac:dyDescent="0.2">
      <c r="A142" s="282" t="s">
        <v>363</v>
      </c>
      <c r="B142" s="302">
        <f>SUM(B140:B141)</f>
        <v>0.94896950041166162</v>
      </c>
      <c r="C142" s="299" t="str">
        <f>CONCATENATE("(",ROUND((B142/$H142)*100,1),")")</f>
        <v>(89)</v>
      </c>
      <c r="D142" s="302">
        <f>SUM(D140:D141)</f>
        <v>0.11703049958833948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1.0660000000000012</v>
      </c>
      <c r="I142" s="299" t="str">
        <f>CONCATENATE("(",ROUND((H142/$H142)*100,1),")")</f>
        <v>(100)</v>
      </c>
      <c r="K142" s="302">
        <f t="shared" si="117"/>
        <v>-2.2072571211335879E-2</v>
      </c>
      <c r="L142" s="302">
        <f t="shared" si="118"/>
        <v>-9.2742878866562684E-4</v>
      </c>
      <c r="M142" s="302">
        <f t="shared" si="119"/>
        <v>0</v>
      </c>
      <c r="N142" s="302">
        <f t="shared" si="120"/>
        <v>-2.3000000000001505E-2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0.68542330110526639</v>
      </c>
      <c r="C145" s="299" t="str">
        <f>CONCATENATE("(",ROUND((B145/$H147)*100,1),")")</f>
        <v>(65.7)</v>
      </c>
      <c r="D145" s="302">
        <f>'Ind T6'!W54</f>
        <v>4.4558075064471889E-2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0.72998137616973824</v>
      </c>
      <c r="I145" s="299" t="str">
        <f>CONCATENATE("(",ROUND((H145/$H147)*100,1),")")</f>
        <v>(70)</v>
      </c>
      <c r="K145" s="302">
        <f>B145-B135</f>
        <v>-5.9558655640816971E-2</v>
      </c>
      <c r="L145" s="302">
        <f>D145-D135</f>
        <v>-9.1645594140844777E-4</v>
      </c>
      <c r="M145" s="302">
        <f>F145-F135</f>
        <v>0</v>
      </c>
      <c r="N145" s="302">
        <f>SUM(K145:M145)</f>
        <v>-6.0475111582225419E-2</v>
      </c>
    </row>
    <row r="146" spans="1:14" x14ac:dyDescent="0.2">
      <c r="A146" s="282" t="s">
        <v>365</v>
      </c>
      <c r="B146" s="302">
        <f>'Ind T6'!V53</f>
        <v>0.24147362809505935</v>
      </c>
      <c r="C146" s="299" t="str">
        <f>CONCATENATE("(",ROUND((B146/$H147)*100,1),")")</f>
        <v>(23.2)</v>
      </c>
      <c r="D146" s="302">
        <f>'Ind T6'!W53</f>
        <v>7.1544995735201969E-2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0.3130186238302613</v>
      </c>
      <c r="I146" s="299" t="str">
        <f>CONCATENATE("(",ROUND((H146/$H147)*100,1),")")</f>
        <v>(30)</v>
      </c>
      <c r="K146" s="302">
        <f t="shared" ref="K146:K147" si="122">B146-B136</f>
        <v>-8.7454313111364201E-3</v>
      </c>
      <c r="L146" s="302">
        <f t="shared" ref="L146:L147" si="123">D146-D136</f>
        <v>-4.7794571066408359E-3</v>
      </c>
      <c r="M146" s="302">
        <f t="shared" ref="M146:M147" si="124">F146-F136</f>
        <v>0</v>
      </c>
      <c r="N146" s="302">
        <f t="shared" ref="N146:N147" si="125">SUM(K146:M146)</f>
        <v>-1.3524888417777256E-2</v>
      </c>
    </row>
    <row r="147" spans="1:14" x14ac:dyDescent="0.2">
      <c r="A147" s="282" t="s">
        <v>363</v>
      </c>
      <c r="B147" s="302">
        <f>SUM(B145:B146)</f>
        <v>0.92689692920032574</v>
      </c>
      <c r="C147" s="299" t="str">
        <f>CONCATENATE("(",ROUND((B147/$H147)*100,1),")")</f>
        <v>(88.9)</v>
      </c>
      <c r="D147" s="302">
        <f>SUM(D145:D146)</f>
        <v>0.11610307079967386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1.0429999999999995</v>
      </c>
      <c r="I147" s="299" t="str">
        <f>CONCATENATE("(",ROUND((H147/$H147)*100,1),")")</f>
        <v>(100)</v>
      </c>
      <c r="K147" s="302">
        <f t="shared" si="122"/>
        <v>-6.8304086951953336E-2</v>
      </c>
      <c r="L147" s="302">
        <f t="shared" si="123"/>
        <v>-5.6959130480492837E-3</v>
      </c>
      <c r="M147" s="302">
        <f t="shared" si="124"/>
        <v>0</v>
      </c>
      <c r="N147" s="302">
        <f t="shared" si="125"/>
        <v>-7.4000000000002619E-2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2.5035651443031299</v>
      </c>
      <c r="C156" s="299" t="str">
        <f>CONCATENATE("(",ROUND((B156/$H158)*100,1),")")</f>
        <v>(75.6)</v>
      </c>
      <c r="D156" s="302">
        <f>'Ind T6'!M63</f>
        <v>0.11445222751519618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2.6180173718183259</v>
      </c>
      <c r="I156" s="299" t="str">
        <f>CONCATENATE("(",ROUND((H156/$H158)*100,1),")")</f>
        <v>(79)</v>
      </c>
      <c r="K156" s="302">
        <f>B161-B156</f>
        <v>0.1221626736489263</v>
      </c>
      <c r="L156" s="302">
        <f>D161-D156</f>
        <v>6.9347895956684974E-3</v>
      </c>
      <c r="M156" s="302">
        <f>F161-F156</f>
        <v>0</v>
      </c>
      <c r="N156" s="302">
        <f>SUM(K156:M156)</f>
        <v>0.12909746324459481</v>
      </c>
    </row>
    <row r="157" spans="1:14" x14ac:dyDescent="0.2">
      <c r="A157" s="282" t="s">
        <v>365</v>
      </c>
      <c r="B157" s="302">
        <f>'Ind T6'!L62</f>
        <v>0.46677949004718444</v>
      </c>
      <c r="C157" s="299" t="str">
        <f>CONCATENATE("(",ROUND((B157/$H158)*100,1),")")</f>
        <v>(14.1)</v>
      </c>
      <c r="D157" s="302">
        <f>'Ind T6'!M62</f>
        <v>0.2148299243492898</v>
      </c>
      <c r="E157" s="299" t="str">
        <f>CONCATENATE("(",ROUND((D157/$H158)*100,1),")")</f>
        <v>(6.5)</v>
      </c>
      <c r="F157" s="302">
        <f>'Ind T6'!N62</f>
        <v>1.2373213785197752E-2</v>
      </c>
      <c r="G157" s="299" t="str">
        <f>CONCATENATE("(",ROUND((F157/$H158)*100,1),")")</f>
        <v>(0.4)</v>
      </c>
      <c r="H157" s="302">
        <f t="shared" ref="H157" si="126">SUM(B157,D157,F157)</f>
        <v>0.693982628181672</v>
      </c>
      <c r="I157" s="299" t="str">
        <f>CONCATENATE("(",ROUND((H157/$H158)*100,1),")")</f>
        <v>(21)</v>
      </c>
      <c r="K157" s="302">
        <f t="shared" ref="K157:K158" si="127">B162-B157</f>
        <v>4.5331640666323114E-2</v>
      </c>
      <c r="L157" s="302">
        <f t="shared" ref="L157:L158" si="128">D162-D157</f>
        <v>1.512588796574435E-2</v>
      </c>
      <c r="M157" s="302">
        <f t="shared" ref="M157:M158" si="129">F162-F157</f>
        <v>4.4500812334295932E-4</v>
      </c>
      <c r="N157" s="302">
        <f t="shared" ref="N157:N158" si="130">SUM(K157:M157)</f>
        <v>6.0902536755410422E-2</v>
      </c>
    </row>
    <row r="158" spans="1:14" x14ac:dyDescent="0.2">
      <c r="A158" s="282" t="s">
        <v>363</v>
      </c>
      <c r="B158" s="302">
        <f>SUM(B156:B157)</f>
        <v>2.9703446343503144</v>
      </c>
      <c r="C158" s="299" t="str">
        <f>CONCATENATE("(",ROUND((B158/$H158)*100,1),")")</f>
        <v>(89.7)</v>
      </c>
      <c r="D158" s="302">
        <f>SUM(D156:D157)</f>
        <v>0.32928215186448595</v>
      </c>
      <c r="E158" s="299" t="str">
        <f>CONCATENATE("(",ROUND((D158/$H158)*100,1),")")</f>
        <v>(9.9)</v>
      </c>
      <c r="F158" s="302">
        <f>SUM(F156:F157)</f>
        <v>1.2373213785197752E-2</v>
      </c>
      <c r="G158" s="299" t="str">
        <f>CONCATENATE("(",ROUND((F158/$H158)*100,1),")")</f>
        <v>(0.4)</v>
      </c>
      <c r="H158" s="302">
        <f>SUM(H156:H157)</f>
        <v>3.3119999999999981</v>
      </c>
      <c r="I158" s="299" t="str">
        <f>CONCATENATE("(",ROUND((H158/$H158)*100,1),")")</f>
        <v>(100)</v>
      </c>
      <c r="K158" s="302">
        <f t="shared" si="127"/>
        <v>0.16749431431524942</v>
      </c>
      <c r="L158" s="302">
        <f t="shared" si="128"/>
        <v>2.2060677561412889E-2</v>
      </c>
      <c r="M158" s="302">
        <f t="shared" si="129"/>
        <v>4.4500812334295932E-4</v>
      </c>
      <c r="N158" s="302">
        <f t="shared" si="130"/>
        <v>0.19000000000000528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2.6257278179520562</v>
      </c>
      <c r="C161" s="299" t="str">
        <f>CONCATENATE("(",ROUND((B161/$H163)*100,1),")")</f>
        <v>(75)</v>
      </c>
      <c r="D161" s="302">
        <f>'Ind T6'!R63</f>
        <v>0.12138701711086468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2.7471148350629209</v>
      </c>
      <c r="I161" s="299" t="str">
        <f>CONCATENATE("(",ROUND((H161/$H163)*100,1),")")</f>
        <v>(78.4)</v>
      </c>
      <c r="K161" s="302">
        <f>B166-B161</f>
        <v>0.18277792684271654</v>
      </c>
      <c r="L161" s="302">
        <f>D166-D161</f>
        <v>1.0451804800563166E-2</v>
      </c>
      <c r="M161" s="302">
        <f>F166-F161</f>
        <v>0</v>
      </c>
      <c r="N161" s="302">
        <f>SUM(K161:M161)</f>
        <v>0.19322973164327972</v>
      </c>
    </row>
    <row r="162" spans="1:14" x14ac:dyDescent="0.2">
      <c r="A162" s="282" t="s">
        <v>365</v>
      </c>
      <c r="B162" s="302">
        <f>'Ind T6'!Q62</f>
        <v>0.51211113071350756</v>
      </c>
      <c r="C162" s="299" t="str">
        <f>CONCATENATE("(",ROUND((B162/$H163)*100,1),")")</f>
        <v>(14.6)</v>
      </c>
      <c r="D162" s="302">
        <f>'Ind T6'!R62</f>
        <v>0.22995581231503415</v>
      </c>
      <c r="E162" s="299" t="str">
        <f>CONCATENATE("(",ROUND((D162/$H163)*100,1),")")</f>
        <v>(6.6)</v>
      </c>
      <c r="F162" s="302">
        <f>'Ind T6'!S62</f>
        <v>1.2818221908540711E-2</v>
      </c>
      <c r="G162" s="299" t="str">
        <f>CONCATENATE("(",ROUND((F162/$H163)*100,1),")")</f>
        <v>(0.4)</v>
      </c>
      <c r="H162" s="302">
        <f t="shared" ref="H162" si="131">SUM(B162,D162,F162)</f>
        <v>0.75488516493708246</v>
      </c>
      <c r="I162" s="299" t="str">
        <f>CONCATENATE("(",ROUND((H162/$H163)*100,1),")")</f>
        <v>(21.6)</v>
      </c>
      <c r="K162" s="302">
        <f t="shared" ref="K162:K163" si="132">B167-B162</f>
        <v>8.6246139299686608E-2</v>
      </c>
      <c r="L162" s="302">
        <f t="shared" ref="L162:L163" si="133">D167-D162</f>
        <v>2.4634809902508659E-2</v>
      </c>
      <c r="M162" s="302">
        <f t="shared" ref="M162:M163" si="134">F167-F162</f>
        <v>8.8931915452361565E-4</v>
      </c>
      <c r="N162" s="302">
        <f t="shared" ref="N162:N163" si="135">SUM(K162:M162)</f>
        <v>0.11177026835671888</v>
      </c>
    </row>
    <row r="163" spans="1:14" x14ac:dyDescent="0.2">
      <c r="A163" s="282" t="s">
        <v>363</v>
      </c>
      <c r="B163" s="302">
        <f>SUM(B161:B162)</f>
        <v>3.1378389486655638</v>
      </c>
      <c r="C163" s="299" t="str">
        <f>CONCATENATE("(",ROUND((B163/$H163)*100,1),")")</f>
        <v>(89.6)</v>
      </c>
      <c r="D163" s="302">
        <f>SUM(D161:D162)</f>
        <v>0.35134282942589884</v>
      </c>
      <c r="E163" s="299" t="str">
        <f>CONCATENATE("(",ROUND((D163/$H163)*100,1),")")</f>
        <v>(10)</v>
      </c>
      <c r="F163" s="302">
        <f>SUM(F161:F162)</f>
        <v>1.2818221908540711E-2</v>
      </c>
      <c r="G163" s="299" t="str">
        <f>CONCATENATE("(",ROUND((F163/$H163)*100,1),")")</f>
        <v>(0.4)</v>
      </c>
      <c r="H163" s="302">
        <f>SUM(H161:H162)</f>
        <v>3.5020000000000033</v>
      </c>
      <c r="I163" s="299" t="str">
        <f>CONCATENATE("(",ROUND((H163/$H163)*100,1),")")</f>
        <v>(100)</v>
      </c>
      <c r="K163" s="302">
        <f t="shared" si="132"/>
        <v>0.26902406614240304</v>
      </c>
      <c r="L163" s="302">
        <f t="shared" si="133"/>
        <v>3.5086614703071783E-2</v>
      </c>
      <c r="M163" s="302">
        <f t="shared" si="134"/>
        <v>8.8931915452361565E-4</v>
      </c>
      <c r="N163" s="302">
        <f t="shared" si="135"/>
        <v>0.30499999999999844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2.8085057447947728</v>
      </c>
      <c r="C166" s="299" t="str">
        <f>CONCATENATE("(",ROUND((B166/$H168)*100,1),")")</f>
        <v>(73.8)</v>
      </c>
      <c r="D166" s="302">
        <f>'Ind T6'!W63</f>
        <v>0.13183882191142784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2.9403445667062007</v>
      </c>
      <c r="I166" s="299" t="str">
        <f>CONCATENATE("(",ROUND((H166/$H168)*100,1),")")</f>
        <v>(77.2)</v>
      </c>
      <c r="K166" s="302">
        <f>B166-B156</f>
        <v>0.30494060049164284</v>
      </c>
      <c r="L166" s="302">
        <f>D166-D156</f>
        <v>1.7386594396231664E-2</v>
      </c>
      <c r="M166" s="302">
        <f>F166-F156</f>
        <v>0</v>
      </c>
      <c r="N166" s="302">
        <f>SUM(K166:M166)</f>
        <v>0.32232719488787454</v>
      </c>
    </row>
    <row r="167" spans="1:14" x14ac:dyDescent="0.2">
      <c r="A167" s="282" t="s">
        <v>365</v>
      </c>
      <c r="B167" s="302">
        <f>'Ind T6'!V62</f>
        <v>0.59835727001319416</v>
      </c>
      <c r="C167" s="299" t="str">
        <f>CONCATENATE("(",ROUND((B167/$H168)*100,1),")")</f>
        <v>(15.7)</v>
      </c>
      <c r="D167" s="302">
        <f>'Ind T6'!W62</f>
        <v>0.25459062221754281</v>
      </c>
      <c r="E167" s="299" t="str">
        <f>CONCATENATE("(",ROUND((D167/$H168)*100,1),")")</f>
        <v>(6.7)</v>
      </c>
      <c r="F167" s="302">
        <f>'Ind T6'!X62</f>
        <v>1.3707541063064327E-2</v>
      </c>
      <c r="G167" s="299" t="str">
        <f>CONCATENATE("(",ROUND((F167/$H168)*100,1),")")</f>
        <v>(0.4)</v>
      </c>
      <c r="H167" s="302">
        <f t="shared" ref="H167" si="136">SUM(B167,D167,F167)</f>
        <v>0.86665543329380135</v>
      </c>
      <c r="I167" s="299" t="str">
        <f>CONCATENATE("(",ROUND((H167/$H168)*100,1),")")</f>
        <v>(22.8)</v>
      </c>
      <c r="K167" s="302">
        <f t="shared" ref="K167:K168" si="137">B167-B157</f>
        <v>0.13157777996600972</v>
      </c>
      <c r="L167" s="302">
        <f t="shared" ref="L167:L168" si="138">D167-D157</f>
        <v>3.9760697868253009E-2</v>
      </c>
      <c r="M167" s="302">
        <f t="shared" ref="M167:M168" si="139">F167-F157</f>
        <v>1.334327277866575E-3</v>
      </c>
      <c r="N167" s="302">
        <f t="shared" ref="N167:N168" si="140">SUM(K167:M167)</f>
        <v>0.17267280511212932</v>
      </c>
    </row>
    <row r="168" spans="1:14" x14ac:dyDescent="0.2">
      <c r="A168" s="282" t="s">
        <v>363</v>
      </c>
      <c r="B168" s="302">
        <f>SUM(B166:B167)</f>
        <v>3.4068630148079668</v>
      </c>
      <c r="C168" s="299" t="str">
        <f>CONCATENATE("(",ROUND((B168/$H168)*100,1),")")</f>
        <v>(89.5)</v>
      </c>
      <c r="D168" s="302">
        <f>SUM(D166:D167)</f>
        <v>0.38642944412897062</v>
      </c>
      <c r="E168" s="299" t="str">
        <f>CONCATENATE("(",ROUND((D168/$H168)*100,1),")")</f>
        <v>(10.2)</v>
      </c>
      <c r="F168" s="302">
        <f>SUM(F166:F167)</f>
        <v>1.3707541063064327E-2</v>
      </c>
      <c r="G168" s="299" t="str">
        <f>CONCATENATE("(",ROUND((F168/$H168)*100,1),")")</f>
        <v>(0.4)</v>
      </c>
      <c r="H168" s="302">
        <f>SUM(H166:H167)</f>
        <v>3.8070000000000022</v>
      </c>
      <c r="I168" s="299" t="str">
        <f>CONCATENATE("(",ROUND((H168/$H168)*100,1),")")</f>
        <v>(100)</v>
      </c>
      <c r="K168" s="302">
        <f t="shared" si="137"/>
        <v>0.43651838045765246</v>
      </c>
      <c r="L168" s="302">
        <f t="shared" si="138"/>
        <v>5.7147292264484673E-2</v>
      </c>
      <c r="M168" s="302">
        <f t="shared" si="139"/>
        <v>1.334327277866575E-3</v>
      </c>
      <c r="N168" s="302">
        <f t="shared" si="140"/>
        <v>0.49500000000000371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12.534157096768832</v>
      </c>
      <c r="C177" s="299" t="str">
        <f>CONCATENATE("(",ROUND((B177/$H179)*100,1),")")</f>
        <v>(47.4)</v>
      </c>
      <c r="D177" s="302">
        <f>'Ind T6'!M72</f>
        <v>0.78942059438823131</v>
      </c>
      <c r="E177" s="299" t="str">
        <f>CONCATENATE("(",ROUND((D177/$H179)*100,1),")")</f>
        <v>(3)</v>
      </c>
      <c r="F177" s="302">
        <f>'Ind T6'!N72</f>
        <v>8.9989001365413923</v>
      </c>
      <c r="G177" s="299" t="str">
        <f>CONCATENATE("(",ROUND((F177/$H179)*100,1),")")</f>
        <v>(34)</v>
      </c>
      <c r="H177" s="302">
        <f>SUM(B177,D177,F177)</f>
        <v>22.322477827698457</v>
      </c>
      <c r="I177" s="299" t="str">
        <f>CONCATENATE("(",ROUND((H177/$H179)*100,1),")")</f>
        <v>(84.4)</v>
      </c>
      <c r="K177" s="302">
        <f>B182-B177</f>
        <v>0.44533819250630735</v>
      </c>
      <c r="L177" s="302">
        <f>D182-D177</f>
        <v>5.360323912360565E-2</v>
      </c>
      <c r="M177" s="302">
        <f>F182-F177</f>
        <v>0.53352644285482498</v>
      </c>
      <c r="N177" s="302">
        <f>SUM(K177:M177)</f>
        <v>1.032467874484738</v>
      </c>
    </row>
    <row r="178" spans="1:14" x14ac:dyDescent="0.2">
      <c r="A178" s="282" t="s">
        <v>365</v>
      </c>
      <c r="B178" s="302">
        <f>'Ind T6'!L71</f>
        <v>1.8644364358494665</v>
      </c>
      <c r="C178" s="299" t="str">
        <f>CONCATENATE("(",ROUND((B178/$H179)*100,1),")")</f>
        <v>(7.1)</v>
      </c>
      <c r="D178" s="302">
        <f>'Ind T6'!M71</f>
        <v>1.3891117277119054</v>
      </c>
      <c r="E178" s="299" t="str">
        <f>CONCATENATE("(",ROUND((D178/$H179)*100,1),")")</f>
        <v>(5.3)</v>
      </c>
      <c r="F178" s="302">
        <f>'Ind T6'!N71</f>
        <v>0.8679740087401534</v>
      </c>
      <c r="G178" s="299" t="str">
        <f>CONCATENATE("(",ROUND((F178/$H179)*100,1),")")</f>
        <v>(3.3)</v>
      </c>
      <c r="H178" s="302">
        <f t="shared" ref="H178" si="141">SUM(B178,D178,F178)</f>
        <v>4.1215221723015256</v>
      </c>
      <c r="I178" s="299" t="str">
        <f>CONCATENATE("(",ROUND((H178/$H179)*100,1),")")</f>
        <v>(15.6)</v>
      </c>
      <c r="K178" s="302">
        <f t="shared" ref="K178:K179" si="142">B183-B178</f>
        <v>9.9319892099938745E-2</v>
      </c>
      <c r="L178" s="302">
        <f t="shared" ref="L178:L179" si="143">D183-D178</f>
        <v>8.3733960384604345E-2</v>
      </c>
      <c r="M178" s="302">
        <f t="shared" ref="M178:M179" si="144">F183-F178</f>
        <v>5.0478273030701737E-2</v>
      </c>
      <c r="N178" s="302">
        <f t="shared" ref="N178:N179" si="145">SUM(K178:M178)</f>
        <v>0.23353212551524483</v>
      </c>
    </row>
    <row r="179" spans="1:14" x14ac:dyDescent="0.2">
      <c r="A179" s="282" t="s">
        <v>363</v>
      </c>
      <c r="B179" s="302">
        <f>SUM(B177:B178)</f>
        <v>14.398593532618298</v>
      </c>
      <c r="C179" s="299" t="str">
        <f>CONCATENATE("(",ROUND((B179/$H179)*100,1),")")</f>
        <v>(54.4)</v>
      </c>
      <c r="D179" s="302">
        <f>SUM(D177:D178)</f>
        <v>2.1785323221001365</v>
      </c>
      <c r="E179" s="299" t="str">
        <f>CONCATENATE("(",ROUND((D179/$H179)*100,1),")")</f>
        <v>(8.2)</v>
      </c>
      <c r="F179" s="302">
        <f>SUM(F177:F178)</f>
        <v>9.866874145281546</v>
      </c>
      <c r="G179" s="299" t="str">
        <f>CONCATENATE("(",ROUND((F179/$H179)*100,1),")")</f>
        <v>(37.3)</v>
      </c>
      <c r="H179" s="302">
        <f>SUM(H177:H178)</f>
        <v>26.443999999999981</v>
      </c>
      <c r="I179" s="299" t="str">
        <f>CONCATENATE("(",ROUND((H179/$H179)*100,1),")")</f>
        <v>(100)</v>
      </c>
      <c r="K179" s="302">
        <f t="shared" si="142"/>
        <v>0.54465808460624565</v>
      </c>
      <c r="L179" s="302">
        <f t="shared" si="143"/>
        <v>0.13733719950821044</v>
      </c>
      <c r="M179" s="302">
        <f t="shared" si="144"/>
        <v>0.58400471588552705</v>
      </c>
      <c r="N179" s="302">
        <f t="shared" si="145"/>
        <v>1.2659999999999831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12.979495289275139</v>
      </c>
      <c r="C182" s="299" t="str">
        <f>CONCATENATE("(",ROUND((B182/$H184)*100,1),")")</f>
        <v>(46.8)</v>
      </c>
      <c r="D182" s="302">
        <f>'Ind T6'!R72</f>
        <v>0.84302383351183696</v>
      </c>
      <c r="E182" s="299" t="str">
        <f>CONCATENATE("(",ROUND((D182/$H184)*100,1),")")</f>
        <v>(3)</v>
      </c>
      <c r="F182" s="302">
        <f>'Ind T6'!S72</f>
        <v>9.5324265793962173</v>
      </c>
      <c r="G182" s="299" t="str">
        <f>CONCATENATE("(",ROUND((F182/$H184)*100,1),")")</f>
        <v>(34.4)</v>
      </c>
      <c r="H182" s="302">
        <f>SUM(B182,D182,F182)</f>
        <v>23.354945702183194</v>
      </c>
      <c r="I182" s="299" t="str">
        <f>CONCATENATE("(",ROUND((H182/$H184)*100,1),")")</f>
        <v>(84.3)</v>
      </c>
      <c r="K182" s="302">
        <f>B187-B182</f>
        <v>0.36666616789131545</v>
      </c>
      <c r="L182" s="302">
        <f>D187-D182</f>
        <v>8.4745189945774513E-2</v>
      </c>
      <c r="M182" s="302">
        <f>F187-F182</f>
        <v>0.81255172599146341</v>
      </c>
      <c r="N182" s="302">
        <f>SUM(K182:M182)</f>
        <v>1.2639630838285534</v>
      </c>
    </row>
    <row r="183" spans="1:14" x14ac:dyDescent="0.2">
      <c r="A183" s="282" t="s">
        <v>365</v>
      </c>
      <c r="B183" s="302">
        <f>'Ind T6'!Q71</f>
        <v>1.9637563279494052</v>
      </c>
      <c r="C183" s="299" t="str">
        <f>CONCATENATE("(",ROUND((B183/$H184)*100,1),")")</f>
        <v>(7.1)</v>
      </c>
      <c r="D183" s="302">
        <f>'Ind T6'!R71</f>
        <v>1.4728456880965097</v>
      </c>
      <c r="E183" s="299" t="str">
        <f>CONCATENATE("(",ROUND((D183/$H184)*100,1),")")</f>
        <v>(5.3)</v>
      </c>
      <c r="F183" s="302">
        <f>'Ind T6'!S71</f>
        <v>0.91845228177085514</v>
      </c>
      <c r="G183" s="299" t="str">
        <f>CONCATENATE("(",ROUND((F183/$H184)*100,1),")")</f>
        <v>(3.3)</v>
      </c>
      <c r="H183" s="302">
        <f t="shared" ref="H183" si="146">SUM(B183,D183,F183)</f>
        <v>4.3550542978167703</v>
      </c>
      <c r="I183" s="299" t="str">
        <f>CONCATENATE("(",ROUND((H183/$H184)*100,1),")")</f>
        <v>(15.7)</v>
      </c>
      <c r="K183" s="302">
        <f t="shared" ref="K183:K184" si="147">B188-B183</f>
        <v>0.15003343661657653</v>
      </c>
      <c r="L183" s="302">
        <f t="shared" ref="L183:L184" si="148">D188-D183</f>
        <v>0.12999093094288616</v>
      </c>
      <c r="M183" s="302">
        <f t="shared" ref="M183:M184" si="149">F188-F183</f>
        <v>9.8012548612049333E-2</v>
      </c>
      <c r="N183" s="302">
        <f t="shared" ref="N183:N184" si="150">SUM(K183:M183)</f>
        <v>0.37803691617151203</v>
      </c>
    </row>
    <row r="184" spans="1:14" x14ac:dyDescent="0.2">
      <c r="A184" s="282" t="s">
        <v>363</v>
      </c>
      <c r="B184" s="302">
        <f>SUM(B182:B183)</f>
        <v>14.943251617224544</v>
      </c>
      <c r="C184" s="299" t="str">
        <f>CONCATENATE("(",ROUND((B184/$H184)*100,1),")")</f>
        <v>(53.9)</v>
      </c>
      <c r="D184" s="302">
        <f>SUM(D182:D183)</f>
        <v>2.3158695216083469</v>
      </c>
      <c r="E184" s="299" t="str">
        <f>CONCATENATE("(",ROUND((D184/$H184)*100,1),")")</f>
        <v>(8.4)</v>
      </c>
      <c r="F184" s="302">
        <f>SUM(F182:F183)</f>
        <v>10.450878861167073</v>
      </c>
      <c r="G184" s="299" t="str">
        <f>CONCATENATE("(",ROUND((F184/$H184)*100,1),")")</f>
        <v>(37.7)</v>
      </c>
      <c r="H184" s="302">
        <f>SUM(H182:H183)</f>
        <v>27.709999999999965</v>
      </c>
      <c r="I184" s="299" t="str">
        <f>CONCATENATE("(",ROUND((H184/$H184)*100,1),")")</f>
        <v>(100)</v>
      </c>
      <c r="K184" s="302">
        <f t="shared" si="147"/>
        <v>0.51669960450789176</v>
      </c>
      <c r="L184" s="302">
        <f t="shared" si="148"/>
        <v>0.21473612088866023</v>
      </c>
      <c r="M184" s="302">
        <f t="shared" si="149"/>
        <v>0.9105642746035123</v>
      </c>
      <c r="N184" s="302">
        <f t="shared" si="150"/>
        <v>1.6420000000000643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13.346161457166454</v>
      </c>
      <c r="C187" s="299" t="str">
        <f>CONCATENATE("(",ROUND((B187/$H189)*100,1),")")</f>
        <v>(45.5)</v>
      </c>
      <c r="D187" s="302">
        <f>'Ind T6'!W72</f>
        <v>0.92776902345761147</v>
      </c>
      <c r="E187" s="299" t="str">
        <f>CONCATENATE("(",ROUND((D187/$H189)*100,1),")")</f>
        <v>(3.2)</v>
      </c>
      <c r="F187" s="302">
        <f>'Ind T6'!X72</f>
        <v>10.344978305387681</v>
      </c>
      <c r="G187" s="299" t="str">
        <f>CONCATENATE("(",ROUND((F187/$H189)*100,1),")")</f>
        <v>(35.2)</v>
      </c>
      <c r="H187" s="302">
        <f>SUM(B187,D187,F187)</f>
        <v>24.618908786011747</v>
      </c>
      <c r="I187" s="299" t="str">
        <f>CONCATENATE("(",ROUND((H187/$H189)*100,1),")")</f>
        <v>(83.9)</v>
      </c>
      <c r="K187" s="302">
        <f>B187-B177</f>
        <v>0.8120043603976228</v>
      </c>
      <c r="L187" s="302">
        <f>D187-D177</f>
        <v>0.13834842906938016</v>
      </c>
      <c r="M187" s="302">
        <f>F187-F177</f>
        <v>1.3460781688462884</v>
      </c>
      <c r="N187" s="302">
        <f>SUM(K187:M187)</f>
        <v>2.2964309583132914</v>
      </c>
    </row>
    <row r="188" spans="1:14" x14ac:dyDescent="0.2">
      <c r="A188" s="282" t="s">
        <v>365</v>
      </c>
      <c r="B188" s="302">
        <f>'Ind T6'!V71</f>
        <v>2.1137897645659818</v>
      </c>
      <c r="C188" s="299" t="str">
        <f>CONCATENATE("(",ROUND((B188/$H189)*100,1),")")</f>
        <v>(7.2)</v>
      </c>
      <c r="D188" s="302">
        <f>'Ind T6'!W71</f>
        <v>1.6028366190393959</v>
      </c>
      <c r="E188" s="299" t="str">
        <f>CONCATENATE("(",ROUND((D188/$H189)*100,1),")")</f>
        <v>(5.5)</v>
      </c>
      <c r="F188" s="302">
        <f>'Ind T6'!X71</f>
        <v>1.0164648303829045</v>
      </c>
      <c r="G188" s="299" t="str">
        <f>CONCATENATE("(",ROUND((F188/$H189)*100,1),")")</f>
        <v>(3.5)</v>
      </c>
      <c r="H188" s="302">
        <f t="shared" ref="H188" si="151">SUM(B188,D188,F188)</f>
        <v>4.7330912139882821</v>
      </c>
      <c r="I188" s="299" t="str">
        <f>CONCATENATE("(",ROUND((H188/$H189)*100,1),")")</f>
        <v>(16.1)</v>
      </c>
      <c r="K188" s="302">
        <f t="shared" ref="K188:K189" si="152">B188-B178</f>
        <v>0.24935332871651528</v>
      </c>
      <c r="L188" s="302">
        <f t="shared" ref="L188:L189" si="153">D188-D178</f>
        <v>0.21372489132749051</v>
      </c>
      <c r="M188" s="302">
        <f t="shared" ref="M188:M189" si="154">F188-F178</f>
        <v>0.14849082164275107</v>
      </c>
      <c r="N188" s="302">
        <f t="shared" ref="N188:N189" si="155">SUM(K188:M188)</f>
        <v>0.61156904168675685</v>
      </c>
    </row>
    <row r="189" spans="1:14" x14ac:dyDescent="0.2">
      <c r="A189" s="282" t="s">
        <v>363</v>
      </c>
      <c r="B189" s="302">
        <f>SUM(B187:B188)</f>
        <v>15.459951221732435</v>
      </c>
      <c r="C189" s="299" t="str">
        <f>CONCATENATE("(",ROUND((B189/$H189)*100,1),")")</f>
        <v>(52.7)</v>
      </c>
      <c r="D189" s="302">
        <f>SUM(D187:D188)</f>
        <v>2.5306056424970071</v>
      </c>
      <c r="E189" s="299" t="str">
        <f>CONCATENATE("(",ROUND((D189/$H189)*100,1),")")</f>
        <v>(8.6)</v>
      </c>
      <c r="F189" s="302">
        <f>SUM(F187:F188)</f>
        <v>11.361443135770585</v>
      </c>
      <c r="G189" s="299" t="str">
        <f>CONCATENATE("(",ROUND((F189/$H189)*100,1),")")</f>
        <v>(38.7)</v>
      </c>
      <c r="H189" s="302">
        <f>SUM(H187:H188)</f>
        <v>29.352000000000029</v>
      </c>
      <c r="I189" s="299" t="str">
        <f>CONCATENATE("(",ROUND((H189/$H189)*100,1),")")</f>
        <v>(100)</v>
      </c>
      <c r="K189" s="302">
        <f t="shared" si="152"/>
        <v>1.0613576891141374</v>
      </c>
      <c r="L189" s="302">
        <f t="shared" si="153"/>
        <v>0.35207332039687067</v>
      </c>
      <c r="M189" s="302">
        <f t="shared" si="154"/>
        <v>1.4945689904890394</v>
      </c>
      <c r="N189" s="302">
        <f t="shared" si="155"/>
        <v>2.9080000000000474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20.827506122659212</v>
      </c>
      <c r="C198" s="299" t="str">
        <f>CONCATENATE("(",ROUND((B198/$H200)*100,1),")")</f>
        <v>(35.9)</v>
      </c>
      <c r="D198" s="302">
        <f>'Ind T6'!M81</f>
        <v>6.7690495090712819</v>
      </c>
      <c r="E198" s="299" t="str">
        <f>CONCATENATE("(",ROUND((D198/$H200)*100,1),")")</f>
        <v>(11.7)</v>
      </c>
      <c r="F198" s="302">
        <f>'Ind T6'!N81</f>
        <v>3.2113611621401974</v>
      </c>
      <c r="G198" s="299" t="str">
        <f>CONCATENATE("(",ROUND((F198/$H200)*100,1),")")</f>
        <v>(5.5)</v>
      </c>
      <c r="H198" s="302">
        <f>SUM(B198,D198,F198)</f>
        <v>30.807916793870692</v>
      </c>
      <c r="I198" s="299" t="str">
        <f>CONCATENATE("(",ROUND((H198/$H200)*100,1),")")</f>
        <v>(53.1)</v>
      </c>
      <c r="K198" s="302">
        <f>B203-B198</f>
        <v>0.23961803462130504</v>
      </c>
      <c r="L198" s="302">
        <f>D203-D198</f>
        <v>2.0367438006578809E-2</v>
      </c>
      <c r="M198" s="302">
        <f>F203-F198</f>
        <v>2.7960655435985693E-2</v>
      </c>
      <c r="N198" s="302">
        <f>SUM(K198:M198)</f>
        <v>0.28794612806386954</v>
      </c>
    </row>
    <row r="199" spans="1:14" x14ac:dyDescent="0.2">
      <c r="A199" s="282" t="s">
        <v>365</v>
      </c>
      <c r="B199" s="302">
        <f>'Ind T6'!L80</f>
        <v>10.325404289609923</v>
      </c>
      <c r="C199" s="299" t="str">
        <f>CONCATENATE("(",ROUND((B199/$H200)*100,1),")")</f>
        <v>(17.8)</v>
      </c>
      <c r="D199" s="302">
        <f>'Ind T6'!M80</f>
        <v>14.550542602610198</v>
      </c>
      <c r="E199" s="299" t="str">
        <f>CONCATENATE("(",ROUND((D199/$H200)*100,1),")")</f>
        <v>(25.1)</v>
      </c>
      <c r="F199" s="302">
        <f>'Ind T6'!N80</f>
        <v>2.3061363139090494</v>
      </c>
      <c r="G199" s="299" t="str">
        <f>CONCATENATE("(",ROUND((F199/$H200)*100,1),")")</f>
        <v>(4)</v>
      </c>
      <c r="H199" s="302">
        <f t="shared" ref="H199" si="156">SUM(B199,D199,F199)</f>
        <v>27.182083206129171</v>
      </c>
      <c r="I199" s="299" t="str">
        <f>CONCATENATE("(",ROUND((H199/$H200)*100,1),")")</f>
        <v>(46.9)</v>
      </c>
      <c r="K199" s="302">
        <f t="shared" ref="K199:K200" si="157">B204-B199</f>
        <v>0.36567759554301382</v>
      </c>
      <c r="L199" s="302">
        <f t="shared" ref="L199:L200" si="158">D204-D199</f>
        <v>-0.50028252536814399</v>
      </c>
      <c r="M199" s="302">
        <f t="shared" ref="M199:M200" si="159">F204-F199</f>
        <v>7.965880176139617E-2</v>
      </c>
      <c r="N199" s="302">
        <f t="shared" ref="N199:N200" si="160">SUM(K199:M199)</f>
        <v>-5.4946128063734001E-2</v>
      </c>
    </row>
    <row r="200" spans="1:14" x14ac:dyDescent="0.2">
      <c r="A200" s="282" t="s">
        <v>363</v>
      </c>
      <c r="B200" s="302">
        <f>SUM(B198:B199)</f>
        <v>31.152910412269136</v>
      </c>
      <c r="C200" s="299" t="str">
        <f>CONCATENATE("(",ROUND((B200/$H200)*100,1),")")</f>
        <v>(53.7)</v>
      </c>
      <c r="D200" s="302">
        <f>SUM(D198:D199)</f>
        <v>21.31959211168148</v>
      </c>
      <c r="E200" s="299" t="str">
        <f>CONCATENATE("(",ROUND((D200/$H200)*100,1),")")</f>
        <v>(36.8)</v>
      </c>
      <c r="F200" s="302">
        <f>SUM(F198:F199)</f>
        <v>5.5174974760492468</v>
      </c>
      <c r="G200" s="299" t="str">
        <f>CONCATENATE("(",ROUND((F200/$H200)*100,1),")")</f>
        <v>(9.5)</v>
      </c>
      <c r="H200" s="302">
        <f>SUM(H198:H199)</f>
        <v>57.989999999999867</v>
      </c>
      <c r="I200" s="299" t="str">
        <f>CONCATENATE("(",ROUND((H200/$H200)*100,1),")")</f>
        <v>(100)</v>
      </c>
      <c r="K200" s="302">
        <f t="shared" si="157"/>
        <v>0.60529563016431709</v>
      </c>
      <c r="L200" s="302">
        <f t="shared" si="158"/>
        <v>-0.47991508736156518</v>
      </c>
      <c r="M200" s="302">
        <f t="shared" si="159"/>
        <v>0.10761945719738186</v>
      </c>
      <c r="N200" s="302">
        <f t="shared" si="160"/>
        <v>0.23300000000013377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21.067124157280517</v>
      </c>
      <c r="C203" s="299" t="str">
        <f>CONCATENATE("(",ROUND((B203/$H205)*100,1),")")</f>
        <v>(36.2)</v>
      </c>
      <c r="D203" s="302">
        <f>'Ind T6'!R81</f>
        <v>6.7894169470778607</v>
      </c>
      <c r="E203" s="299" t="str">
        <f>CONCATENATE("(",ROUND((D203/$H205)*100,1),")")</f>
        <v>(11.7)</v>
      </c>
      <c r="F203" s="302">
        <f>'Ind T6'!S81</f>
        <v>3.2393218175761831</v>
      </c>
      <c r="G203" s="299" t="str">
        <f>CONCATENATE("(",ROUND((F203/$H205)*100,1),")")</f>
        <v>(5.6)</v>
      </c>
      <c r="H203" s="302">
        <f>SUM(B203,D203,F203)</f>
        <v>31.095862921934561</v>
      </c>
      <c r="I203" s="299" t="str">
        <f>CONCATENATE("(",ROUND((H203/$H205)*100,1),")")</f>
        <v>(53.4)</v>
      </c>
      <c r="K203" s="302">
        <f>B208-B203</f>
        <v>0.30467277220165556</v>
      </c>
      <c r="L203" s="302">
        <f>D208-D203</f>
        <v>2.6229321565972796E-2</v>
      </c>
      <c r="M203" s="302">
        <f>F208-F203</f>
        <v>4.0203828396609076E-2</v>
      </c>
      <c r="N203" s="302">
        <f>SUM(K203:M203)</f>
        <v>0.37110592216423743</v>
      </c>
    </row>
    <row r="204" spans="1:14" x14ac:dyDescent="0.2">
      <c r="A204" s="282" t="s">
        <v>365</v>
      </c>
      <c r="B204" s="302">
        <f>'Ind T6'!Q80</f>
        <v>10.691081885152936</v>
      </c>
      <c r="C204" s="299" t="str">
        <f>CONCATENATE("(",ROUND((B204/$H205)*100,1),")")</f>
        <v>(18.4)</v>
      </c>
      <c r="D204" s="302">
        <f>'Ind T6'!R80</f>
        <v>14.050260077242054</v>
      </c>
      <c r="E204" s="299" t="str">
        <f>CONCATENATE("(",ROUND((D204/$H205)*100,1),")")</f>
        <v>(24.1)</v>
      </c>
      <c r="F204" s="302">
        <f>'Ind T6'!S80</f>
        <v>2.3857951156704456</v>
      </c>
      <c r="G204" s="299" t="str">
        <f>CONCATENATE("(",ROUND((F204/$H205)*100,1),")")</f>
        <v>(4.1)</v>
      </c>
      <c r="H204" s="302">
        <f t="shared" ref="H204" si="161">SUM(B204,D204,F204)</f>
        <v>27.127137078065438</v>
      </c>
      <c r="I204" s="299" t="str">
        <f>CONCATENATE("(",ROUND((H204/$H205)*100,1),")")</f>
        <v>(46.6)</v>
      </c>
      <c r="K204" s="302">
        <f t="shared" ref="K204:K205" si="162">B209-B204</f>
        <v>0.68081946244951297</v>
      </c>
      <c r="L204" s="302">
        <f t="shared" ref="L204:L205" si="163">D209-D204</f>
        <v>-1.0292941722982203</v>
      </c>
      <c r="M204" s="302">
        <f t="shared" ref="M204:M205" si="164">F209-F204</f>
        <v>0.15636878768441109</v>
      </c>
      <c r="N204" s="302">
        <f t="shared" ref="N204:N205" si="165">SUM(K204:M204)</f>
        <v>-0.19210592216429623</v>
      </c>
    </row>
    <row r="205" spans="1:14" x14ac:dyDescent="0.2">
      <c r="A205" s="282" t="s">
        <v>363</v>
      </c>
      <c r="B205" s="302">
        <f>SUM(B203:B204)</f>
        <v>31.758206042433454</v>
      </c>
      <c r="C205" s="299" t="str">
        <f>CONCATENATE("(",ROUND((B205/$H205)*100,1),")")</f>
        <v>(54.5)</v>
      </c>
      <c r="D205" s="302">
        <f>SUM(D203:D204)</f>
        <v>20.839677024319915</v>
      </c>
      <c r="E205" s="299" t="str">
        <f>CONCATENATE("(",ROUND((D205/$H205)*100,1),")")</f>
        <v>(35.8)</v>
      </c>
      <c r="F205" s="302">
        <f>SUM(F203:F204)</f>
        <v>5.6251169332466286</v>
      </c>
      <c r="G205" s="299" t="str">
        <f>CONCATENATE("(",ROUND((F205/$H205)*100,1),")")</f>
        <v>(9.7)</v>
      </c>
      <c r="H205" s="302">
        <f>SUM(H203:H204)</f>
        <v>58.222999999999999</v>
      </c>
      <c r="I205" s="299" t="str">
        <f>CONCATENATE("(",ROUND((H205/$H205)*100,1),")")</f>
        <v>(100)</v>
      </c>
      <c r="K205" s="302">
        <f t="shared" si="162"/>
        <v>0.98549223465116498</v>
      </c>
      <c r="L205" s="302">
        <f t="shared" si="163"/>
        <v>-1.0030648507322475</v>
      </c>
      <c r="M205" s="302">
        <f t="shared" si="164"/>
        <v>0.19657261608102061</v>
      </c>
      <c r="N205" s="302">
        <f t="shared" si="165"/>
        <v>0.1789999999999381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21.371796929482173</v>
      </c>
      <c r="C208" s="299" t="str">
        <f>CONCATENATE("(",ROUND((B208/$H210)*100,1),")")</f>
        <v>(36.6)</v>
      </c>
      <c r="D208" s="302">
        <f>'Ind T6'!W81</f>
        <v>6.8156462686438335</v>
      </c>
      <c r="E208" s="299" t="str">
        <f>CONCATENATE("(",ROUND((D208/$H210)*100,1),")")</f>
        <v>(11.7)</v>
      </c>
      <c r="F208" s="302">
        <f>'Ind T6'!X81</f>
        <v>3.2795256459727922</v>
      </c>
      <c r="G208" s="299" t="str">
        <f>CONCATENATE("(",ROUND((F208/$H210)*100,1),")")</f>
        <v>(5.6)</v>
      </c>
      <c r="H208" s="302">
        <f>SUM(B208,D208,F208)</f>
        <v>31.466968844098798</v>
      </c>
      <c r="I208" s="299" t="str">
        <f>CONCATENATE("(",ROUND((H208/$H210)*100,1),")")</f>
        <v>(53.9)</v>
      </c>
      <c r="K208" s="302">
        <f>B208-B198</f>
        <v>0.5442908068229606</v>
      </c>
      <c r="L208" s="302">
        <f>D208-D198</f>
        <v>4.6596759572551605E-2</v>
      </c>
      <c r="M208" s="302">
        <f>F208-F198</f>
        <v>6.8164483832594769E-2</v>
      </c>
      <c r="N208" s="302">
        <f>SUM(K208:M208)</f>
        <v>0.65905205022810698</v>
      </c>
    </row>
    <row r="209" spans="1:14" x14ac:dyDescent="0.2">
      <c r="A209" s="282" t="s">
        <v>365</v>
      </c>
      <c r="B209" s="302">
        <f>'Ind T6'!V80</f>
        <v>11.371901347602449</v>
      </c>
      <c r="C209" s="299" t="str">
        <f>CONCATENATE("(",ROUND((B209/$H210)*100,1),")")</f>
        <v>(19.5)</v>
      </c>
      <c r="D209" s="302">
        <f>'Ind T6'!W80</f>
        <v>13.020965904943834</v>
      </c>
      <c r="E209" s="299" t="str">
        <f>CONCATENATE("(",ROUND((D209/$H210)*100,1),")")</f>
        <v>(22.3)</v>
      </c>
      <c r="F209" s="302">
        <f>'Ind T6'!X80</f>
        <v>2.5421639033548566</v>
      </c>
      <c r="G209" s="299" t="str">
        <f>CONCATENATE("(",ROUND((F209/$H210)*100,1),")")</f>
        <v>(4.4)</v>
      </c>
      <c r="H209" s="302">
        <f t="shared" ref="H209" si="166">SUM(B209,D209,F209)</f>
        <v>26.935031155901139</v>
      </c>
      <c r="I209" s="299" t="str">
        <f>CONCATENATE("(",ROUND((H209/$H210)*100,1),")")</f>
        <v>(46.1)</v>
      </c>
      <c r="K209" s="302">
        <f t="shared" ref="K209:K210" si="167">B209-B199</f>
        <v>1.0464970579925268</v>
      </c>
      <c r="L209" s="302">
        <f t="shared" ref="L209:L210" si="168">D209-D199</f>
        <v>-1.5295766976663643</v>
      </c>
      <c r="M209" s="302">
        <f t="shared" ref="M209:M210" si="169">F209-F199</f>
        <v>0.23602758944580726</v>
      </c>
      <c r="N209" s="302">
        <f t="shared" ref="N209:N210" si="170">SUM(K209:M209)</f>
        <v>-0.24705205022803023</v>
      </c>
    </row>
    <row r="210" spans="1:14" x14ac:dyDescent="0.2">
      <c r="A210" s="282" t="s">
        <v>363</v>
      </c>
      <c r="B210" s="302">
        <f>SUM(B208:B209)</f>
        <v>32.743698277084619</v>
      </c>
      <c r="C210" s="299" t="str">
        <f>CONCATENATE("(",ROUND((B210/$H210)*100,1),")")</f>
        <v>(56.1)</v>
      </c>
      <c r="D210" s="302">
        <f>SUM(D208:D209)</f>
        <v>19.836612173587667</v>
      </c>
      <c r="E210" s="299" t="str">
        <f>CONCATENATE("(",ROUND((D210/$H210)*100,1),")")</f>
        <v>(34)</v>
      </c>
      <c r="F210" s="302">
        <f>SUM(F208:F209)</f>
        <v>5.8216895493276493</v>
      </c>
      <c r="G210" s="299" t="str">
        <f>CONCATENATE("(",ROUND((F210/$H210)*100,1),")")</f>
        <v>(10)</v>
      </c>
      <c r="H210" s="302">
        <f>SUM(H208:H209)</f>
        <v>58.401999999999937</v>
      </c>
      <c r="I210" s="299" t="str">
        <f>CONCATENATE("(",ROUND((H210/$H210)*100,1),")")</f>
        <v>(100)</v>
      </c>
      <c r="K210" s="302">
        <f t="shared" si="167"/>
        <v>1.5907878648154821</v>
      </c>
      <c r="L210" s="302">
        <f t="shared" si="168"/>
        <v>-1.4829799380938127</v>
      </c>
      <c r="M210" s="302">
        <f t="shared" si="169"/>
        <v>0.30419207327840248</v>
      </c>
      <c r="N210" s="302">
        <f t="shared" si="170"/>
        <v>0.41200000000007186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9.5214619628771651</v>
      </c>
      <c r="C219" s="299" t="str">
        <f>CONCATENATE("(",ROUND((B219/$H221)*100,1),")")</f>
        <v>(56.5)</v>
      </c>
      <c r="D219" s="302">
        <f>'Ind T6'!M90</f>
        <v>1.4886956395275961</v>
      </c>
      <c r="E219" s="299" t="str">
        <f>CONCATENATE("(",ROUND((D219/$H221)*100,1),")")</f>
        <v>(8.8)</v>
      </c>
      <c r="F219" s="302">
        <f>'Ind T6'!N90</f>
        <v>1.8403379298742415</v>
      </c>
      <c r="G219" s="299" t="str">
        <f>CONCATENATE("(",ROUND((F219/$H221)*100,1),")")</f>
        <v>(10.9)</v>
      </c>
      <c r="H219" s="302">
        <f>SUM(B219,D219,F219)</f>
        <v>12.850495532279002</v>
      </c>
      <c r="I219" s="299" t="str">
        <f>CONCATENATE("(",ROUND((H219/$H221)*100,1),")")</f>
        <v>(76.2)</v>
      </c>
      <c r="K219" s="302">
        <f>B224-B219</f>
        <v>0.11064482494625771</v>
      </c>
      <c r="L219" s="302">
        <f>D224-D219</f>
        <v>2.8702514242816779E-2</v>
      </c>
      <c r="M219" s="302">
        <f>F224-F219</f>
        <v>1.8623214996500881E-2</v>
      </c>
      <c r="N219" s="302">
        <f>SUM(K219:M219)</f>
        <v>0.15797055418557537</v>
      </c>
    </row>
    <row r="220" spans="1:14" x14ac:dyDescent="0.2">
      <c r="A220" s="282" t="s">
        <v>365</v>
      </c>
      <c r="B220" s="302">
        <f>'Ind T6'!L89</f>
        <v>2.042283262549796</v>
      </c>
      <c r="C220" s="299" t="str">
        <f>CONCATENATE("(",ROUND((B220/$H221)*100,1),")")</f>
        <v>(12.1)</v>
      </c>
      <c r="D220" s="302">
        <f>'Ind T6'!M89</f>
        <v>1.7445747789074506</v>
      </c>
      <c r="E220" s="299" t="str">
        <f>CONCATENATE("(",ROUND((D220/$H221)*100,1),")")</f>
        <v>(10.3)</v>
      </c>
      <c r="F220" s="302">
        <f>'Ind T6'!N89</f>
        <v>0.2186464262637812</v>
      </c>
      <c r="G220" s="299" t="str">
        <f>CONCATENATE("(",ROUND((F220/$H221)*100,1),")")</f>
        <v>(1.3)</v>
      </c>
      <c r="H220" s="302">
        <f t="shared" ref="H220" si="171">SUM(B220,D220,F220)</f>
        <v>4.0055044677210274</v>
      </c>
      <c r="I220" s="299" t="str">
        <f>CONCATENATE("(",ROUND((H220/$H221)*100,1),")")</f>
        <v>(23.8)</v>
      </c>
      <c r="K220" s="302">
        <f t="shared" ref="K220:K221" si="172">B225-B220</f>
        <v>0.11470833514272849</v>
      </c>
      <c r="L220" s="302">
        <f t="shared" ref="L220:L221" si="173">D225-D220</f>
        <v>0.13934908003680757</v>
      </c>
      <c r="M220" s="302">
        <f t="shared" ref="M220:M221" si="174">F225-F220</f>
        <v>-4.0279693651630866E-3</v>
      </c>
      <c r="N220" s="302">
        <f t="shared" ref="N220:N221" si="175">SUM(K220:M220)</f>
        <v>0.25002944581437297</v>
      </c>
    </row>
    <row r="221" spans="1:14" x14ac:dyDescent="0.2">
      <c r="A221" s="282" t="s">
        <v>363</v>
      </c>
      <c r="B221" s="302">
        <f>SUM(B219:B220)</f>
        <v>11.563745225426961</v>
      </c>
      <c r="C221" s="299" t="str">
        <f>CONCATENATE("(",ROUND((B221/$H221)*100,1),")")</f>
        <v>(68.6)</v>
      </c>
      <c r="D221" s="302">
        <f>SUM(D219:D220)</f>
        <v>3.2332704184350467</v>
      </c>
      <c r="E221" s="299" t="str">
        <f>CONCATENATE("(",ROUND((D221/$H221)*100,1),")")</f>
        <v>(19.2)</v>
      </c>
      <c r="F221" s="302">
        <f>SUM(F219:F220)</f>
        <v>2.0589843561380228</v>
      </c>
      <c r="G221" s="299" t="str">
        <f>CONCATENATE("(",ROUND((F221/$H221)*100,1),")")</f>
        <v>(12.2)</v>
      </c>
      <c r="H221" s="302">
        <f>SUM(H219:H220)</f>
        <v>16.85600000000003</v>
      </c>
      <c r="I221" s="299" t="str">
        <f>CONCATENATE("(",ROUND((H221/$H221)*100,1),")")</f>
        <v>(100)</v>
      </c>
      <c r="K221" s="302">
        <f t="shared" si="172"/>
        <v>0.22535316008898576</v>
      </c>
      <c r="L221" s="302">
        <f t="shared" si="173"/>
        <v>0.16805159427962435</v>
      </c>
      <c r="M221" s="302">
        <f t="shared" si="174"/>
        <v>1.459524563133785E-2</v>
      </c>
      <c r="N221" s="302">
        <f t="shared" si="175"/>
        <v>0.40799999999994796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9.6321067878234228</v>
      </c>
      <c r="C224" s="299" t="str">
        <f>CONCATENATE("(",ROUND((B224/$H226)*100,1),")")</f>
        <v>(55.8)</v>
      </c>
      <c r="D224" s="302">
        <f>'Ind T6'!R90</f>
        <v>1.5173981537704129</v>
      </c>
      <c r="E224" s="299" t="str">
        <f>CONCATENATE("(",ROUND((D224/$H226)*100,1),")")</f>
        <v>(8.8)</v>
      </c>
      <c r="F224" s="302">
        <f>'Ind T6'!S90</f>
        <v>1.8589611448707424</v>
      </c>
      <c r="G224" s="299" t="str">
        <f>CONCATENATE("(",ROUND((F224/$H226)*100,1),")")</f>
        <v>(10.8)</v>
      </c>
      <c r="H224" s="302">
        <f>SUM(B224,D224,F224)</f>
        <v>13.008466086464578</v>
      </c>
      <c r="I224" s="299" t="str">
        <f>CONCATENATE("(",ROUND((H224/$H226)*100,1),")")</f>
        <v>(75.4)</v>
      </c>
      <c r="K224" s="302">
        <f>B229-B224</f>
        <v>-0.3126441465695784</v>
      </c>
      <c r="L224" s="302">
        <f>D229-D224</f>
        <v>3.1999704405644147E-2</v>
      </c>
      <c r="M224" s="302">
        <f>F229-F224</f>
        <v>4.582965738996081E-2</v>
      </c>
      <c r="N224" s="302">
        <f>SUM(K224:M224)</f>
        <v>-0.23481478477397344</v>
      </c>
    </row>
    <row r="225" spans="1:14" x14ac:dyDescent="0.2">
      <c r="A225" s="282" t="s">
        <v>365</v>
      </c>
      <c r="B225" s="302">
        <f>'Ind T6'!Q89</f>
        <v>2.1569915976925245</v>
      </c>
      <c r="C225" s="299" t="str">
        <f>CONCATENATE("(",ROUND((B225/$H226)*100,1),")")</f>
        <v>(12.5)</v>
      </c>
      <c r="D225" s="302">
        <f>'Ind T6'!R89</f>
        <v>1.8839238589442582</v>
      </c>
      <c r="E225" s="299" t="str">
        <f>CONCATENATE("(",ROUND((D225/$H226)*100,1),")")</f>
        <v>(10.9)</v>
      </c>
      <c r="F225" s="302">
        <f>'Ind T6'!S89</f>
        <v>0.21461845689861811</v>
      </c>
      <c r="G225" s="299" t="str">
        <f>CONCATENATE("(",ROUND((F225/$H226)*100,1),")")</f>
        <v>(1.2)</v>
      </c>
      <c r="H225" s="302">
        <f t="shared" ref="H225" si="176">SUM(B225,D225,F225)</f>
        <v>4.2555339135354009</v>
      </c>
      <c r="I225" s="299" t="str">
        <f>CONCATENATE("(",ROUND((H225/$H226)*100,1),")")</f>
        <v>(24.6)</v>
      </c>
      <c r="K225" s="302">
        <f t="shared" ref="K225:K226" si="177">B230-B225</f>
        <v>7.0704284224559988E-2</v>
      </c>
      <c r="L225" s="302">
        <f t="shared" ref="L225:L226" si="178">D230-D225</f>
        <v>0.14398683958562808</v>
      </c>
      <c r="M225" s="302">
        <f t="shared" ref="M225:M226" si="179">F230-F225</f>
        <v>-5.8763390362232271E-3</v>
      </c>
      <c r="N225" s="302">
        <f t="shared" ref="N225:N226" si="180">SUM(K225:M225)</f>
        <v>0.20881478477396484</v>
      </c>
    </row>
    <row r="226" spans="1:14" x14ac:dyDescent="0.2">
      <c r="A226" s="282" t="s">
        <v>363</v>
      </c>
      <c r="B226" s="302">
        <f>SUM(B224:B225)</f>
        <v>11.789098385515947</v>
      </c>
      <c r="C226" s="299" t="str">
        <f>CONCATENATE("(",ROUND((B226/$H226)*100,1),")")</f>
        <v>(68.3)</v>
      </c>
      <c r="D226" s="302">
        <f>SUM(D224:D225)</f>
        <v>3.4013220127146711</v>
      </c>
      <c r="E226" s="299" t="str">
        <f>CONCATENATE("(",ROUND((D226/$H226)*100,1),")")</f>
        <v>(19.7)</v>
      </c>
      <c r="F226" s="302">
        <f>SUM(F224:F225)</f>
        <v>2.0735796017693606</v>
      </c>
      <c r="G226" s="299" t="str">
        <f>CONCATENATE("(",ROUND((F226/$H226)*100,1),")")</f>
        <v>(12)</v>
      </c>
      <c r="H226" s="302">
        <f>SUM(H224:H225)</f>
        <v>17.263999999999978</v>
      </c>
      <c r="I226" s="299" t="str">
        <f>CONCATENATE("(",ROUND((H226/$H226)*100,1),")")</f>
        <v>(100)</v>
      </c>
      <c r="K226" s="302">
        <f t="shared" si="177"/>
        <v>-0.24193986234501885</v>
      </c>
      <c r="L226" s="302">
        <f t="shared" si="178"/>
        <v>0.175986543991272</v>
      </c>
      <c r="M226" s="302">
        <f t="shared" si="179"/>
        <v>3.9953318353737277E-2</v>
      </c>
      <c r="N226" s="302">
        <f t="shared" si="180"/>
        <v>-2.6000000000009571E-2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9.3194626412538444</v>
      </c>
      <c r="C229" s="299" t="str">
        <f>CONCATENATE("(",ROUND((B229/$H231)*100,1),")")</f>
        <v>(54.1)</v>
      </c>
      <c r="D229" s="302">
        <f>'Ind T6'!W90</f>
        <v>1.549397858176057</v>
      </c>
      <c r="E229" s="299" t="str">
        <f>CONCATENATE("(",ROUND((D229/$H231)*100,1),")")</f>
        <v>(9)</v>
      </c>
      <c r="F229" s="302">
        <f>'Ind T6'!X90</f>
        <v>1.9047908022607032</v>
      </c>
      <c r="G229" s="299" t="str">
        <f>CONCATENATE("(",ROUND((F229/$H231)*100,1),")")</f>
        <v>(11)</v>
      </c>
      <c r="H229" s="302">
        <f>SUM(B229,D229,F229)</f>
        <v>12.773651301690604</v>
      </c>
      <c r="I229" s="299" t="str">
        <f>CONCATENATE("(",ROUND((H229/$H231)*100,1),")")</f>
        <v>(74.1)</v>
      </c>
      <c r="K229" s="302">
        <f>B229-B219</f>
        <v>-0.20199932162332068</v>
      </c>
      <c r="L229" s="302">
        <f>D229-D219</f>
        <v>6.0702218648460926E-2</v>
      </c>
      <c r="M229" s="302">
        <f>F229-F219</f>
        <v>6.445287238646169E-2</v>
      </c>
      <c r="N229" s="302">
        <f>SUM(K229:M229)</f>
        <v>-7.6844230588398066E-2</v>
      </c>
    </row>
    <row r="230" spans="1:14" x14ac:dyDescent="0.2">
      <c r="A230" s="282" t="s">
        <v>365</v>
      </c>
      <c r="B230" s="302">
        <f>'Ind T6'!V89</f>
        <v>2.2276958819170845</v>
      </c>
      <c r="C230" s="299" t="str">
        <f>CONCATENATE("(",ROUND((B230/$H231)*100,1),")")</f>
        <v>(12.9)</v>
      </c>
      <c r="D230" s="302">
        <f>'Ind T6'!W89</f>
        <v>2.0279106985298863</v>
      </c>
      <c r="E230" s="299" t="str">
        <f>CONCATENATE("(",ROUND((D230/$H231)*100,1),")")</f>
        <v>(11.8)</v>
      </c>
      <c r="F230" s="302">
        <f>'Ind T6'!X89</f>
        <v>0.20874211786239488</v>
      </c>
      <c r="G230" s="299" t="str">
        <f>CONCATENATE("(",ROUND((F230/$H231)*100,1),")")</f>
        <v>(1.2)</v>
      </c>
      <c r="H230" s="302">
        <f t="shared" ref="H230" si="181">SUM(B230,D230,F230)</f>
        <v>4.4643486983093652</v>
      </c>
      <c r="I230" s="299" t="str">
        <f>CONCATENATE("(",ROUND((H230/$H231)*100,1),")")</f>
        <v>(25.9)</v>
      </c>
      <c r="K230" s="302">
        <f t="shared" ref="K230:K231" si="182">B230-B220</f>
        <v>0.18541261936728848</v>
      </c>
      <c r="L230" s="302">
        <f t="shared" ref="L230:L231" si="183">D230-D220</f>
        <v>0.28333591962243565</v>
      </c>
      <c r="M230" s="302">
        <f t="shared" ref="M230:M231" si="184">F230-F220</f>
        <v>-9.9043084013863136E-3</v>
      </c>
      <c r="N230" s="302">
        <f t="shared" ref="N230:N231" si="185">SUM(K230:M230)</f>
        <v>0.45884423058833779</v>
      </c>
    </row>
    <row r="231" spans="1:14" x14ac:dyDescent="0.2">
      <c r="A231" s="282" t="s">
        <v>363</v>
      </c>
      <c r="B231" s="302">
        <f>SUM(B229:B230)</f>
        <v>11.547158523170928</v>
      </c>
      <c r="C231" s="299" t="str">
        <f>CONCATENATE("(",ROUND((B231/$H231)*100,1),")")</f>
        <v>(67)</v>
      </c>
      <c r="D231" s="302">
        <f>SUM(D229:D230)</f>
        <v>3.5773085567059431</v>
      </c>
      <c r="E231" s="299" t="str">
        <f>CONCATENATE("(",ROUND((D231/$H231)*100,1),")")</f>
        <v>(20.8)</v>
      </c>
      <c r="F231" s="302">
        <f>SUM(F229:F230)</f>
        <v>2.1135329201230979</v>
      </c>
      <c r="G231" s="299" t="str">
        <f>CONCATENATE("(",ROUND((F231/$H231)*100,1),")")</f>
        <v>(12.3)</v>
      </c>
      <c r="H231" s="302">
        <f>SUM(H229:H230)</f>
        <v>17.237999999999971</v>
      </c>
      <c r="I231" s="299" t="str">
        <f>CONCATENATE("(",ROUND((H231/$H231)*100,1),")")</f>
        <v>(100)</v>
      </c>
      <c r="K231" s="302">
        <f t="shared" si="182"/>
        <v>-1.6586702256033092E-2</v>
      </c>
      <c r="L231" s="302">
        <f t="shared" si="183"/>
        <v>0.34403813827089635</v>
      </c>
      <c r="M231" s="302">
        <f t="shared" si="184"/>
        <v>5.4548563985075127E-2</v>
      </c>
      <c r="N231" s="302">
        <f t="shared" si="185"/>
        <v>0.38199999999993839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5.6633849844346464</v>
      </c>
      <c r="C240" s="299" t="str">
        <f>CONCATENATE("(",ROUND((B240/$H242)*100,1),")")</f>
        <v>(21)</v>
      </c>
      <c r="D240" s="302">
        <f>'Ind T6'!M99</f>
        <v>5.8582481388376442</v>
      </c>
      <c r="E240" s="299" t="str">
        <f>CONCATENATE("(",ROUND((D240/$H242)*100,1),")")</f>
        <v>(21.7)</v>
      </c>
      <c r="F240" s="302">
        <f>'Ind T6'!N99</f>
        <v>0.8526068667515454</v>
      </c>
      <c r="G240" s="299" t="str">
        <f>CONCATENATE("(",ROUND((F240/$H242)*100,1),")")</f>
        <v>(3.2)</v>
      </c>
      <c r="H240" s="302">
        <f>SUM(B240,D240,F240)</f>
        <v>12.374239990023836</v>
      </c>
      <c r="I240" s="299" t="str">
        <f>CONCATENATE("(",ROUND((H240/$H242)*100,1),")")</f>
        <v>(45.8)</v>
      </c>
      <c r="K240" s="302">
        <f>B245-B240</f>
        <v>0.41634841882721219</v>
      </c>
      <c r="L240" s="302">
        <f>D245-D240</f>
        <v>0.29277925056849874</v>
      </c>
      <c r="M240" s="302">
        <f>F245-F240</f>
        <v>7.5175499184978345E-2</v>
      </c>
      <c r="N240" s="302">
        <f>SUM(K240:M240)</f>
        <v>0.78430316858068927</v>
      </c>
    </row>
    <row r="241" spans="1:14" x14ac:dyDescent="0.2">
      <c r="A241" s="282" t="s">
        <v>365</v>
      </c>
      <c r="B241" s="302">
        <f>'Ind T6'!L98</f>
        <v>4.1587277610009972</v>
      </c>
      <c r="C241" s="299" t="str">
        <f>CONCATENATE("(",ROUND((B241/$H242)*100,1),")")</f>
        <v>(15.4)</v>
      </c>
      <c r="D241" s="302">
        <f>'Ind T6'!M98</f>
        <v>8.5015764961583908</v>
      </c>
      <c r="E241" s="299" t="str">
        <f>CONCATENATE("(",ROUND((D241/$H242)*100,1),")")</f>
        <v>(31.5)</v>
      </c>
      <c r="F241" s="302">
        <f>'Ind T6'!N98</f>
        <v>1.9634557528167487</v>
      </c>
      <c r="G241" s="299" t="str">
        <f>CONCATENATE("(",ROUND((F241/$H242)*100,1),")")</f>
        <v>(7.3)</v>
      </c>
      <c r="H241" s="302">
        <f t="shared" ref="H241" si="186">SUM(B241,D241,F241)</f>
        <v>14.623760009976138</v>
      </c>
      <c r="I241" s="299" t="str">
        <f>CONCATENATE("(",ROUND((H241/$H242)*100,1),")")</f>
        <v>(54.2)</v>
      </c>
      <c r="K241" s="302">
        <f t="shared" ref="K241:K242" si="187">B246-B241</f>
        <v>0.30824602764494902</v>
      </c>
      <c r="L241" s="302">
        <f t="shared" ref="L241:L242" si="188">D246-D241</f>
        <v>0.53024022091439527</v>
      </c>
      <c r="M241" s="302">
        <f t="shared" ref="M241:M242" si="189">F246-F241</f>
        <v>0.18721058285996683</v>
      </c>
      <c r="N241" s="302">
        <f t="shared" ref="N241:N242" si="190">SUM(K241:M241)</f>
        <v>1.0256968314193111</v>
      </c>
    </row>
    <row r="242" spans="1:14" x14ac:dyDescent="0.2">
      <c r="A242" s="282" t="s">
        <v>363</v>
      </c>
      <c r="B242" s="302">
        <f>SUM(B240:B241)</f>
        <v>9.8221127454356427</v>
      </c>
      <c r="C242" s="299" t="str">
        <f>CONCATENATE("(",ROUND((B242/$H242)*100,1),")")</f>
        <v>(36.4)</v>
      </c>
      <c r="D242" s="302">
        <f>SUM(D240:D241)</f>
        <v>14.359824634996034</v>
      </c>
      <c r="E242" s="299" t="str">
        <f>CONCATENATE("(",ROUND((D242/$H242)*100,1),")")</f>
        <v>(53.2)</v>
      </c>
      <c r="F242" s="302">
        <f>SUM(F240:F241)</f>
        <v>2.8160626195682941</v>
      </c>
      <c r="G242" s="299" t="str">
        <f>CONCATENATE("(",ROUND((F242/$H242)*100,1),")")</f>
        <v>(10.4)</v>
      </c>
      <c r="H242" s="302">
        <f>SUM(H240:H241)</f>
        <v>26.997999999999976</v>
      </c>
      <c r="I242" s="299" t="str">
        <f>CONCATENATE("(",ROUND((H242/$H242)*100,1),")")</f>
        <v>(100)</v>
      </c>
      <c r="K242" s="302">
        <f t="shared" si="187"/>
        <v>0.72459444647216209</v>
      </c>
      <c r="L242" s="302">
        <f t="shared" si="188"/>
        <v>0.82301947148289401</v>
      </c>
      <c r="M242" s="302">
        <f t="shared" si="189"/>
        <v>0.26238608204494529</v>
      </c>
      <c r="N242" s="302">
        <f t="shared" si="190"/>
        <v>1.8100000000000014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6.0797334032618586</v>
      </c>
      <c r="C245" s="299" t="str">
        <f>CONCATENATE("(",ROUND((B245/$H247)*100,1),")")</f>
        <v>(21.1)</v>
      </c>
      <c r="D245" s="302">
        <f>'Ind T6'!R99</f>
        <v>6.1510273894061429</v>
      </c>
      <c r="E245" s="299" t="str">
        <f>CONCATENATE("(",ROUND((D245/$H247)*100,1),")")</f>
        <v>(21.4)</v>
      </c>
      <c r="F245" s="302">
        <f>'Ind T6'!S99</f>
        <v>0.92778236593652375</v>
      </c>
      <c r="G245" s="299" t="str">
        <f>CONCATENATE("(",ROUND((F245/$H247)*100,1),")")</f>
        <v>(3.2)</v>
      </c>
      <c r="H245" s="302">
        <f>SUM(B245,D245,F245)</f>
        <v>13.158543158604525</v>
      </c>
      <c r="I245" s="299" t="str">
        <f>CONCATENATE("(",ROUND((H245/$H247)*100,1),")")</f>
        <v>(45.7)</v>
      </c>
      <c r="K245" s="302">
        <f>B250-B245</f>
        <v>0.78642883497181781</v>
      </c>
      <c r="L245" s="302">
        <f>D250-D245</f>
        <v>0.77589547310622109</v>
      </c>
      <c r="M245" s="302">
        <f>F250-F245</f>
        <v>0.11890936156341458</v>
      </c>
      <c r="N245" s="302">
        <f>SUM(K245:M245)</f>
        <v>1.6812336696414536</v>
      </c>
    </row>
    <row r="246" spans="1:14" x14ac:dyDescent="0.2">
      <c r="A246" s="282" t="s">
        <v>365</v>
      </c>
      <c r="B246" s="302">
        <f>'Ind T6'!Q98</f>
        <v>4.4669737886459462</v>
      </c>
      <c r="C246" s="299" t="str">
        <f>CONCATENATE("(",ROUND((B246/$H247)*100,1),")")</f>
        <v>(15.5)</v>
      </c>
      <c r="D246" s="302">
        <f>'Ind T6'!R98</f>
        <v>9.0318167170727861</v>
      </c>
      <c r="E246" s="299" t="str">
        <f>CONCATENATE("(",ROUND((D246/$H247)*100,1),")")</f>
        <v>(31.4)</v>
      </c>
      <c r="F246" s="302">
        <f>'Ind T6'!S98</f>
        <v>2.1506663356767155</v>
      </c>
      <c r="G246" s="299" t="str">
        <f>CONCATENATE("(",ROUND((F246/$H247)*100,1),")")</f>
        <v>(7.5)</v>
      </c>
      <c r="H246" s="302">
        <f t="shared" ref="H246" si="191">SUM(B246,D246,F246)</f>
        <v>15.649456841395448</v>
      </c>
      <c r="I246" s="299" t="str">
        <f>CONCATENATE("(",ROUND((H246/$H247)*100,1),")")</f>
        <v>(54.3)</v>
      </c>
      <c r="K246" s="302">
        <f t="shared" ref="K246:K247" si="192">B251-B246</f>
        <v>0.53646248604303182</v>
      </c>
      <c r="L246" s="302">
        <f t="shared" ref="L246:L247" si="193">D251-D246</f>
        <v>1.1377545769779029</v>
      </c>
      <c r="M246" s="302">
        <f t="shared" ref="M246:M247" si="194">F251-F246</f>
        <v>0.27054926733763551</v>
      </c>
      <c r="N246" s="302">
        <f t="shared" ref="N246:N247" si="195">SUM(K246:M246)</f>
        <v>1.9447663303585703</v>
      </c>
    </row>
    <row r="247" spans="1:14" x14ac:dyDescent="0.2">
      <c r="A247" s="282" t="s">
        <v>363</v>
      </c>
      <c r="B247" s="302">
        <f>SUM(B245:B246)</f>
        <v>10.546707191907805</v>
      </c>
      <c r="C247" s="299" t="str">
        <f>CONCATENATE("(",ROUND((B247/$H247)*100,1),")")</f>
        <v>(36.6)</v>
      </c>
      <c r="D247" s="302">
        <f>SUM(D245:D246)</f>
        <v>15.182844106478928</v>
      </c>
      <c r="E247" s="299" t="str">
        <f>CONCATENATE("(",ROUND((D247/$H247)*100,1),")")</f>
        <v>(52.7)</v>
      </c>
      <c r="F247" s="302">
        <f>SUM(F245:F246)</f>
        <v>3.0784487016132394</v>
      </c>
      <c r="G247" s="299" t="str">
        <f>CONCATENATE("(",ROUND((F247/$H247)*100,1),")")</f>
        <v>(10.7)</v>
      </c>
      <c r="H247" s="302">
        <f>SUM(H245:H246)</f>
        <v>28.807999999999971</v>
      </c>
      <c r="I247" s="299" t="str">
        <f>CONCATENATE("(",ROUND((H247/$H247)*100,1),")")</f>
        <v>(100)</v>
      </c>
      <c r="K247" s="302">
        <f t="shared" si="192"/>
        <v>1.3228913210148487</v>
      </c>
      <c r="L247" s="302">
        <f t="shared" si="193"/>
        <v>1.9136500500841258</v>
      </c>
      <c r="M247" s="302">
        <f t="shared" si="194"/>
        <v>0.38945862890104976</v>
      </c>
      <c r="N247" s="302">
        <f t="shared" si="195"/>
        <v>3.6260000000000243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6.8661622382336764</v>
      </c>
      <c r="C250" s="299" t="str">
        <f>CONCATENATE("(",ROUND((B250/$H252)*100,1),")")</f>
        <v>(21.2)</v>
      </c>
      <c r="D250" s="302">
        <f>'Ind T6'!W99</f>
        <v>6.926922862512364</v>
      </c>
      <c r="E250" s="299" t="str">
        <f>CONCATENATE("(",ROUND((D250/$H252)*100,1),")")</f>
        <v>(21.4)</v>
      </c>
      <c r="F250" s="302">
        <f>'Ind T6'!X99</f>
        <v>1.0466917274999383</v>
      </c>
      <c r="G250" s="299" t="str">
        <f>CONCATENATE("(",ROUND((F250/$H252)*100,1),")")</f>
        <v>(3.2)</v>
      </c>
      <c r="H250" s="302">
        <f>SUM(B250,D250,F250)</f>
        <v>14.839776828245979</v>
      </c>
      <c r="I250" s="299" t="str">
        <f>CONCATENATE("(",ROUND((H250/$H252)*100,1),")")</f>
        <v>(45.8)</v>
      </c>
      <c r="K250" s="302">
        <f>B250-B240</f>
        <v>1.20277725379903</v>
      </c>
      <c r="L250" s="302">
        <f>D250-D240</f>
        <v>1.0686747236747198</v>
      </c>
      <c r="M250" s="302">
        <f>F250-F240</f>
        <v>0.19408486074839293</v>
      </c>
      <c r="N250" s="302">
        <f>SUM(K250:M250)</f>
        <v>2.4655368382221425</v>
      </c>
    </row>
    <row r="251" spans="1:14" x14ac:dyDescent="0.2">
      <c r="A251" s="282" t="s">
        <v>365</v>
      </c>
      <c r="B251" s="302">
        <f>'Ind T6'!V98</f>
        <v>5.003436274688978</v>
      </c>
      <c r="C251" s="299" t="str">
        <f>CONCATENATE("(",ROUND((B251/$H252)*100,1),")")</f>
        <v>(15.4)</v>
      </c>
      <c r="D251" s="302">
        <f>'Ind T6'!W98</f>
        <v>10.169571294050689</v>
      </c>
      <c r="E251" s="299" t="str">
        <f>CONCATENATE("(",ROUND((D251/$H252)*100,1),")")</f>
        <v>(31.4)</v>
      </c>
      <c r="F251" s="302">
        <f>'Ind T6'!X98</f>
        <v>2.421215603014351</v>
      </c>
      <c r="G251" s="299" t="str">
        <f>CONCATENATE("(",ROUND((F251/$H252)*100,1),")")</f>
        <v>(7.5)</v>
      </c>
      <c r="H251" s="302">
        <f t="shared" ref="H251" si="196">SUM(B251,D251,F251)</f>
        <v>17.594223171754017</v>
      </c>
      <c r="I251" s="299" t="str">
        <f>CONCATENATE("(",ROUND((H251/$H252)*100,1),")")</f>
        <v>(54.2)</v>
      </c>
      <c r="K251" s="302">
        <f t="shared" ref="K251:K252" si="197">B251-B241</f>
        <v>0.84470851368798083</v>
      </c>
      <c r="L251" s="302">
        <f t="shared" ref="L251:L252" si="198">D251-D241</f>
        <v>1.6679947978922982</v>
      </c>
      <c r="M251" s="302">
        <f t="shared" ref="M251:M252" si="199">F251-F241</f>
        <v>0.45775985019760235</v>
      </c>
      <c r="N251" s="302">
        <f t="shared" ref="N251:N252" si="200">SUM(K251:M251)</f>
        <v>2.9704631617778814</v>
      </c>
    </row>
    <row r="252" spans="1:14" x14ac:dyDescent="0.2">
      <c r="A252" s="282" t="s">
        <v>363</v>
      </c>
      <c r="B252" s="302">
        <f>SUM(B250:B251)</f>
        <v>11.869598512922654</v>
      </c>
      <c r="C252" s="299" t="str">
        <f>CONCATENATE("(",ROUND((B252/$H252)*100,1),")")</f>
        <v>(36.6)</v>
      </c>
      <c r="D252" s="302">
        <f>SUM(D250:D251)</f>
        <v>17.096494156563054</v>
      </c>
      <c r="E252" s="299" t="str">
        <f>CONCATENATE("(",ROUND((D252/$H252)*100,1),")")</f>
        <v>(52.7)</v>
      </c>
      <c r="F252" s="302">
        <f>SUM(F250:F251)</f>
        <v>3.4679073305142891</v>
      </c>
      <c r="G252" s="299" t="str">
        <f>CONCATENATE("(",ROUND((F252/$H252)*100,1),")")</f>
        <v>(10.7)</v>
      </c>
      <c r="H252" s="302">
        <f>SUM(H250:H251)</f>
        <v>32.433999999999997</v>
      </c>
      <c r="I252" s="299" t="str">
        <f>CONCATENATE("(",ROUND((H252/$H252)*100,1),")")</f>
        <v>(100)</v>
      </c>
      <c r="K252" s="302">
        <f t="shared" si="197"/>
        <v>2.0474857674870108</v>
      </c>
      <c r="L252" s="302">
        <f t="shared" si="198"/>
        <v>2.7366695215670198</v>
      </c>
      <c r="M252" s="302">
        <f t="shared" si="199"/>
        <v>0.65184471094599505</v>
      </c>
      <c r="N252" s="302">
        <f t="shared" si="200"/>
        <v>5.4360000000000257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0.63919071973228569</v>
      </c>
      <c r="C261" s="299" t="str">
        <f>CONCATENATE("(",ROUND((B261/$H263)*100,1),")")</f>
        <v>(32.1)</v>
      </c>
      <c r="D261" s="302">
        <f>'Ind T6'!M108</f>
        <v>0.2590862934749561</v>
      </c>
      <c r="E261" s="299" t="str">
        <f>CONCATENATE("(",ROUND((D261/$H263)*100,1),")")</f>
        <v>(13)</v>
      </c>
      <c r="F261" s="302">
        <f>'Ind T6'!N108</f>
        <v>0.19672396318038959</v>
      </c>
      <c r="G261" s="299" t="str">
        <f>CONCATENATE("(",ROUND((F261/$H263)*100,1),")")</f>
        <v>(9.9)</v>
      </c>
      <c r="H261" s="302">
        <f>SUM(B261,D261,F261)</f>
        <v>1.0950009763876314</v>
      </c>
      <c r="I261" s="299" t="str">
        <f>CONCATENATE("(",ROUND((H261/$H263)*100,1),")")</f>
        <v>(54.9)</v>
      </c>
      <c r="K261" s="302">
        <f>B266-B261</f>
        <v>-2.6312863002304399E-2</v>
      </c>
      <c r="L261" s="302">
        <f>D266-D261</f>
        <v>2.5960572079979372E-3</v>
      </c>
      <c r="M261" s="302">
        <f>F266-F261</f>
        <v>-5.8366960317132177E-3</v>
      </c>
      <c r="N261" s="302">
        <f>SUM(K261:M261)</f>
        <v>-2.9553501826019679E-2</v>
      </c>
    </row>
    <row r="262" spans="1:14" x14ac:dyDescent="0.2">
      <c r="A262" s="282" t="s">
        <v>365</v>
      </c>
      <c r="B262" s="302">
        <f>'Ind T6'!L107</f>
        <v>0.42365612795160429</v>
      </c>
      <c r="C262" s="299" t="str">
        <f>CONCATENATE("(",ROUND((B262/$H263)*100,1),")")</f>
        <v>(21.3)</v>
      </c>
      <c r="D262" s="302">
        <f>'Ind T6'!M107</f>
        <v>0.18486307420710246</v>
      </c>
      <c r="E262" s="299" t="str">
        <f>CONCATENATE("(",ROUND((D262/$H263)*100,1),")")</f>
        <v>(9.3)</v>
      </c>
      <c r="F262" s="302">
        <f>'Ind T6'!N107</f>
        <v>0.28947982145366419</v>
      </c>
      <c r="G262" s="299" t="str">
        <f>CONCATENATE("(",ROUND((F262/$H263)*100,1),")")</f>
        <v>(14.5)</v>
      </c>
      <c r="H262" s="302">
        <f t="shared" ref="H262" si="201">SUM(B262,D262,F262)</f>
        <v>0.89799902361237094</v>
      </c>
      <c r="I262" s="299" t="str">
        <f>CONCATENATE("(",ROUND((H262/$H263)*100,1),")")</f>
        <v>(45.1)</v>
      </c>
      <c r="K262" s="302">
        <f t="shared" ref="K262:K263" si="202">B267-B262</f>
        <v>-1.5750424091711013E-2</v>
      </c>
      <c r="L262" s="302">
        <f t="shared" ref="L262:L263" si="203">D267-D262</f>
        <v>-4.2614801974754091E-3</v>
      </c>
      <c r="M262" s="302">
        <f t="shared" ref="M262:M263" si="204">F267-F262</f>
        <v>-1.3434593884799506E-2</v>
      </c>
      <c r="N262" s="302">
        <f t="shared" ref="N262:N263" si="205">SUM(K262:M262)</f>
        <v>-3.3446498173985928E-2</v>
      </c>
    </row>
    <row r="263" spans="1:14" x14ac:dyDescent="0.2">
      <c r="A263" s="282" t="s">
        <v>363</v>
      </c>
      <c r="B263" s="302">
        <f>SUM(B261:B262)</f>
        <v>1.0628468476838899</v>
      </c>
      <c r="C263" s="299" t="str">
        <f>CONCATENATE("(",ROUND((B263/$H263)*100,1),")")</f>
        <v>(53.3)</v>
      </c>
      <c r="D263" s="302">
        <f>SUM(D261:D262)</f>
        <v>0.44394936768205856</v>
      </c>
      <c r="E263" s="299" t="str">
        <f>CONCATENATE("(",ROUND((D263/$H263)*100,1),")")</f>
        <v>(22.3)</v>
      </c>
      <c r="F263" s="302">
        <f>SUM(F261:F262)</f>
        <v>0.48620378463405378</v>
      </c>
      <c r="G263" s="299" t="str">
        <f>CONCATENATE("(",ROUND((F263/$H263)*100,1),")")</f>
        <v>(24.4)</v>
      </c>
      <c r="H263" s="302">
        <f>SUM(H261:H262)</f>
        <v>1.9930000000000023</v>
      </c>
      <c r="I263" s="299" t="str">
        <f>CONCATENATE("(",ROUND((H263/$H263)*100,1),")")</f>
        <v>(100)</v>
      </c>
      <c r="K263" s="302">
        <f t="shared" si="202"/>
        <v>-4.2063287094015411E-2</v>
      </c>
      <c r="L263" s="302">
        <f t="shared" si="203"/>
        <v>-1.6654229894774719E-3</v>
      </c>
      <c r="M263" s="302">
        <f t="shared" si="204"/>
        <v>-1.9271289916512724E-2</v>
      </c>
      <c r="N263" s="302">
        <f t="shared" si="205"/>
        <v>-6.3000000000005607E-2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0.6128778567299813</v>
      </c>
      <c r="C266" s="299" t="str">
        <f>CONCATENATE("(",ROUND((B266/$H268)*100,1),")")</f>
        <v>(31.8)</v>
      </c>
      <c r="D266" s="302">
        <f>'Ind T6'!R108</f>
        <v>0.26168235068295403</v>
      </c>
      <c r="E266" s="299" t="str">
        <f>CONCATENATE("(",ROUND((D266/$H268)*100,1),")")</f>
        <v>(13.6)</v>
      </c>
      <c r="F266" s="302">
        <f>'Ind T6'!S108</f>
        <v>0.19088726714867638</v>
      </c>
      <c r="G266" s="299" t="str">
        <f>CONCATENATE("(",ROUND((F266/$H268)*100,1),")")</f>
        <v>(9.9)</v>
      </c>
      <c r="H266" s="302">
        <f>SUM(B266,D266,F266)</f>
        <v>1.0654474745616116</v>
      </c>
      <c r="I266" s="299" t="str">
        <f>CONCATENATE("(",ROUND((H266/$H268)*100,1),")")</f>
        <v>(55.2)</v>
      </c>
      <c r="K266" s="302">
        <f>B271-B266</f>
        <v>-2.3096819031701354E-2</v>
      </c>
      <c r="L266" s="302">
        <f>D271-D266</f>
        <v>9.6762197591678811E-3</v>
      </c>
      <c r="M266" s="302">
        <f>F271-F266</f>
        <v>-3.3728435931415779E-3</v>
      </c>
      <c r="N266" s="302">
        <f>SUM(K266:M266)</f>
        <v>-1.6793442865675051E-2</v>
      </c>
    </row>
    <row r="267" spans="1:14" x14ac:dyDescent="0.2">
      <c r="A267" s="282" t="s">
        <v>365</v>
      </c>
      <c r="B267" s="302">
        <f>'Ind T6'!Q107</f>
        <v>0.40790570385989328</v>
      </c>
      <c r="C267" s="299" t="str">
        <f>CONCATENATE("(",ROUND((B267/$H268)*100,1),")")</f>
        <v>(21.1)</v>
      </c>
      <c r="D267" s="302">
        <f>'Ind T6'!R107</f>
        <v>0.18060159400962705</v>
      </c>
      <c r="E267" s="299" t="str">
        <f>CONCATENATE("(",ROUND((D267/$H268)*100,1),")")</f>
        <v>(9.4)</v>
      </c>
      <c r="F267" s="302">
        <f>'Ind T6'!S107</f>
        <v>0.27604522756886468</v>
      </c>
      <c r="G267" s="299" t="str">
        <f>CONCATENATE("(",ROUND((F267/$H268)*100,1),")")</f>
        <v>(14.3)</v>
      </c>
      <c r="H267" s="302">
        <f t="shared" ref="H267" si="206">SUM(B267,D267,F267)</f>
        <v>0.86455252543838501</v>
      </c>
      <c r="I267" s="299" t="str">
        <f>CONCATENATE("(",ROUND((H267/$H268)*100,1),")")</f>
        <v>(44.8)</v>
      </c>
      <c r="K267" s="302">
        <f t="shared" ref="K267:K268" si="207">B272-B267</f>
        <v>-7.7699354189459391E-3</v>
      </c>
      <c r="L267" s="302">
        <f t="shared" ref="L267:L268" si="208">D272-D267</f>
        <v>-4.3899173347964893E-3</v>
      </c>
      <c r="M267" s="302">
        <f t="shared" ref="M267:M268" si="209">F272-F267</f>
        <v>-1.9046704380577151E-2</v>
      </c>
      <c r="N267" s="302">
        <f t="shared" ref="N267:N268" si="210">SUM(K267:M267)</f>
        <v>-3.1206557134319579E-2</v>
      </c>
    </row>
    <row r="268" spans="1:14" x14ac:dyDescent="0.2">
      <c r="A268" s="282" t="s">
        <v>363</v>
      </c>
      <c r="B268" s="302">
        <f>SUM(B266:B267)</f>
        <v>1.0207835605898745</v>
      </c>
      <c r="C268" s="299" t="str">
        <f>CONCATENATE("(",ROUND((B268/$H268)*100,1),")")</f>
        <v>(52.9)</v>
      </c>
      <c r="D268" s="302">
        <f>SUM(D266:D267)</f>
        <v>0.44228394469258109</v>
      </c>
      <c r="E268" s="299" t="str">
        <f>CONCATENATE("(",ROUND((D268/$H268)*100,1),")")</f>
        <v>(22.9)</v>
      </c>
      <c r="F268" s="302">
        <f>SUM(F266:F267)</f>
        <v>0.46693249471754106</v>
      </c>
      <c r="G268" s="299" t="str">
        <f>CONCATENATE("(",ROUND((F268/$H268)*100,1),")")</f>
        <v>(24.2)</v>
      </c>
      <c r="H268" s="302">
        <f>SUM(H266:H267)</f>
        <v>1.9299999999999966</v>
      </c>
      <c r="I268" s="299" t="str">
        <f>CONCATENATE("(",ROUND((H268/$H268)*100,1),")")</f>
        <v>(100)</v>
      </c>
      <c r="K268" s="302">
        <f t="shared" si="207"/>
        <v>-3.0866754450647238E-2</v>
      </c>
      <c r="L268" s="302">
        <f t="shared" si="208"/>
        <v>5.2863024243713919E-3</v>
      </c>
      <c r="M268" s="302">
        <f t="shared" si="209"/>
        <v>-2.2419547973718701E-2</v>
      </c>
      <c r="N268" s="302">
        <f t="shared" si="210"/>
        <v>-4.7999999999994547E-2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0.58978103769827994</v>
      </c>
      <c r="C271" s="299" t="str">
        <f>CONCATENATE("(",ROUND((B271/$H273)*100,1),")")</f>
        <v>(31.3)</v>
      </c>
      <c r="D271" s="302">
        <f>'Ind T6'!W108</f>
        <v>0.27135857044212192</v>
      </c>
      <c r="E271" s="299" t="str">
        <f>CONCATENATE("(",ROUND((D271/$H273)*100,1),")")</f>
        <v>(14.4)</v>
      </c>
      <c r="F271" s="302">
        <f>'Ind T6'!X108</f>
        <v>0.1875144235555348</v>
      </c>
      <c r="G271" s="299" t="str">
        <f>CONCATENATE("(",ROUND((F271/$H273)*100,1),")")</f>
        <v>(10)</v>
      </c>
      <c r="H271" s="302">
        <f>SUM(B271,D271,F271)</f>
        <v>1.0486540316959367</v>
      </c>
      <c r="I271" s="299" t="str">
        <f>CONCATENATE("(",ROUND((H271/$H273)*100,1),")")</f>
        <v>(55.7)</v>
      </c>
      <c r="K271" s="302">
        <f>B271-B261</f>
        <v>-4.9409682034005753E-2</v>
      </c>
      <c r="L271" s="302">
        <f>D271-D261</f>
        <v>1.2272276967165818E-2</v>
      </c>
      <c r="M271" s="302">
        <f>F271-F261</f>
        <v>-9.2095396248547956E-3</v>
      </c>
      <c r="N271" s="302">
        <f>SUM(K271:M271)</f>
        <v>-4.634694469169473E-2</v>
      </c>
    </row>
    <row r="272" spans="1:14" x14ac:dyDescent="0.2">
      <c r="A272" s="282" t="s">
        <v>365</v>
      </c>
      <c r="B272" s="302">
        <f>'Ind T6'!V107</f>
        <v>0.40013576844094734</v>
      </c>
      <c r="C272" s="299" t="str">
        <f>CONCATENATE("(",ROUND((B272/$H273)*100,1),")")</f>
        <v>(21.3)</v>
      </c>
      <c r="D272" s="302">
        <f>'Ind T6'!W107</f>
        <v>0.17621167667483056</v>
      </c>
      <c r="E272" s="299" t="str">
        <f>CONCATENATE("(",ROUND((D272/$H273)*100,1),")")</f>
        <v>(9.4)</v>
      </c>
      <c r="F272" s="302">
        <f>'Ind T6'!X107</f>
        <v>0.25699852318828753</v>
      </c>
      <c r="G272" s="299" t="str">
        <f>CONCATENATE("(",ROUND((F272/$H273)*100,1),")")</f>
        <v>(13.7)</v>
      </c>
      <c r="H272" s="302">
        <f t="shared" ref="H272" si="211">SUM(B272,D272,F272)</f>
        <v>0.83334596830406549</v>
      </c>
      <c r="I272" s="299" t="str">
        <f>CONCATENATE("(",ROUND((H272/$H273)*100,1),")")</f>
        <v>(44.3)</v>
      </c>
      <c r="K272" s="302">
        <f t="shared" ref="K272:K273" si="212">B272-B262</f>
        <v>-2.3520359510656952E-2</v>
      </c>
      <c r="L272" s="302">
        <f t="shared" ref="L272:L273" si="213">D272-D262</f>
        <v>-8.6513975322718983E-3</v>
      </c>
      <c r="M272" s="302">
        <f t="shared" ref="M272:M273" si="214">F272-F262</f>
        <v>-3.2481298265376657E-2</v>
      </c>
      <c r="N272" s="302">
        <f t="shared" ref="N272:N273" si="215">SUM(K272:M272)</f>
        <v>-6.4653055308305507E-2</v>
      </c>
    </row>
    <row r="273" spans="1:14" x14ac:dyDescent="0.2">
      <c r="A273" s="282" t="s">
        <v>363</v>
      </c>
      <c r="B273" s="302">
        <f>SUM(B271:B272)</f>
        <v>0.98991680613922728</v>
      </c>
      <c r="C273" s="299" t="str">
        <f>CONCATENATE("(",ROUND((B273/$H273)*100,1),")")</f>
        <v>(52.6)</v>
      </c>
      <c r="D273" s="302">
        <f>SUM(D271:D272)</f>
        <v>0.44757024711695248</v>
      </c>
      <c r="E273" s="299" t="str">
        <f>CONCATENATE("(",ROUND((D273/$H273)*100,1),")")</f>
        <v>(23.8)</v>
      </c>
      <c r="F273" s="302">
        <f>SUM(F271:F272)</f>
        <v>0.44451294674382236</v>
      </c>
      <c r="G273" s="299" t="str">
        <f>CONCATENATE("(",ROUND((F273/$H273)*100,1),")")</f>
        <v>(23.6)</v>
      </c>
      <c r="H273" s="302">
        <f>SUM(H271:H272)</f>
        <v>1.8820000000000023</v>
      </c>
      <c r="I273" s="299" t="str">
        <f>CONCATENATE("(",ROUND((H273/$H273)*100,1),")")</f>
        <v>(100)</v>
      </c>
      <c r="K273" s="302">
        <f t="shared" si="212"/>
        <v>-7.2930041544662649E-2</v>
      </c>
      <c r="L273" s="302">
        <f t="shared" si="213"/>
        <v>3.6208794348939199E-3</v>
      </c>
      <c r="M273" s="302">
        <f t="shared" si="214"/>
        <v>-4.1690837890231425E-2</v>
      </c>
      <c r="N273" s="302">
        <f t="shared" si="215"/>
        <v>-0.11100000000000015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5.3273743905947244</v>
      </c>
      <c r="C282" s="299" t="str">
        <f>CONCATENATE("(",ROUND((B282/$H284)*100,1),")")</f>
        <v>(58.3)</v>
      </c>
      <c r="D282" s="302">
        <f>'Ind T6'!M117</f>
        <v>0.65729379669030719</v>
      </c>
      <c r="E282" s="299" t="str">
        <f>CONCATENATE("(",ROUND((D282/$H284)*100,1),")")</f>
        <v>(7.2)</v>
      </c>
      <c r="F282" s="302">
        <f>'Ind T6'!N117</f>
        <v>0.68996788766056172</v>
      </c>
      <c r="G282" s="299" t="str">
        <f>CONCATENATE("(",ROUND((F282/$H284)*100,1),")")</f>
        <v>(7.6)</v>
      </c>
      <c r="H282" s="302">
        <f>SUM(B282,D282,F282)</f>
        <v>6.6746360749455924</v>
      </c>
      <c r="I282" s="299" t="str">
        <f>CONCATENATE("(",ROUND((H282/$H284)*100,1),")")</f>
        <v>(73.1)</v>
      </c>
      <c r="K282" s="302">
        <f>B287-B282</f>
        <v>0.22711835030743455</v>
      </c>
      <c r="L282" s="302">
        <f>D287-D282</f>
        <v>3.8339906768563914E-2</v>
      </c>
      <c r="M282" s="302">
        <f>F287-F282</f>
        <v>5.1363390490767658E-2</v>
      </c>
      <c r="N282" s="302">
        <f>SUM(K282:M282)</f>
        <v>0.31682164756676612</v>
      </c>
    </row>
    <row r="283" spans="1:14" x14ac:dyDescent="0.2">
      <c r="A283" s="282" t="s">
        <v>365</v>
      </c>
      <c r="B283" s="302">
        <f>'Ind T6'!L116</f>
        <v>1.5966739120823716</v>
      </c>
      <c r="C283" s="299" t="str">
        <f>CONCATENATE("(",ROUND((B283/$H284)*100,1),")")</f>
        <v>(17.5)</v>
      </c>
      <c r="D283" s="302">
        <f>'Ind T6'!M116</f>
        <v>0.48452954068025794</v>
      </c>
      <c r="E283" s="299" t="str">
        <f>CONCATENATE("(",ROUND((D283/$H284)*100,1),")")</f>
        <v>(5.3)</v>
      </c>
      <c r="F283" s="302">
        <f>'Ind T6'!N116</f>
        <v>0.37616047229176985</v>
      </c>
      <c r="G283" s="299" t="str">
        <f>CONCATENATE("(",ROUND((F283/$H284)*100,1),")")</f>
        <v>(4.1)</v>
      </c>
      <c r="H283" s="302">
        <f t="shared" ref="H283" si="216">SUM(B283,D283,F283)</f>
        <v>2.4573639250543993</v>
      </c>
      <c r="I283" s="299" t="str">
        <f>CONCATENATE("(",ROUND((H283/$H284)*100,1),")")</f>
        <v>(26.9)</v>
      </c>
      <c r="K283" s="302">
        <f t="shared" ref="K283:K284" si="217">B288-B283</f>
        <v>0.1194937587037499</v>
      </c>
      <c r="L283" s="302">
        <f t="shared" ref="L283:L284" si="218">D288-D283</f>
        <v>1.7465775140479811E-2</v>
      </c>
      <c r="M283" s="302">
        <f t="shared" ref="M283:M284" si="219">F288-F283</f>
        <v>2.5218818589001879E-2</v>
      </c>
      <c r="N283" s="302">
        <f t="shared" ref="N283:N284" si="220">SUM(K283:M283)</f>
        <v>0.16217835243323159</v>
      </c>
    </row>
    <row r="284" spans="1:14" x14ac:dyDescent="0.2">
      <c r="A284" s="282" t="s">
        <v>363</v>
      </c>
      <c r="B284" s="302">
        <f>SUM(B282:B283)</f>
        <v>6.9240483026770958</v>
      </c>
      <c r="C284" s="299" t="str">
        <f>CONCATENATE("(",ROUND((B284/$H284)*100,1),")")</f>
        <v>(75.8)</v>
      </c>
      <c r="D284" s="302">
        <f>SUM(D282:D283)</f>
        <v>1.1418233373705651</v>
      </c>
      <c r="E284" s="299" t="str">
        <f>CONCATENATE("(",ROUND((D284/$H284)*100,1),")")</f>
        <v>(12.5)</v>
      </c>
      <c r="F284" s="302">
        <f>SUM(F282:F283)</f>
        <v>1.0661283599523315</v>
      </c>
      <c r="G284" s="299" t="str">
        <f>CONCATENATE("(",ROUND((F284/$H284)*100,1),")")</f>
        <v>(11.7)</v>
      </c>
      <c r="H284" s="302">
        <f>SUM(H282:H283)</f>
        <v>9.1319999999999908</v>
      </c>
      <c r="I284" s="299" t="str">
        <f>CONCATENATE("(",ROUND((H284/$H284)*100,1),")")</f>
        <v>(100)</v>
      </c>
      <c r="K284" s="302">
        <f t="shared" si="217"/>
        <v>0.34661210901118444</v>
      </c>
      <c r="L284" s="302">
        <f t="shared" si="218"/>
        <v>5.5805681909043781E-2</v>
      </c>
      <c r="M284" s="302">
        <f t="shared" si="219"/>
        <v>7.6582209079769648E-2</v>
      </c>
      <c r="N284" s="302">
        <f t="shared" si="220"/>
        <v>0.47899999999999787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5.5544927409021589</v>
      </c>
      <c r="C287" s="299" t="str">
        <f>CONCATENATE("(",ROUND((B287/$H289)*100,1),")")</f>
        <v>(57.8)</v>
      </c>
      <c r="D287" s="302">
        <f>'Ind T6'!R117</f>
        <v>0.6956337034588711</v>
      </c>
      <c r="E287" s="299" t="str">
        <f>CONCATENATE("(",ROUND((D287/$H289)*100,1),")")</f>
        <v>(7.2)</v>
      </c>
      <c r="F287" s="302">
        <f>'Ind T6'!S117</f>
        <v>0.74133127815132938</v>
      </c>
      <c r="G287" s="299" t="str">
        <f>CONCATENATE("(",ROUND((F287/$H289)*100,1),")")</f>
        <v>(7.7)</v>
      </c>
      <c r="H287" s="302">
        <f>SUM(B287,D287,F287)</f>
        <v>6.9914577225123589</v>
      </c>
      <c r="I287" s="299" t="str">
        <f>CONCATENATE("(",ROUND((H287/$H289)*100,1),")")</f>
        <v>(72.7)</v>
      </c>
      <c r="K287" s="302">
        <f>B292-B287</f>
        <v>0.21780884165334147</v>
      </c>
      <c r="L287" s="302">
        <f>D292-D287</f>
        <v>4.1026041932078039E-2</v>
      </c>
      <c r="M287" s="302">
        <f>F292-F287</f>
        <v>5.5006547795720895E-2</v>
      </c>
      <c r="N287" s="302">
        <f>SUM(K287:M287)</f>
        <v>0.3138414313811404</v>
      </c>
    </row>
    <row r="288" spans="1:14" x14ac:dyDescent="0.2">
      <c r="A288" s="282" t="s">
        <v>365</v>
      </c>
      <c r="B288" s="302">
        <f>'Ind T6'!Q116</f>
        <v>1.7161676707861215</v>
      </c>
      <c r="C288" s="299" t="str">
        <f>CONCATENATE("(",ROUND((B288/$H289)*100,1),")")</f>
        <v>(17.9)</v>
      </c>
      <c r="D288" s="302">
        <f>'Ind T6'!R116</f>
        <v>0.50199531582073775</v>
      </c>
      <c r="E288" s="299" t="str">
        <f>CONCATENATE("(",ROUND((D288/$H289)*100,1),")")</f>
        <v>(5.2)</v>
      </c>
      <c r="F288" s="302">
        <f>'Ind T6'!S116</f>
        <v>0.40137929088077173</v>
      </c>
      <c r="G288" s="299" t="str">
        <f>CONCATENATE("(",ROUND((F288/$H289)*100,1),")")</f>
        <v>(4.2)</v>
      </c>
      <c r="H288" s="302">
        <f t="shared" ref="H288" si="221">SUM(B288,D288,F288)</f>
        <v>2.6195422774876311</v>
      </c>
      <c r="I288" s="299" t="str">
        <f>CONCATENATE("(",ROUND((H288/$H289)*100,1),")")</f>
        <v>(27.3)</v>
      </c>
      <c r="K288" s="302">
        <f t="shared" ref="K288:K289" si="222">B293-B288</f>
        <v>0.1642319396197327</v>
      </c>
      <c r="L288" s="302">
        <f t="shared" ref="L288:L289" si="223">D293-D288</f>
        <v>7.1586247773495204E-3</v>
      </c>
      <c r="M288" s="302">
        <f t="shared" ref="M288:M289" si="224">F293-F288</f>
        <v>2.1768004221776938E-2</v>
      </c>
      <c r="N288" s="302">
        <f t="shared" ref="N288:N289" si="225">SUM(K288:M288)</f>
        <v>0.19315856861885916</v>
      </c>
    </row>
    <row r="289" spans="1:14" x14ac:dyDescent="0.2">
      <c r="A289" s="282" t="s">
        <v>363</v>
      </c>
      <c r="B289" s="302">
        <f>SUM(B287:B288)</f>
        <v>7.2706604116882803</v>
      </c>
      <c r="C289" s="299" t="str">
        <f>CONCATENATE("(",ROUND((B289/$H289)*100,1),")")</f>
        <v>(75.6)</v>
      </c>
      <c r="D289" s="302">
        <f>SUM(D287:D288)</f>
        <v>1.1976290192796089</v>
      </c>
      <c r="E289" s="299" t="str">
        <f>CONCATENATE("(",ROUND((D289/$H289)*100,1),")")</f>
        <v>(12.5)</v>
      </c>
      <c r="F289" s="302">
        <f>SUM(F287:F288)</f>
        <v>1.1427105690321011</v>
      </c>
      <c r="G289" s="299" t="str">
        <f>CONCATENATE("(",ROUND((F289/$H289)*100,1),")")</f>
        <v>(11.9)</v>
      </c>
      <c r="H289" s="302">
        <f>SUM(H287:H288)</f>
        <v>9.61099999999999</v>
      </c>
      <c r="I289" s="299" t="str">
        <f>CONCATENATE("(",ROUND((H289/$H289)*100,1),")")</f>
        <v>(100)</v>
      </c>
      <c r="K289" s="302">
        <f t="shared" si="222"/>
        <v>0.38204078127307461</v>
      </c>
      <c r="L289" s="302">
        <f t="shared" si="223"/>
        <v>4.8184666709427448E-2</v>
      </c>
      <c r="M289" s="302">
        <f t="shared" si="224"/>
        <v>7.6774552017497832E-2</v>
      </c>
      <c r="N289" s="302">
        <f t="shared" si="225"/>
        <v>0.5069999999999999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5.7723015825555004</v>
      </c>
      <c r="C292" s="299" t="str">
        <f>CONCATENATE("(",ROUND((B292/$H294)*100,1),")")</f>
        <v>(57)</v>
      </c>
      <c r="D292" s="302">
        <f>'Ind T6'!W117</f>
        <v>0.73665974539094914</v>
      </c>
      <c r="E292" s="299" t="str">
        <f>CONCATENATE("(",ROUND((D292/$H294)*100,1),")")</f>
        <v>(7.3)</v>
      </c>
      <c r="F292" s="302">
        <f>'Ind T6'!X117</f>
        <v>0.79633782594705027</v>
      </c>
      <c r="G292" s="299" t="str">
        <f>CONCATENATE("(",ROUND((F292/$H294)*100,1),")")</f>
        <v>(7.9)</v>
      </c>
      <c r="H292" s="302">
        <f>SUM(B292,D292,F292)</f>
        <v>7.3052991538935004</v>
      </c>
      <c r="I292" s="299" t="str">
        <f>CONCATENATE("(",ROUND((H292/$H294)*100,1),")")</f>
        <v>(72.2)</v>
      </c>
      <c r="K292" s="302">
        <f>B292-B282</f>
        <v>0.44492719196077601</v>
      </c>
      <c r="L292" s="302">
        <f>D292-D282</f>
        <v>7.9365948700641953E-2</v>
      </c>
      <c r="M292" s="302">
        <f>F292-F282</f>
        <v>0.10636993828648855</v>
      </c>
      <c r="N292" s="302">
        <f>SUM(K292:M292)</f>
        <v>0.63066307894790652</v>
      </c>
    </row>
    <row r="293" spans="1:14" x14ac:dyDescent="0.2">
      <c r="A293" s="282" t="s">
        <v>365</v>
      </c>
      <c r="B293" s="302">
        <f>'Ind T6'!V116</f>
        <v>1.8803996104058542</v>
      </c>
      <c r="C293" s="299" t="str">
        <f>CONCATENATE("(",ROUND((B293/$H294)*100,1),")")</f>
        <v>(18.6)</v>
      </c>
      <c r="D293" s="302">
        <f>'Ind T6'!W116</f>
        <v>0.50915394059808727</v>
      </c>
      <c r="E293" s="299" t="str">
        <f>CONCATENATE("(",ROUND((D293/$H294)*100,1),")")</f>
        <v>(5)</v>
      </c>
      <c r="F293" s="302">
        <f>'Ind T6'!X116</f>
        <v>0.42314729510254867</v>
      </c>
      <c r="G293" s="299" t="str">
        <f>CONCATENATE("(",ROUND((F293/$H294)*100,1),")")</f>
        <v>(4.2)</v>
      </c>
      <c r="H293" s="302">
        <f t="shared" ref="H293" si="226">SUM(B293,D293,F293)</f>
        <v>2.8127008461064902</v>
      </c>
      <c r="I293" s="299" t="str">
        <f>CONCATENATE("(",ROUND((H293/$H294)*100,1),")")</f>
        <v>(27.8)</v>
      </c>
      <c r="K293" s="302">
        <f t="shared" ref="K293:K294" si="227">B293-B283</f>
        <v>0.2837256983234826</v>
      </c>
      <c r="L293" s="302">
        <f t="shared" ref="L293:L294" si="228">D293-D283</f>
        <v>2.4624399917829332E-2</v>
      </c>
      <c r="M293" s="302">
        <f t="shared" ref="M293:M294" si="229">F293-F283</f>
        <v>4.6986822810778817E-2</v>
      </c>
      <c r="N293" s="302">
        <f t="shared" ref="N293:N294" si="230">SUM(K293:M293)</f>
        <v>0.35533692105209075</v>
      </c>
    </row>
    <row r="294" spans="1:14" x14ac:dyDescent="0.2">
      <c r="A294" s="282" t="s">
        <v>363</v>
      </c>
      <c r="B294" s="302">
        <f>SUM(B292:B293)</f>
        <v>7.6527011929613549</v>
      </c>
      <c r="C294" s="299" t="str">
        <f>CONCATENATE("(",ROUND((B294/$H294)*100,1),")")</f>
        <v>(75.6)</v>
      </c>
      <c r="D294" s="302">
        <f>SUM(D292:D293)</f>
        <v>1.2458136859890363</v>
      </c>
      <c r="E294" s="299" t="str">
        <f>CONCATENATE("(",ROUND((D294/$H294)*100,1),")")</f>
        <v>(12.3)</v>
      </c>
      <c r="F294" s="302">
        <f>SUM(F292:F293)</f>
        <v>1.2194851210495989</v>
      </c>
      <c r="G294" s="299" t="str">
        <f>CONCATENATE("(",ROUND((F294/$H294)*100,1),")")</f>
        <v>(12.1)</v>
      </c>
      <c r="H294" s="302">
        <f>SUM(H292:H293)</f>
        <v>10.117999999999991</v>
      </c>
      <c r="I294" s="299" t="str">
        <f>CONCATENATE("(",ROUND((H294/$H294)*100,1),")")</f>
        <v>(100)</v>
      </c>
      <c r="K294" s="302">
        <f t="shared" si="227"/>
        <v>0.72865289028425906</v>
      </c>
      <c r="L294" s="302">
        <f t="shared" si="228"/>
        <v>0.10399034861847123</v>
      </c>
      <c r="M294" s="302">
        <f t="shared" si="229"/>
        <v>0.15335676109726748</v>
      </c>
      <c r="N294" s="302">
        <f t="shared" si="230"/>
        <v>0.98599999999999777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7.0423196818762968</v>
      </c>
      <c r="C303" s="299" t="str">
        <f>CONCATENATE("(",ROUND((B303/$H305)*100,1),")")</f>
        <v>(45.5)</v>
      </c>
      <c r="D303" s="302">
        <f>'Ind T6'!M126</f>
        <v>0.23056922114298639</v>
      </c>
      <c r="E303" s="299" t="str">
        <f>CONCATENATE("(",ROUND((D303/$H305)*100,1),")")</f>
        <v>(1.5)</v>
      </c>
      <c r="F303" s="302">
        <f>'Ind T6'!N126</f>
        <v>0.36909018512919056</v>
      </c>
      <c r="G303" s="299" t="str">
        <f>CONCATENATE("(",ROUND((F303/$H305)*100,1),")")</f>
        <v>(2.4)</v>
      </c>
      <c r="H303" s="302">
        <f>SUM(B303,D303,F303)</f>
        <v>7.6419790881484744</v>
      </c>
      <c r="I303" s="299" t="str">
        <f>CONCATENATE("(",ROUND((H303/$H305)*100,1),")")</f>
        <v>(49.4)</v>
      </c>
      <c r="K303" s="302">
        <f>B308-B303</f>
        <v>2.9294945766507041E-3</v>
      </c>
      <c r="L303" s="302">
        <f>D308-D303</f>
        <v>9.5873086669659713E-3</v>
      </c>
      <c r="M303" s="302">
        <f>F308-F303</f>
        <v>1.8854978421775248E-2</v>
      </c>
      <c r="N303" s="302">
        <f>SUM(K303:M303)</f>
        <v>3.1371781665391923E-2</v>
      </c>
    </row>
    <row r="304" spans="1:14" x14ac:dyDescent="0.2">
      <c r="A304" s="282" t="s">
        <v>365</v>
      </c>
      <c r="B304" s="302">
        <f>'Ind T6'!L125</f>
        <v>5.6072281405304896</v>
      </c>
      <c r="C304" s="299" t="str">
        <f>CONCATENATE("(",ROUND((B304/$H305)*100,1),")")</f>
        <v>(36.2)</v>
      </c>
      <c r="D304" s="302">
        <f>'Ind T6'!M125</f>
        <v>2.1023965479679481</v>
      </c>
      <c r="E304" s="299" t="str">
        <f>CONCATENATE("(",ROUND((D304/$H305)*100,1),")")</f>
        <v>(13.6)</v>
      </c>
      <c r="F304" s="302">
        <f>'Ind T6'!N125</f>
        <v>0.12739622335309769</v>
      </c>
      <c r="G304" s="299" t="str">
        <f>CONCATENATE("(",ROUND((F304/$H305)*100,1),")")</f>
        <v>(0.8)</v>
      </c>
      <c r="H304" s="302">
        <f t="shared" ref="H304" si="231">SUM(B304,D304,F304)</f>
        <v>7.8370209118515355</v>
      </c>
      <c r="I304" s="299" t="str">
        <f>CONCATENATE("(",ROUND((H304/$H305)*100,1),")")</f>
        <v>(50.6)</v>
      </c>
      <c r="K304" s="302">
        <f t="shared" ref="K304:K305" si="232">B309-B304</f>
        <v>-2.1212366897774615E-2</v>
      </c>
      <c r="L304" s="302">
        <f t="shared" ref="L304:L305" si="233">D309-D304</f>
        <v>-3.0485993548640788E-2</v>
      </c>
      <c r="M304" s="302">
        <f t="shared" ref="M304:M305" si="234">F309-F304</f>
        <v>5.3265787810253817E-3</v>
      </c>
      <c r="N304" s="302">
        <f t="shared" ref="N304:N305" si="235">SUM(K304:M304)</f>
        <v>-4.6371781665390022E-2</v>
      </c>
    </row>
    <row r="305" spans="1:14" x14ac:dyDescent="0.2">
      <c r="A305" s="282" t="s">
        <v>363</v>
      </c>
      <c r="B305" s="302">
        <f>SUM(B303:B304)</f>
        <v>12.649547822406786</v>
      </c>
      <c r="C305" s="299" t="str">
        <f>CONCATENATE("(",ROUND((B305/$H305)*100,1),")")</f>
        <v>(81.7)</v>
      </c>
      <c r="D305" s="302">
        <f>SUM(D303:D304)</f>
        <v>2.3329657691109347</v>
      </c>
      <c r="E305" s="299" t="str">
        <f>CONCATENATE("(",ROUND((D305/$H305)*100,1),")")</f>
        <v>(15.1)</v>
      </c>
      <c r="F305" s="302">
        <f>SUM(F303:F304)</f>
        <v>0.49648640848228826</v>
      </c>
      <c r="G305" s="299" t="str">
        <f>CONCATENATE("(",ROUND((F305/$H305)*100,1),")")</f>
        <v>(3.2)</v>
      </c>
      <c r="H305" s="302">
        <f>SUM(H303:H304)</f>
        <v>15.47900000000001</v>
      </c>
      <c r="I305" s="299" t="str">
        <f>CONCATENATE("(",ROUND((H305/$H305)*100,1),")")</f>
        <v>(100)</v>
      </c>
      <c r="K305" s="302">
        <f t="shared" si="232"/>
        <v>-1.8282872321124799E-2</v>
      </c>
      <c r="L305" s="302">
        <f t="shared" si="233"/>
        <v>-2.0898684881675234E-2</v>
      </c>
      <c r="M305" s="302">
        <f t="shared" si="234"/>
        <v>2.418155720280063E-2</v>
      </c>
      <c r="N305" s="302">
        <f t="shared" si="235"/>
        <v>-1.4999999999999403E-2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7.0452491764529475</v>
      </c>
      <c r="C308" s="299" t="str">
        <f>CONCATENATE("(",ROUND((B308/$H310)*100,1),")")</f>
        <v>(45.6)</v>
      </c>
      <c r="D308" s="302">
        <f>'Ind T6'!R126</f>
        <v>0.24015652980995236</v>
      </c>
      <c r="E308" s="299" t="str">
        <f>CONCATENATE("(",ROUND((D308/$H310)*100,1),")")</f>
        <v>(1.6)</v>
      </c>
      <c r="F308" s="302">
        <f>'Ind T6'!S126</f>
        <v>0.38794516355096581</v>
      </c>
      <c r="G308" s="299" t="str">
        <f>CONCATENATE("(",ROUND((F308/$H310)*100,1),")")</f>
        <v>(2.5)</v>
      </c>
      <c r="H308" s="302">
        <f>SUM(B308,D308,F308)</f>
        <v>7.6733508698138655</v>
      </c>
      <c r="I308" s="299" t="str">
        <f>CONCATENATE("(",ROUND((H308/$H310)*100,1),")")</f>
        <v>(49.6)</v>
      </c>
      <c r="K308" s="302">
        <f>B313-B308</f>
        <v>-0.30700428829011184</v>
      </c>
      <c r="L308" s="302">
        <f>D313-D308</f>
        <v>5.5095776154082676E-3</v>
      </c>
      <c r="M308" s="302">
        <f>F313-F308</f>
        <v>-2.0513433850855023E-3</v>
      </c>
      <c r="N308" s="302">
        <f>SUM(K308:M308)</f>
        <v>-0.30354605405978907</v>
      </c>
    </row>
    <row r="309" spans="1:14" x14ac:dyDescent="0.2">
      <c r="A309" s="282" t="s">
        <v>365</v>
      </c>
      <c r="B309" s="302">
        <f>'Ind T6'!Q125</f>
        <v>5.586015773632715</v>
      </c>
      <c r="C309" s="299" t="str">
        <f>CONCATENATE("(",ROUND((B309/$H310)*100,1),")")</f>
        <v>(36.1)</v>
      </c>
      <c r="D309" s="302">
        <f>'Ind T6'!R125</f>
        <v>2.0719105544193073</v>
      </c>
      <c r="E309" s="299" t="str">
        <f>CONCATENATE("(",ROUND((D309/$H310)*100,1),")")</f>
        <v>(13.4)</v>
      </c>
      <c r="F309" s="302">
        <f>'Ind T6'!S125</f>
        <v>0.13272280213412307</v>
      </c>
      <c r="G309" s="299" t="str">
        <f>CONCATENATE("(",ROUND((F309/$H310)*100,1),")")</f>
        <v>(0.9)</v>
      </c>
      <c r="H309" s="302">
        <f t="shared" ref="H309" si="236">SUM(B309,D309,F309)</f>
        <v>7.7906491301861456</v>
      </c>
      <c r="I309" s="299" t="str">
        <f>CONCATENATE("(",ROUND((H309/$H310)*100,1),")")</f>
        <v>(50.4)</v>
      </c>
      <c r="K309" s="302">
        <f t="shared" ref="K309:K310" si="237">B314-B309</f>
        <v>-0.26075241800520654</v>
      </c>
      <c r="L309" s="302">
        <f t="shared" ref="L309:L310" si="238">D314-D309</f>
        <v>-0.11496681270405462</v>
      </c>
      <c r="M309" s="302">
        <f t="shared" ref="M309:M310" si="239">F314-F309</f>
        <v>-3.7347152309482601E-3</v>
      </c>
      <c r="N309" s="302">
        <f t="shared" ref="N309:N310" si="240">SUM(K309:M309)</f>
        <v>-0.37945394594020943</v>
      </c>
    </row>
    <row r="310" spans="1:14" x14ac:dyDescent="0.2">
      <c r="A310" s="282" t="s">
        <v>363</v>
      </c>
      <c r="B310" s="302">
        <f>SUM(B308:B309)</f>
        <v>12.631264950085662</v>
      </c>
      <c r="C310" s="299" t="str">
        <f>CONCATENATE("(",ROUND((B310/$H310)*100,1),")")</f>
        <v>(81.7)</v>
      </c>
      <c r="D310" s="302">
        <f>SUM(D308:D309)</f>
        <v>2.3120670842292594</v>
      </c>
      <c r="E310" s="299" t="str">
        <f>CONCATENATE("(",ROUND((D310/$H310)*100,1),")")</f>
        <v>(15)</v>
      </c>
      <c r="F310" s="302">
        <f>SUM(F308:F309)</f>
        <v>0.52066796568508888</v>
      </c>
      <c r="G310" s="299" t="str">
        <f>CONCATENATE("(",ROUND((F310/$H310)*100,1),")")</f>
        <v>(3.4)</v>
      </c>
      <c r="H310" s="302">
        <f>SUM(H308:H309)</f>
        <v>15.464000000000011</v>
      </c>
      <c r="I310" s="299" t="str">
        <f>CONCATENATE("(",ROUND((H310/$H310)*100,1),")")</f>
        <v>(100)</v>
      </c>
      <c r="K310" s="302">
        <f t="shared" si="237"/>
        <v>-0.5677567062953166</v>
      </c>
      <c r="L310" s="302">
        <f t="shared" si="238"/>
        <v>-0.10945723508864624</v>
      </c>
      <c r="M310" s="302">
        <f t="shared" si="239"/>
        <v>-5.7860586160337624E-3</v>
      </c>
      <c r="N310" s="302">
        <f t="shared" si="240"/>
        <v>-0.68299999999999661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6.7382448881628356</v>
      </c>
      <c r="C313" s="299" t="str">
        <f>CONCATENATE("(",ROUND((B313/$H315)*100,1),")")</f>
        <v>(45.6)</v>
      </c>
      <c r="D313" s="302">
        <f>'Ind T6'!W126</f>
        <v>0.24566610742536063</v>
      </c>
      <c r="E313" s="299" t="str">
        <f>CONCATENATE("(",ROUND((D313/$H315)*100,1),")")</f>
        <v>(1.7)</v>
      </c>
      <c r="F313" s="302">
        <f>'Ind T6'!X126</f>
        <v>0.38589382016588031</v>
      </c>
      <c r="G313" s="299" t="str">
        <f>CONCATENATE("(",ROUND((F313/$H315)*100,1),")")</f>
        <v>(2.6)</v>
      </c>
      <c r="H313" s="302">
        <f>SUM(B313,D313,F313)</f>
        <v>7.369804815754077</v>
      </c>
      <c r="I313" s="299" t="str">
        <f>CONCATENATE("(",ROUND((H313/$H315)*100,1),")")</f>
        <v>(49.9)</v>
      </c>
      <c r="K313" s="302">
        <f>B313-B303</f>
        <v>-0.30407479371346113</v>
      </c>
      <c r="L313" s="302">
        <f>D313-D303</f>
        <v>1.5096886282374239E-2</v>
      </c>
      <c r="M313" s="302">
        <f>F313-F303</f>
        <v>1.6803635036689746E-2</v>
      </c>
      <c r="N313" s="302">
        <f>SUM(K313:M313)</f>
        <v>-0.27217427239439712</v>
      </c>
    </row>
    <row r="314" spans="1:14" x14ac:dyDescent="0.2">
      <c r="A314" s="282" t="s">
        <v>365</v>
      </c>
      <c r="B314" s="302">
        <f>'Ind T6'!V125</f>
        <v>5.3252633556275084</v>
      </c>
      <c r="C314" s="299" t="str">
        <f>CONCATENATE("(",ROUND((B314/$H315)*100,1),")")</f>
        <v>(36)</v>
      </c>
      <c r="D314" s="302">
        <f>'Ind T6'!W125</f>
        <v>1.9569437417152526</v>
      </c>
      <c r="E314" s="299" t="str">
        <f>CONCATENATE("(",ROUND((D314/$H315)*100,1),")")</f>
        <v>(13.2)</v>
      </c>
      <c r="F314" s="302">
        <f>'Ind T6'!X125</f>
        <v>0.12898808690317481</v>
      </c>
      <c r="G314" s="299" t="str">
        <f>CONCATENATE("(",ROUND((F314/$H315)*100,1),")")</f>
        <v>(0.9)</v>
      </c>
      <c r="H314" s="302">
        <f t="shared" ref="H314" si="241">SUM(B314,D314,F314)</f>
        <v>7.411195184245936</v>
      </c>
      <c r="I314" s="299" t="str">
        <f>CONCATENATE("(",ROUND((H314/$H315)*100,1),")")</f>
        <v>(50.1)</v>
      </c>
      <c r="K314" s="302">
        <f t="shared" ref="K314:K315" si="242">B314-B304</f>
        <v>-0.28196478490298116</v>
      </c>
      <c r="L314" s="302">
        <f t="shared" ref="L314:L315" si="243">D314-D304</f>
        <v>-0.14545280625269541</v>
      </c>
      <c r="M314" s="302">
        <f t="shared" ref="M314:M315" si="244">F314-F304</f>
        <v>1.5918635500771217E-3</v>
      </c>
      <c r="N314" s="302">
        <f t="shared" ref="N314:N315" si="245">SUM(K314:M314)</f>
        <v>-0.42582572760559945</v>
      </c>
    </row>
    <row r="315" spans="1:14" x14ac:dyDescent="0.2">
      <c r="A315" s="282" t="s">
        <v>363</v>
      </c>
      <c r="B315" s="302">
        <f>SUM(B313:B314)</f>
        <v>12.063508243790345</v>
      </c>
      <c r="C315" s="299" t="str">
        <f>CONCATENATE("(",ROUND((B315/$H315)*100,1),")")</f>
        <v>(81.6)</v>
      </c>
      <c r="D315" s="302">
        <f>SUM(D313:D314)</f>
        <v>2.2026098491406132</v>
      </c>
      <c r="E315" s="299" t="str">
        <f>CONCATENATE("(",ROUND((D315/$H315)*100,1),")")</f>
        <v>(14.9)</v>
      </c>
      <c r="F315" s="302">
        <f>SUM(F313:F314)</f>
        <v>0.51488190706905512</v>
      </c>
      <c r="G315" s="299" t="str">
        <f>CONCATENATE("(",ROUND((F315/$H315)*100,1),")")</f>
        <v>(3.5)</v>
      </c>
      <c r="H315" s="302">
        <f>SUM(H313:H314)</f>
        <v>14.781000000000013</v>
      </c>
      <c r="I315" s="299" t="str">
        <f>CONCATENATE("(",ROUND((H315/$H315)*100,1),")")</f>
        <v>(100)</v>
      </c>
      <c r="K315" s="302">
        <f t="shared" si="242"/>
        <v>-0.5860395786164414</v>
      </c>
      <c r="L315" s="302">
        <f t="shared" si="243"/>
        <v>-0.13035591997032148</v>
      </c>
      <c r="M315" s="302">
        <f t="shared" si="244"/>
        <v>1.8395498586766867E-2</v>
      </c>
      <c r="N315" s="302">
        <f t="shared" si="245"/>
        <v>-0.69799999999999596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2.168422115774352</v>
      </c>
      <c r="C324" s="299" t="str">
        <f>CONCATENATE("(",ROUND((B324/$H326)*100,1),")")</f>
        <v>(31.7)</v>
      </c>
      <c r="D324" s="302">
        <f>'Ind T6'!M135</f>
        <v>0.20942555185281767</v>
      </c>
      <c r="E324" s="299" t="str">
        <f>CONCATENATE("(",ROUND((D324/$H326)*100,1),")")</f>
        <v>(3.1)</v>
      </c>
      <c r="F324" s="302">
        <f>'Ind T6'!N135</f>
        <v>0.64562973761527997</v>
      </c>
      <c r="G324" s="299" t="str">
        <f>CONCATENATE("(",ROUND((F324/$H326)*100,1),")")</f>
        <v>(9.4)</v>
      </c>
      <c r="H324" s="302">
        <f>SUM(B324,D324,F324)</f>
        <v>3.0234774052424496</v>
      </c>
      <c r="I324" s="299" t="str">
        <f>CONCATENATE("(",ROUND((H324/$H326)*100,1),")")</f>
        <v>(44.1)</v>
      </c>
      <c r="K324" s="302">
        <f>B329-B324</f>
        <v>-0.25691454559656868</v>
      </c>
      <c r="L324" s="302">
        <f>D329-D324</f>
        <v>-2.4368427757355982E-2</v>
      </c>
      <c r="M324" s="302">
        <f>F329-F324</f>
        <v>-4.6678866663384611E-2</v>
      </c>
      <c r="N324" s="302">
        <f>SUM(K324:M324)</f>
        <v>-0.32796184001730927</v>
      </c>
    </row>
    <row r="325" spans="1:14" x14ac:dyDescent="0.2">
      <c r="A325" s="282" t="s">
        <v>365</v>
      </c>
      <c r="B325" s="302">
        <f>'Ind T6'!L134</f>
        <v>2.6907974281518734</v>
      </c>
      <c r="C325" s="299" t="str">
        <f>CONCATENATE("(",ROUND((B325/$H326)*100,1),")")</f>
        <v>(39.3)</v>
      </c>
      <c r="D325" s="302">
        <f>'Ind T6'!M134</f>
        <v>0.82415254062028342</v>
      </c>
      <c r="E325" s="299" t="str">
        <f>CONCATENATE("(",ROUND((D325/$H326)*100,1),")")</f>
        <v>(12)</v>
      </c>
      <c r="F325" s="302">
        <f>'Ind T6'!N134</f>
        <v>0.31057262598538937</v>
      </c>
      <c r="G325" s="299" t="str">
        <f>CONCATENATE("(",ROUND((F325/$H326)*100,1),")")</f>
        <v>(4.5)</v>
      </c>
      <c r="H325" s="302">
        <f t="shared" ref="H325" si="246">SUM(B325,D325,F325)</f>
        <v>3.8255225947575462</v>
      </c>
      <c r="I325" s="299" t="str">
        <f>CONCATENATE("(",ROUND((H325/$H326)*100,1),")")</f>
        <v>(55.9)</v>
      </c>
      <c r="K325" s="302">
        <f t="shared" ref="K325:K326" si="247">B330-B325</f>
        <v>-0.23251941646636975</v>
      </c>
      <c r="L325" s="302">
        <f t="shared" ref="L325:L326" si="248">D330-D325</f>
        <v>-0.12876844961265088</v>
      </c>
      <c r="M325" s="302">
        <f t="shared" ref="M325:M326" si="249">F330-F325</f>
        <v>-3.2750293903667627E-2</v>
      </c>
      <c r="N325" s="302">
        <f t="shared" ref="N325:N326" si="250">SUM(K325:M325)</f>
        <v>-0.39403815998268826</v>
      </c>
    </row>
    <row r="326" spans="1:14" x14ac:dyDescent="0.2">
      <c r="A326" s="282" t="s">
        <v>363</v>
      </c>
      <c r="B326" s="302">
        <f>SUM(B324:B325)</f>
        <v>4.8592195439262253</v>
      </c>
      <c r="C326" s="299" t="str">
        <f>CONCATENATE("(",ROUND((B326/$H326)*100,1),")")</f>
        <v>(70.9)</v>
      </c>
      <c r="D326" s="302">
        <f>SUM(D324:D325)</f>
        <v>1.0335780924731011</v>
      </c>
      <c r="E326" s="299" t="str">
        <f>CONCATENATE("(",ROUND((D326/$H326)*100,1),")")</f>
        <v>(15.1)</v>
      </c>
      <c r="F326" s="302">
        <f>SUM(F324:F325)</f>
        <v>0.95620236360066935</v>
      </c>
      <c r="G326" s="299" t="str">
        <f>CONCATENATE("(",ROUND((F326/$H326)*100,1),")")</f>
        <v>(14)</v>
      </c>
      <c r="H326" s="302">
        <f>SUM(H324:H325)</f>
        <v>6.8489999999999958</v>
      </c>
      <c r="I326" s="299" t="str">
        <f>CONCATENATE("(",ROUND((H326/$H326)*100,1),")")</f>
        <v>(100)</v>
      </c>
      <c r="K326" s="302">
        <f t="shared" si="247"/>
        <v>-0.48943396206293865</v>
      </c>
      <c r="L326" s="302">
        <f t="shared" si="248"/>
        <v>-0.15313687737000681</v>
      </c>
      <c r="M326" s="302">
        <f t="shared" si="249"/>
        <v>-7.9429160567052293E-2</v>
      </c>
      <c r="N326" s="302">
        <f t="shared" si="250"/>
        <v>-0.72199999999999775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1.9115075701777833</v>
      </c>
      <c r="C329" s="299" t="str">
        <f>CONCATENATE("(",ROUND((B329/$H331)*100,1),")")</f>
        <v>(31.2)</v>
      </c>
      <c r="D329" s="302">
        <f>'Ind T6'!R135</f>
        <v>0.18505712409546168</v>
      </c>
      <c r="E329" s="299" t="str">
        <f>CONCATENATE("(",ROUND((D329/$H331)*100,1),")")</f>
        <v>(3)</v>
      </c>
      <c r="F329" s="302">
        <f>'Ind T6'!S135</f>
        <v>0.59895087095189536</v>
      </c>
      <c r="G329" s="299" t="str">
        <f>CONCATENATE("(",ROUND((F329/$H331)*100,1),")")</f>
        <v>(9.8)</v>
      </c>
      <c r="H329" s="302">
        <f>SUM(B329,D329,F329)</f>
        <v>2.6955155652251404</v>
      </c>
      <c r="I329" s="299" t="str">
        <f>CONCATENATE("(",ROUND((H329/$H331)*100,1),")")</f>
        <v>(44)</v>
      </c>
      <c r="K329" s="302">
        <f>B334-B329</f>
        <v>-3.9965314382861994E-2</v>
      </c>
      <c r="L329" s="302">
        <f>D334-D329</f>
        <v>-5.4220745828559291E-4</v>
      </c>
      <c r="M329" s="302">
        <f>F334-F329</f>
        <v>3.8270624351684379E-2</v>
      </c>
      <c r="N329" s="302">
        <f>SUM(K329:M329)</f>
        <v>-2.2368974894632077E-3</v>
      </c>
    </row>
    <row r="330" spans="1:14" x14ac:dyDescent="0.2">
      <c r="A330" s="282" t="s">
        <v>365</v>
      </c>
      <c r="B330" s="302">
        <f>'Ind T6'!Q134</f>
        <v>2.4582780116855036</v>
      </c>
      <c r="C330" s="299" t="str">
        <f>CONCATENATE("(",ROUND((B330/$H331)*100,1),")")</f>
        <v>(40.1)</v>
      </c>
      <c r="D330" s="302">
        <f>'Ind T6'!R134</f>
        <v>0.69538409100763254</v>
      </c>
      <c r="E330" s="299" t="str">
        <f>CONCATENATE("(",ROUND((D330/$H331)*100,1),")")</f>
        <v>(11.3)</v>
      </c>
      <c r="F330" s="302">
        <f>'Ind T6'!S134</f>
        <v>0.27782233208172175</v>
      </c>
      <c r="G330" s="299" t="str">
        <f>CONCATENATE("(",ROUND((F330/$H331)*100,1),")")</f>
        <v>(4.5)</v>
      </c>
      <c r="H330" s="302">
        <f t="shared" ref="H330" si="251">SUM(B330,D330,F330)</f>
        <v>3.4314844347748581</v>
      </c>
      <c r="I330" s="299" t="str">
        <f>CONCATENATE("(",ROUND((H330/$H331)*100,1),")")</f>
        <v>(56)</v>
      </c>
      <c r="K330" s="302">
        <f t="shared" ref="K330:K331" si="252">B335-B330</f>
        <v>0.11984157087164871</v>
      </c>
      <c r="L330" s="302">
        <f t="shared" ref="L330:L331" si="253">D335-D330</f>
        <v>-7.1891736383352001E-2</v>
      </c>
      <c r="M330" s="302">
        <f t="shared" ref="M330:M331" si="254">F335-F330</f>
        <v>-3.7129369988385119E-3</v>
      </c>
      <c r="N330" s="302">
        <f t="shared" ref="N330:N331" si="255">SUM(K330:M330)</f>
        <v>4.4236897489458193E-2</v>
      </c>
    </row>
    <row r="331" spans="1:14" x14ac:dyDescent="0.2">
      <c r="A331" s="282" t="s">
        <v>363</v>
      </c>
      <c r="B331" s="302">
        <f>SUM(B329:B330)</f>
        <v>4.3697855818632867</v>
      </c>
      <c r="C331" s="299" t="str">
        <f>CONCATENATE("(",ROUND((B331/$H331)*100,1),")")</f>
        <v>(71.3)</v>
      </c>
      <c r="D331" s="302">
        <f>SUM(D329:D330)</f>
        <v>0.88044121510309425</v>
      </c>
      <c r="E331" s="299" t="str">
        <f>CONCATENATE("(",ROUND((D331/$H331)*100,1),")")</f>
        <v>(14.4)</v>
      </c>
      <c r="F331" s="302">
        <f>SUM(F329:F330)</f>
        <v>0.87677320303361705</v>
      </c>
      <c r="G331" s="299" t="str">
        <f>CONCATENATE("(",ROUND((F331/$H331)*100,1),")")</f>
        <v>(14.3)</v>
      </c>
      <c r="H331" s="302">
        <f>SUM(H329:H330)</f>
        <v>6.1269999999999989</v>
      </c>
      <c r="I331" s="299" t="str">
        <f>CONCATENATE("(",ROUND((H331/$H331)*100,1),")")</f>
        <v>(100)</v>
      </c>
      <c r="K331" s="302">
        <f t="shared" si="252"/>
        <v>7.9876256488787156E-2</v>
      </c>
      <c r="L331" s="302">
        <f t="shared" si="253"/>
        <v>-7.2433943841637594E-2</v>
      </c>
      <c r="M331" s="302">
        <f t="shared" si="254"/>
        <v>3.4557687352845923E-2</v>
      </c>
      <c r="N331" s="302">
        <f t="shared" si="255"/>
        <v>4.1999999999995485E-2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1.8715422557949213</v>
      </c>
      <c r="C334" s="299" t="str">
        <f>CONCATENATE("(",ROUND((B334/$H336)*100,1),")")</f>
        <v>(30.3)</v>
      </c>
      <c r="D334" s="302">
        <f>'Ind T6'!W135</f>
        <v>0.18451491663717609</v>
      </c>
      <c r="E334" s="299" t="str">
        <f>CONCATENATE("(",ROUND((D334/$H336)*100,1),")")</f>
        <v>(3)</v>
      </c>
      <c r="F334" s="302">
        <f>'Ind T6'!X135</f>
        <v>0.63722149530357974</v>
      </c>
      <c r="G334" s="299" t="str">
        <f>CONCATENATE("(",ROUND((F334/$H336)*100,1),")")</f>
        <v>(10.3)</v>
      </c>
      <c r="H334" s="302">
        <f>SUM(B334,D334,F334)</f>
        <v>2.6932786677356773</v>
      </c>
      <c r="I334" s="299" t="str">
        <f>CONCATENATE("(",ROUND((H334/$H336)*100,1),")")</f>
        <v>(43.7)</v>
      </c>
      <c r="K334" s="302">
        <f>B334-B324</f>
        <v>-0.29687985997943067</v>
      </c>
      <c r="L334" s="302">
        <f>D334-D324</f>
        <v>-2.4910635215641574E-2</v>
      </c>
      <c r="M334" s="302">
        <f>F334-F324</f>
        <v>-8.4082423117002314E-3</v>
      </c>
      <c r="N334" s="302">
        <f>SUM(K334:M334)</f>
        <v>-0.33019873750677248</v>
      </c>
    </row>
    <row r="335" spans="1:14" x14ac:dyDescent="0.2">
      <c r="A335" s="282" t="s">
        <v>365</v>
      </c>
      <c r="B335" s="302">
        <f>'Ind T6'!V134</f>
        <v>2.5781195825571523</v>
      </c>
      <c r="C335" s="299" t="str">
        <f>CONCATENATE("(",ROUND((B335/$H336)*100,1),")")</f>
        <v>(41.8)</v>
      </c>
      <c r="D335" s="302">
        <f>'Ind T6'!W134</f>
        <v>0.62349235462428054</v>
      </c>
      <c r="E335" s="299" t="str">
        <f>CONCATENATE("(",ROUND((D335/$H336)*100,1),")")</f>
        <v>(10.1)</v>
      </c>
      <c r="F335" s="302">
        <f>'Ind T6'!X134</f>
        <v>0.27410939508288323</v>
      </c>
      <c r="G335" s="299" t="str">
        <f>CONCATENATE("(",ROUND((F335/$H336)*100,1),")")</f>
        <v>(4.4)</v>
      </c>
      <c r="H335" s="302">
        <f>SUM(B335,D335,F335)</f>
        <v>3.4757213322643157</v>
      </c>
      <c r="I335" s="299" t="str">
        <f>CONCATENATE("(",ROUND((H335/$H336)*100,1),")")</f>
        <v>(56.3)</v>
      </c>
      <c r="K335" s="302">
        <f t="shared" ref="K335:K336" si="256">B335-B325</f>
        <v>-0.11267784559472105</v>
      </c>
      <c r="L335" s="302">
        <f t="shared" ref="L335:L336" si="257">D335-D325</f>
        <v>-0.20066018599600288</v>
      </c>
      <c r="M335" s="302">
        <f t="shared" ref="M335:M336" si="258">F335-F325</f>
        <v>-3.6463230902506139E-2</v>
      </c>
      <c r="N335" s="302">
        <f t="shared" ref="N335:N336" si="259">SUM(K335:M335)</f>
        <v>-0.34980126249323007</v>
      </c>
    </row>
    <row r="336" spans="1:14" x14ac:dyDescent="0.2">
      <c r="A336" s="282" t="s">
        <v>363</v>
      </c>
      <c r="B336" s="302">
        <f>SUM(B334:B335)</f>
        <v>4.4496618383520739</v>
      </c>
      <c r="C336" s="299" t="str">
        <f>CONCATENATE("(",ROUND((B336/$H336)*100,1),")")</f>
        <v>(72.1)</v>
      </c>
      <c r="D336" s="302">
        <f>SUM(D334:D335)</f>
        <v>0.80800727126145666</v>
      </c>
      <c r="E336" s="299" t="str">
        <f>CONCATENATE("(",ROUND((D336/$H336)*100,1),")")</f>
        <v>(13.1)</v>
      </c>
      <c r="F336" s="302">
        <f>SUM(F334:F335)</f>
        <v>0.91133089038646298</v>
      </c>
      <c r="G336" s="299" t="str">
        <f>CONCATENATE("(",ROUND((F336/$H336)*100,1),")")</f>
        <v>(14.8)</v>
      </c>
      <c r="H336" s="302">
        <f>SUM(H334:H335)</f>
        <v>6.1689999999999934</v>
      </c>
      <c r="I336" s="299" t="str">
        <f>CONCATENATE("(",ROUND((H336/$H336)*100,1),")")</f>
        <v>(100)</v>
      </c>
      <c r="K336" s="302">
        <f t="shared" si="256"/>
        <v>-0.4095577055741515</v>
      </c>
      <c r="L336" s="302">
        <f t="shared" si="257"/>
        <v>-0.2255708212116444</v>
      </c>
      <c r="M336" s="302">
        <f t="shared" si="258"/>
        <v>-4.487147321420637E-2</v>
      </c>
      <c r="N336" s="302">
        <f t="shared" si="259"/>
        <v>-0.68000000000000227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13.797372960584326</v>
      </c>
      <c r="C345" s="299" t="str">
        <f>CONCATENATE("(",ROUND((B345/$H347)*100,1),")")</f>
        <v>(35.1)</v>
      </c>
      <c r="D345" s="302">
        <f>'Ind T6'!M144</f>
        <v>2.1512468875414155</v>
      </c>
      <c r="E345" s="299" t="str">
        <f>CONCATENATE("(",ROUND((D345/$H347)*100,1),")")</f>
        <v>(5.5)</v>
      </c>
      <c r="F345" s="302">
        <f>'Ind T6'!N144</f>
        <v>3.6675341478100409</v>
      </c>
      <c r="G345" s="299" t="str">
        <f>CONCATENATE("(",ROUND((F345/$H347)*100,1),")")</f>
        <v>(9.3)</v>
      </c>
      <c r="H345" s="302">
        <f>SUM(B345,D345,F345)</f>
        <v>19.616153995935782</v>
      </c>
      <c r="I345" s="299" t="str">
        <f>CONCATENATE("(",ROUND((H345/$H347)*100,1),")")</f>
        <v>(50)</v>
      </c>
      <c r="K345" s="302">
        <f>B350-B345</f>
        <v>0.65857534933087258</v>
      </c>
      <c r="L345" s="302">
        <f>D350-D345</f>
        <v>0.20796337965860046</v>
      </c>
      <c r="M345" s="302">
        <f>F350-F345</f>
        <v>0.26717506299898819</v>
      </c>
      <c r="N345" s="302">
        <f>SUM(K345:M345)</f>
        <v>1.1337137919884612</v>
      </c>
    </row>
    <row r="346" spans="1:14" x14ac:dyDescent="0.2">
      <c r="A346" s="282" t="s">
        <v>365</v>
      </c>
      <c r="B346" s="302">
        <f>'Ind T6'!L143</f>
        <v>9.5575799195692621</v>
      </c>
      <c r="C346" s="299" t="str">
        <f>CONCATENATE("(",ROUND((B346/$H347)*100,1),")")</f>
        <v>(24.3)</v>
      </c>
      <c r="D346" s="302">
        <f>'Ind T6'!M143</f>
        <v>5.8469199012772526</v>
      </c>
      <c r="E346" s="299" t="str">
        <f>CONCATENATE("(",ROUND((D346/$H347)*100,1),")")</f>
        <v>(14.9)</v>
      </c>
      <c r="F346" s="302">
        <f>'Ind T6'!N143</f>
        <v>4.237346183217662</v>
      </c>
      <c r="G346" s="299" t="str">
        <f>CONCATENATE("(",ROUND((F346/$H347)*100,1),")")</f>
        <v>(10.8)</v>
      </c>
      <c r="H346" s="302">
        <f t="shared" ref="H346" si="260">SUM(B346,D346,F346)</f>
        <v>19.641846004064178</v>
      </c>
      <c r="I346" s="299" t="str">
        <f>CONCATENATE("(",ROUND((H346/$H347)*100,1),")")</f>
        <v>(50)</v>
      </c>
      <c r="K346" s="302">
        <f t="shared" ref="K346:K347" si="261">B351-B346</f>
        <v>0.74528856523623865</v>
      </c>
      <c r="L346" s="302">
        <f t="shared" ref="L346:L347" si="262">D351-D346</f>
        <v>0.52543283421288045</v>
      </c>
      <c r="M346" s="302">
        <f t="shared" ref="M346:M347" si="263">F351-F346</f>
        <v>0.45156480856242531</v>
      </c>
      <c r="N346" s="302">
        <f t="shared" ref="N346:N347" si="264">SUM(K346:M346)</f>
        <v>1.7222862080115444</v>
      </c>
    </row>
    <row r="347" spans="1:14" x14ac:dyDescent="0.2">
      <c r="A347" s="282" t="s">
        <v>363</v>
      </c>
      <c r="B347" s="302">
        <f>SUM(B345:B346)</f>
        <v>23.35495288015359</v>
      </c>
      <c r="C347" s="299" t="str">
        <f>CONCATENATE("(",ROUND((B347/$H347)*100,1),")")</f>
        <v>(59.5)</v>
      </c>
      <c r="D347" s="302">
        <f>SUM(D345:D346)</f>
        <v>7.9981667888186685</v>
      </c>
      <c r="E347" s="299" t="str">
        <f>CONCATENATE("(",ROUND((D347/$H347)*100,1),")")</f>
        <v>(20.4)</v>
      </c>
      <c r="F347" s="302">
        <f>SUM(F345:F346)</f>
        <v>7.9048803310277034</v>
      </c>
      <c r="G347" s="299" t="str">
        <f>CONCATENATE("(",ROUND((F347/$H347)*100,1),")")</f>
        <v>(20.1)</v>
      </c>
      <c r="H347" s="302">
        <f>SUM(H345:H346)</f>
        <v>39.25799999999996</v>
      </c>
      <c r="I347" s="299" t="str">
        <f>CONCATENATE("(",ROUND((H347/$H347)*100,1),")")</f>
        <v>(100)</v>
      </c>
      <c r="K347" s="302">
        <f t="shared" si="261"/>
        <v>1.4038639145671112</v>
      </c>
      <c r="L347" s="302">
        <f t="shared" si="262"/>
        <v>0.73339621387147957</v>
      </c>
      <c r="M347" s="302">
        <f t="shared" si="263"/>
        <v>0.71873987156141261</v>
      </c>
      <c r="N347" s="302">
        <f t="shared" si="264"/>
        <v>2.8560000000000034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14.455948309915199</v>
      </c>
      <c r="C350" s="299" t="str">
        <f>CONCATENATE("(",ROUND((B350/$H352)*100,1),")")</f>
        <v>(34.3)</v>
      </c>
      <c r="D350" s="302">
        <f>'Ind T6'!R144</f>
        <v>2.3592102672000159</v>
      </c>
      <c r="E350" s="299" t="str">
        <f>CONCATENATE("(",ROUND((D350/$H352)*100,1),")")</f>
        <v>(5.6)</v>
      </c>
      <c r="F350" s="302">
        <f>'Ind T6'!S144</f>
        <v>3.9347092108090291</v>
      </c>
      <c r="G350" s="299" t="str">
        <f>CONCATENATE("(",ROUND((F350/$H352)*100,1),")")</f>
        <v>(9.3)</v>
      </c>
      <c r="H350" s="302">
        <f>SUM(B350,D350,F350)</f>
        <v>20.749867787924241</v>
      </c>
      <c r="I350" s="299" t="str">
        <f>CONCATENATE("(",ROUND((H350/$H352)*100,1),")")</f>
        <v>(49.3)</v>
      </c>
      <c r="K350" s="302">
        <f>B355-B350</f>
        <v>0.92380747976009481</v>
      </c>
      <c r="L350" s="302">
        <f>D355-D350</f>
        <v>0.34564420211197788</v>
      </c>
      <c r="M350" s="302">
        <f>F355-F350</f>
        <v>0.3946995419152981</v>
      </c>
      <c r="N350" s="302">
        <f>SUM(K350:M350)</f>
        <v>1.6641512237873708</v>
      </c>
    </row>
    <row r="351" spans="1:14" x14ac:dyDescent="0.2">
      <c r="A351" s="282" t="s">
        <v>365</v>
      </c>
      <c r="B351" s="302">
        <f>'Ind T6'!Q143</f>
        <v>10.302868484805501</v>
      </c>
      <c r="C351" s="299" t="str">
        <f>CONCATENATE("(",ROUND((B351/$H352)*100,1),")")</f>
        <v>(24.5)</v>
      </c>
      <c r="D351" s="302">
        <f>'Ind T6'!R143</f>
        <v>6.372352735490133</v>
      </c>
      <c r="E351" s="299" t="str">
        <f>CONCATENATE("(",ROUND((D351/$H352)*100,1),")")</f>
        <v>(15.1)</v>
      </c>
      <c r="F351" s="302">
        <f>'Ind T6'!S143</f>
        <v>4.6889109917800873</v>
      </c>
      <c r="G351" s="299" t="str">
        <f>CONCATENATE("(",ROUND((F351/$H352)*100,1),")")</f>
        <v>(11.1)</v>
      </c>
      <c r="H351" s="302">
        <f t="shared" ref="H351" si="265">SUM(B351,D351,F351)</f>
        <v>21.36413221207572</v>
      </c>
      <c r="I351" s="299" t="str">
        <f>CONCATENATE("(",ROUND((H351/$H352)*100,1),")")</f>
        <v>(50.7)</v>
      </c>
      <c r="K351" s="302">
        <f t="shared" ref="K351:K352" si="266">B356-B351</f>
        <v>0.980459715369145</v>
      </c>
      <c r="L351" s="302">
        <f t="shared" ref="L351:L352" si="267">D356-D351</f>
        <v>0.70942222761953744</v>
      </c>
      <c r="M351" s="302">
        <f t="shared" ref="M351:M352" si="268">F356-F351</f>
        <v>0.68496683322404284</v>
      </c>
      <c r="N351" s="302">
        <f t="shared" ref="N351:N352" si="269">SUM(K351:M351)</f>
        <v>2.3748487762127253</v>
      </c>
    </row>
    <row r="352" spans="1:14" x14ac:dyDescent="0.2">
      <c r="A352" s="282" t="s">
        <v>363</v>
      </c>
      <c r="B352" s="302">
        <f>SUM(B350:B351)</f>
        <v>24.758816794720701</v>
      </c>
      <c r="C352" s="299" t="str">
        <f>CONCATENATE("(",ROUND((B352/$H352)*100,1),")")</f>
        <v>(58.8)</v>
      </c>
      <c r="D352" s="302">
        <f>SUM(D350:D351)</f>
        <v>8.7315630026901481</v>
      </c>
      <c r="E352" s="299" t="str">
        <f>CONCATENATE("(",ROUND((D352/$H352)*100,1),")")</f>
        <v>(20.7)</v>
      </c>
      <c r="F352" s="302">
        <f>SUM(F350:F351)</f>
        <v>8.623620202589116</v>
      </c>
      <c r="G352" s="299" t="str">
        <f>CONCATENATE("(",ROUND((F352/$H352)*100,1),")")</f>
        <v>(20.5)</v>
      </c>
      <c r="H352" s="302">
        <f>SUM(H350:H351)</f>
        <v>42.113999999999962</v>
      </c>
      <c r="I352" s="299" t="str">
        <f>CONCATENATE("(",ROUND((H352/$H352)*100,1),")")</f>
        <v>(100)</v>
      </c>
      <c r="K352" s="302">
        <f t="shared" si="266"/>
        <v>1.9042671951292363</v>
      </c>
      <c r="L352" s="302">
        <f t="shared" si="267"/>
        <v>1.0550664297315162</v>
      </c>
      <c r="M352" s="302">
        <f t="shared" si="268"/>
        <v>1.0796663751393414</v>
      </c>
      <c r="N352" s="302">
        <f t="shared" si="269"/>
        <v>4.0390000000000938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15.379755789675293</v>
      </c>
      <c r="C355" s="299" t="str">
        <f>CONCATENATE("(",ROUND((B355/$H357)*100,1),")")</f>
        <v>(33.3)</v>
      </c>
      <c r="D355" s="302">
        <f>'Ind T6'!W144</f>
        <v>2.7048544693119938</v>
      </c>
      <c r="E355" s="299" t="str">
        <f>CONCATENATE("(",ROUND((D355/$H357)*100,1),")")</f>
        <v>(5.9)</v>
      </c>
      <c r="F355" s="302">
        <f>'Ind T6'!X144</f>
        <v>4.3294087527243272</v>
      </c>
      <c r="G355" s="299" t="str">
        <f>CONCATENATE("(",ROUND((F355/$H357)*100,1),")")</f>
        <v>(9.4)</v>
      </c>
      <c r="H355" s="302">
        <f>SUM(B355,D355,F355)</f>
        <v>22.414019011711613</v>
      </c>
      <c r="I355" s="299" t="str">
        <f>CONCATENATE("(",ROUND((H355/$H357)*100,1),")")</f>
        <v>(48.6)</v>
      </c>
      <c r="K355" s="302">
        <f>B355-B345</f>
        <v>1.5823828290909674</v>
      </c>
      <c r="L355" s="302">
        <f>D355-D345</f>
        <v>0.55360758177057834</v>
      </c>
      <c r="M355" s="302">
        <f>F355-F345</f>
        <v>0.66187460491428629</v>
      </c>
      <c r="N355" s="302">
        <f>SUM(K355:M355)</f>
        <v>2.797865015775832</v>
      </c>
    </row>
    <row r="356" spans="1:14" x14ac:dyDescent="0.2">
      <c r="A356" s="282" t="s">
        <v>365</v>
      </c>
      <c r="B356" s="302">
        <f>'Ind T6'!V143</f>
        <v>11.283328200174646</v>
      </c>
      <c r="C356" s="299" t="str">
        <f>CONCATENATE("(",ROUND((B356/$H357)*100,1),")")</f>
        <v>(24.4)</v>
      </c>
      <c r="D356" s="302">
        <f>'Ind T6'!W143</f>
        <v>7.0817749631096705</v>
      </c>
      <c r="E356" s="299" t="str">
        <f>CONCATENATE("(",ROUND((D356/$H357)*100,1),")")</f>
        <v>(15.3)</v>
      </c>
      <c r="F356" s="302">
        <f>'Ind T6'!X143</f>
        <v>5.3738778250041301</v>
      </c>
      <c r="G356" s="299" t="str">
        <f>CONCATENATE("(",ROUND((F356/$H357)*100,1),")")</f>
        <v>(11.6)</v>
      </c>
      <c r="H356" s="302">
        <f t="shared" ref="H356" si="270">SUM(B356,D356,F356)</f>
        <v>23.738980988288446</v>
      </c>
      <c r="I356" s="299" t="str">
        <f>CONCATENATE("(",ROUND((H356/$H357)*100,1),")")</f>
        <v>(51.4)</v>
      </c>
      <c r="K356" s="302">
        <f t="shared" ref="K356:K357" si="271">B356-B346</f>
        <v>1.7257482806053837</v>
      </c>
      <c r="L356" s="302">
        <f t="shared" ref="L356:L357" si="272">D356-D346</f>
        <v>1.2348550618324179</v>
      </c>
      <c r="M356" s="302">
        <f t="shared" ref="M356:M357" si="273">F356-F346</f>
        <v>1.1365316417864681</v>
      </c>
      <c r="N356" s="302">
        <f t="shared" ref="N356:N357" si="274">SUM(K356:M356)</f>
        <v>4.0971349842242697</v>
      </c>
    </row>
    <row r="357" spans="1:14" x14ac:dyDescent="0.2">
      <c r="A357" s="282" t="s">
        <v>363</v>
      </c>
      <c r="B357" s="302">
        <f>SUM(B355:B356)</f>
        <v>26.663083989849937</v>
      </c>
      <c r="C357" s="299" t="str">
        <f>CONCATENATE("(",ROUND((B357/$H357)*100,1),")")</f>
        <v>(57.8)</v>
      </c>
      <c r="D357" s="302">
        <f>SUM(D355:D356)</f>
        <v>9.7866294324216643</v>
      </c>
      <c r="E357" s="299" t="str">
        <f>CONCATENATE("(",ROUND((D357/$H357)*100,1),")")</f>
        <v>(21.2)</v>
      </c>
      <c r="F357" s="302">
        <f>SUM(F355:F356)</f>
        <v>9.7032865777284574</v>
      </c>
      <c r="G357" s="299" t="str">
        <f>CONCATENATE("(",ROUND((F357/$H357)*100,1),")")</f>
        <v>(21)</v>
      </c>
      <c r="H357" s="302">
        <f>SUM(H355:H356)</f>
        <v>46.153000000000063</v>
      </c>
      <c r="I357" s="299" t="str">
        <f>CONCATENATE("(",ROUND((H357/$H357)*100,1),")")</f>
        <v>(100)</v>
      </c>
      <c r="K357" s="302">
        <f t="shared" si="271"/>
        <v>3.3081311096963475</v>
      </c>
      <c r="L357" s="302">
        <f t="shared" si="272"/>
        <v>1.7884626436029958</v>
      </c>
      <c r="M357" s="302">
        <f t="shared" si="273"/>
        <v>1.798406246700754</v>
      </c>
      <c r="N357" s="302">
        <f t="shared" si="274"/>
        <v>6.8950000000000973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9.3936732782687677</v>
      </c>
      <c r="C366" s="299" t="str">
        <f>CONCATENATE("(",ROUND((B366/$H368)*100,1),")")</f>
        <v>(32.8)</v>
      </c>
      <c r="D366" s="302">
        <f>'Ind T6'!M153</f>
        <v>2.9462179798896848</v>
      </c>
      <c r="E366" s="299" t="str">
        <f>CONCATENATE("(",ROUND((D366/$H368)*100,1),")")</f>
        <v>(10.3)</v>
      </c>
      <c r="F366" s="302">
        <f>'Ind T6'!N153</f>
        <v>2.6660957718457454</v>
      </c>
      <c r="G366" s="299" t="str">
        <f>CONCATENATE("(",ROUND((F366/$H368)*100,1),")")</f>
        <v>(9.3)</v>
      </c>
      <c r="H366" s="302">
        <f>SUM(B366,D366,F366)</f>
        <v>15.005987030004198</v>
      </c>
      <c r="I366" s="299" t="str">
        <f>CONCATENATE("(",ROUND((H366/$H368)*100,1),")")</f>
        <v>(52.3)</v>
      </c>
      <c r="K366" s="302">
        <f>B371-B366</f>
        <v>0.75912824701396886</v>
      </c>
      <c r="L366" s="302">
        <f>D371-D366</f>
        <v>0.23184021147959477</v>
      </c>
      <c r="M366" s="302">
        <f>F371-F366</f>
        <v>0.17029043044799286</v>
      </c>
      <c r="N366" s="302">
        <f>SUM(K366:M366)</f>
        <v>1.1612588889415565</v>
      </c>
    </row>
    <row r="367" spans="1:14" x14ac:dyDescent="0.2">
      <c r="A367" s="282" t="s">
        <v>365</v>
      </c>
      <c r="B367" s="302">
        <f>'Ind T6'!L152</f>
        <v>5.5266805378277777</v>
      </c>
      <c r="C367" s="299" t="str">
        <f>CONCATENATE("(",ROUND((B367/$H368)*100,1),")")</f>
        <v>(19.3)</v>
      </c>
      <c r="D367" s="302">
        <f>'Ind T6'!M152</f>
        <v>5.1067875078578906</v>
      </c>
      <c r="E367" s="299" t="str">
        <f>CONCATENATE("(",ROUND((D367/$H368)*100,1),")")</f>
        <v>(17.8)</v>
      </c>
      <c r="F367" s="302">
        <f>'Ind T6'!N152</f>
        <v>3.0305449243101665</v>
      </c>
      <c r="G367" s="299" t="str">
        <f>CONCATENATE("(",ROUND((F367/$H368)*100,1),")")</f>
        <v>(10.6)</v>
      </c>
      <c r="H367" s="302">
        <f t="shared" ref="H367" si="275">SUM(B367,D367,F367)</f>
        <v>13.664012969995834</v>
      </c>
      <c r="I367" s="299" t="str">
        <f>CONCATENATE("(",ROUND((H367/$H368)*100,1),")")</f>
        <v>(47.7)</v>
      </c>
      <c r="K367" s="302">
        <f t="shared" ref="K367:K368" si="276">B372-B367</f>
        <v>0.554176525378276</v>
      </c>
      <c r="L367" s="302">
        <f t="shared" ref="L367:L368" si="277">D372-D367</f>
        <v>0.308953735285872</v>
      </c>
      <c r="M367" s="302">
        <f t="shared" ref="M367:M368" si="278">F372-F367</f>
        <v>0.1906108503942594</v>
      </c>
      <c r="N367" s="302">
        <f t="shared" ref="N367:N368" si="279">SUM(K367:M367)</f>
        <v>1.0537411110584074</v>
      </c>
    </row>
    <row r="368" spans="1:14" x14ac:dyDescent="0.2">
      <c r="A368" s="282" t="s">
        <v>363</v>
      </c>
      <c r="B368" s="302">
        <f>SUM(B366:B367)</f>
        <v>14.920353816096545</v>
      </c>
      <c r="C368" s="299" t="str">
        <f>CONCATENATE("(",ROUND((B368/$H368)*100,1),")")</f>
        <v>(52)</v>
      </c>
      <c r="D368" s="302">
        <f>SUM(D366:D367)</f>
        <v>8.0530054877475763</v>
      </c>
      <c r="E368" s="299" t="str">
        <f>CONCATENATE("(",ROUND((D368/$H368)*100,1),")")</f>
        <v>(28.1)</v>
      </c>
      <c r="F368" s="302">
        <f>SUM(F366:F367)</f>
        <v>5.696640696155912</v>
      </c>
      <c r="G368" s="299" t="str">
        <f>CONCATENATE("(",ROUND((F368/$H368)*100,1),")")</f>
        <v>(19.9)</v>
      </c>
      <c r="H368" s="302">
        <f>SUM(H366:H367)</f>
        <v>28.67000000000003</v>
      </c>
      <c r="I368" s="299" t="str">
        <f>CONCATENATE("(",ROUND((H368/$H368)*100,1),")")</f>
        <v>(100)</v>
      </c>
      <c r="K368" s="302">
        <f t="shared" si="276"/>
        <v>1.3133047723922449</v>
      </c>
      <c r="L368" s="302">
        <f t="shared" si="277"/>
        <v>0.54079394676546499</v>
      </c>
      <c r="M368" s="302">
        <f t="shared" si="278"/>
        <v>0.3609012808422527</v>
      </c>
      <c r="N368" s="302">
        <f t="shared" si="279"/>
        <v>2.2149999999999626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10.152801525282737</v>
      </c>
      <c r="C371" s="299" t="str">
        <f>CONCATENATE("(",ROUND((B371/$H373)*100,1),")")</f>
        <v>(32.9)</v>
      </c>
      <c r="D371" s="302">
        <f>'Ind T6'!R153</f>
        <v>3.1780581913692796</v>
      </c>
      <c r="E371" s="299" t="str">
        <f>CONCATENATE("(",ROUND((D371/$H373)*100,1),")")</f>
        <v>(10.3)</v>
      </c>
      <c r="F371" s="302">
        <f>'Ind T6'!S153</f>
        <v>2.8363862022937383</v>
      </c>
      <c r="G371" s="299" t="str">
        <f>CONCATENATE("(",ROUND((F371/$H373)*100,1),")")</f>
        <v>(9.2)</v>
      </c>
      <c r="H371" s="302">
        <f>SUM(B371,D371,F371)</f>
        <v>16.167245918945753</v>
      </c>
      <c r="I371" s="299" t="str">
        <f>CONCATENATE("(",ROUND((H371/$H373)*100,1),")")</f>
        <v>(52.3)</v>
      </c>
      <c r="K371" s="302">
        <f>B376-B371</f>
        <v>0.69936050173425635</v>
      </c>
      <c r="L371" s="302">
        <f>D376-D371</f>
        <v>0.1876584474032037</v>
      </c>
      <c r="M371" s="302">
        <f>F376-F371</f>
        <v>0.20516313367599759</v>
      </c>
      <c r="N371" s="302">
        <f>SUM(K371:M371)</f>
        <v>1.0921820828134576</v>
      </c>
    </row>
    <row r="372" spans="1:14" x14ac:dyDescent="0.2">
      <c r="A372" s="282" t="s">
        <v>365</v>
      </c>
      <c r="B372" s="302">
        <f>'Ind T6'!Q152</f>
        <v>6.0808570632060537</v>
      </c>
      <c r="C372" s="299" t="str">
        <f>CONCATENATE("(",ROUND((B372/$H373)*100,1),")")</f>
        <v>(19.7)</v>
      </c>
      <c r="D372" s="302">
        <f>'Ind T6'!R152</f>
        <v>5.4157412431437626</v>
      </c>
      <c r="E372" s="299" t="str">
        <f>CONCATENATE("(",ROUND((D372/$H373)*100,1),")")</f>
        <v>(17.5)</v>
      </c>
      <c r="F372" s="302">
        <f>'Ind T6'!S152</f>
        <v>3.2211557747044259</v>
      </c>
      <c r="G372" s="299" t="str">
        <f>CONCATENATE("(",ROUND((F372/$H373)*100,1),")")</f>
        <v>(10.4)</v>
      </c>
      <c r="H372" s="302">
        <f t="shared" ref="H372" si="280">SUM(B372,D372,F372)</f>
        <v>14.717754081054244</v>
      </c>
      <c r="I372" s="299" t="str">
        <f>CONCATENATE("(",ROUND((H372/$H373)*100,1),")")</f>
        <v>(47.7)</v>
      </c>
      <c r="K372" s="302">
        <f t="shared" ref="K372:K373" si="281">B377-B372</f>
        <v>0.56374568668379865</v>
      </c>
      <c r="L372" s="302">
        <f t="shared" ref="L372:L373" si="282">D377-D372</f>
        <v>0.17531777267173965</v>
      </c>
      <c r="M372" s="302">
        <f t="shared" ref="M372:M373" si="283">F377-F372</f>
        <v>0.25275445783099215</v>
      </c>
      <c r="N372" s="302">
        <f t="shared" ref="N372:N373" si="284">SUM(K372:M372)</f>
        <v>0.99181791718653045</v>
      </c>
    </row>
    <row r="373" spans="1:14" x14ac:dyDescent="0.2">
      <c r="A373" s="282" t="s">
        <v>363</v>
      </c>
      <c r="B373" s="302">
        <f>SUM(B371:B372)</f>
        <v>16.23365858848879</v>
      </c>
      <c r="C373" s="299" t="str">
        <f>CONCATENATE("(",ROUND((B373/$H373)*100,1),")")</f>
        <v>(52.6)</v>
      </c>
      <c r="D373" s="302">
        <f>SUM(D371:D372)</f>
        <v>8.5937994345130413</v>
      </c>
      <c r="E373" s="299" t="str">
        <f>CONCATENATE("(",ROUND((D373/$H373)*100,1),")")</f>
        <v>(27.8)</v>
      </c>
      <c r="F373" s="302">
        <f>SUM(F371:F372)</f>
        <v>6.0575419769981647</v>
      </c>
      <c r="G373" s="299" t="str">
        <f>CONCATENATE("(",ROUND((F373/$H373)*100,1),")")</f>
        <v>(19.6)</v>
      </c>
      <c r="H373" s="302">
        <f>SUM(H371:H372)</f>
        <v>30.884999999999998</v>
      </c>
      <c r="I373" s="299" t="str">
        <f>CONCATENATE("(",ROUND((H373/$H373)*100,1),")")</f>
        <v>(100)</v>
      </c>
      <c r="K373" s="302">
        <f t="shared" si="281"/>
        <v>1.2631061884180532</v>
      </c>
      <c r="L373" s="302">
        <f t="shared" si="282"/>
        <v>0.36297622007494468</v>
      </c>
      <c r="M373" s="302">
        <f t="shared" si="283"/>
        <v>0.4579175915069893</v>
      </c>
      <c r="N373" s="302">
        <f t="shared" si="284"/>
        <v>2.0839999999999872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10.852162027016993</v>
      </c>
      <c r="C376" s="299" t="str">
        <f>CONCATENATE("(",ROUND((B376/$H378)*100,1),")")</f>
        <v>(32.9)</v>
      </c>
      <c r="D376" s="302">
        <f>'Ind T6'!W153</f>
        <v>3.3657166387724833</v>
      </c>
      <c r="E376" s="299" t="str">
        <f>CONCATENATE("(",ROUND((D376/$H378)*100,1),")")</f>
        <v>(10.2)</v>
      </c>
      <c r="F376" s="302">
        <f>'Ind T6'!X153</f>
        <v>3.0415493359697359</v>
      </c>
      <c r="G376" s="299" t="str">
        <f>CONCATENATE("(",ROUND((F376/$H378)*100,1),")")</f>
        <v>(9.2)</v>
      </c>
      <c r="H376" s="302">
        <f>SUM(B376,D376,F376)</f>
        <v>17.259428001759211</v>
      </c>
      <c r="I376" s="299" t="str">
        <f>CONCATENATE("(",ROUND((H376/$H378)*100,1),")")</f>
        <v>(52.4)</v>
      </c>
      <c r="K376" s="302">
        <f>B376-B366</f>
        <v>1.4584887487482252</v>
      </c>
      <c r="L376" s="302">
        <f>D376-D366</f>
        <v>0.41949865888279847</v>
      </c>
      <c r="M376" s="302">
        <f>F376-F366</f>
        <v>0.37545356412399045</v>
      </c>
      <c r="N376" s="302">
        <f>SUM(K376:M376)</f>
        <v>2.2534409717550141</v>
      </c>
    </row>
    <row r="377" spans="1:14" x14ac:dyDescent="0.2">
      <c r="A377" s="282" t="s">
        <v>365</v>
      </c>
      <c r="B377" s="302">
        <f>'Ind T6'!V152</f>
        <v>6.6446027498898523</v>
      </c>
      <c r="C377" s="299" t="str">
        <f>CONCATENATE("(",ROUND((B377/$H378)*100,1),")")</f>
        <v>(20.2)</v>
      </c>
      <c r="D377" s="302">
        <f>'Ind T6'!W152</f>
        <v>5.5910590158155022</v>
      </c>
      <c r="E377" s="299" t="str">
        <f>CONCATENATE("(",ROUND((D377/$H378)*100,1),")")</f>
        <v>(17)</v>
      </c>
      <c r="F377" s="302">
        <f>'Ind T6'!X152</f>
        <v>3.4739102325354181</v>
      </c>
      <c r="G377" s="299" t="str">
        <f>CONCATENATE("(",ROUND((F377/$H378)*100,1),")")</f>
        <v>(10.5)</v>
      </c>
      <c r="H377" s="302">
        <f t="shared" ref="H377" si="285">SUM(B377,D377,F377)</f>
        <v>15.709571998240774</v>
      </c>
      <c r="I377" s="299" t="str">
        <f>CONCATENATE("(",ROUND((H377/$H378)*100,1),")")</f>
        <v>(47.6)</v>
      </c>
      <c r="K377" s="302">
        <f t="shared" ref="K377:K378" si="286">B377-B367</f>
        <v>1.1179222120620746</v>
      </c>
      <c r="L377" s="302">
        <f t="shared" ref="L377:L378" si="287">D377-D367</f>
        <v>0.48427150795761165</v>
      </c>
      <c r="M377" s="302">
        <f t="shared" ref="M377:M378" si="288">F377-F367</f>
        <v>0.44336530822525155</v>
      </c>
      <c r="N377" s="302">
        <f t="shared" ref="N377:N378" si="289">SUM(K377:M377)</f>
        <v>2.0455590282449378</v>
      </c>
    </row>
    <row r="378" spans="1:14" x14ac:dyDescent="0.2">
      <c r="A378" s="282" t="s">
        <v>363</v>
      </c>
      <c r="B378" s="302">
        <f>SUM(B376:B377)</f>
        <v>17.496764776906844</v>
      </c>
      <c r="C378" s="299" t="str">
        <f>CONCATENATE("(",ROUND((B378/$H378)*100,1),")")</f>
        <v>(53.1)</v>
      </c>
      <c r="D378" s="302">
        <f>SUM(D376:D377)</f>
        <v>8.956775654587986</v>
      </c>
      <c r="E378" s="299" t="str">
        <f>CONCATENATE("(",ROUND((D378/$H378)*100,1),")")</f>
        <v>(27.2)</v>
      </c>
      <c r="F378" s="302">
        <f>SUM(F376:F377)</f>
        <v>6.515459568505154</v>
      </c>
      <c r="G378" s="299" t="str">
        <f>CONCATENATE("(",ROUND((F378/$H378)*100,1),")")</f>
        <v>(19.8)</v>
      </c>
      <c r="H378" s="302">
        <f>SUM(H376:H377)</f>
        <v>32.968999999999987</v>
      </c>
      <c r="I378" s="299" t="str">
        <f>CONCATENATE("(",ROUND((H378/$H378)*100,1),")")</f>
        <v>(100)</v>
      </c>
      <c r="K378" s="302">
        <f t="shared" si="286"/>
        <v>2.5764109608102981</v>
      </c>
      <c r="L378" s="302">
        <f t="shared" si="287"/>
        <v>0.90377016684040967</v>
      </c>
      <c r="M378" s="302">
        <f t="shared" si="288"/>
        <v>0.818818872349242</v>
      </c>
      <c r="N378" s="302">
        <f t="shared" si="289"/>
        <v>4.2989999999999498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6.4701722560663262</v>
      </c>
      <c r="C387" s="299" t="str">
        <f>CONCATENATE("(",ROUND((B387/$H389)*100,1),")")</f>
        <v>(36.1)</v>
      </c>
      <c r="D387" s="302">
        <f>'Ind T6'!M162</f>
        <v>1.0490882217928783</v>
      </c>
      <c r="E387" s="299" t="str">
        <f>CONCATENATE("(",ROUND((D387/$H389)*100,1),")")</f>
        <v>(5.9)</v>
      </c>
      <c r="F387" s="302">
        <f>'Ind T6'!N162</f>
        <v>0.59337048193361785</v>
      </c>
      <c r="G387" s="299" t="str">
        <f>CONCATENATE("(",ROUND((F387/$H389)*100,1),")")</f>
        <v>(3.3)</v>
      </c>
      <c r="H387" s="302">
        <f>SUM(B387,D387,F387)</f>
        <v>8.1126309597928223</v>
      </c>
      <c r="I387" s="299" t="str">
        <f>CONCATENATE("(",ROUND((H387/$H389)*100,1),")")</f>
        <v>(45.3)</v>
      </c>
      <c r="K387" s="302">
        <f>B392-B387</f>
        <v>-4.9206043411167855E-2</v>
      </c>
      <c r="L387" s="302">
        <f>D392-D387</f>
        <v>7.0662760808123837E-2</v>
      </c>
      <c r="M387" s="302">
        <f>F392-F387</f>
        <v>8.1668654748886516E-3</v>
      </c>
      <c r="N387" s="302">
        <f>SUM(K387:M387)</f>
        <v>2.9623582871844634E-2</v>
      </c>
    </row>
    <row r="388" spans="1:14" x14ac:dyDescent="0.2">
      <c r="A388" s="282" t="s">
        <v>365</v>
      </c>
      <c r="B388" s="302">
        <f>'Ind T6'!L161</f>
        <v>4.9385593685958948</v>
      </c>
      <c r="C388" s="299" t="str">
        <f>CONCATENATE("(",ROUND((B388/$H389)*100,1),")")</f>
        <v>(27.6)</v>
      </c>
      <c r="D388" s="302">
        <f>'Ind T6'!M161</f>
        <v>4.3812055539227517</v>
      </c>
      <c r="E388" s="299" t="str">
        <f>CONCATENATE("(",ROUND((D388/$H389)*100,1),")")</f>
        <v>(24.5)</v>
      </c>
      <c r="F388" s="302">
        <f>'Ind T6'!N161</f>
        <v>0.47660411768848265</v>
      </c>
      <c r="G388" s="299" t="str">
        <f>CONCATENATE("(",ROUND((F388/$H389)*100,1),")")</f>
        <v>(2.7)</v>
      </c>
      <c r="H388" s="302">
        <f t="shared" ref="H388" si="290">SUM(B388,D388,F388)</f>
        <v>9.7963690402071304</v>
      </c>
      <c r="I388" s="299" t="str">
        <f>CONCATENATE("(",ROUND((H388/$H389)*100,1),")")</f>
        <v>(54.7)</v>
      </c>
      <c r="K388" s="302">
        <f t="shared" ref="K388:K389" si="291">B393-B388</f>
        <v>6.3226037531231682E-2</v>
      </c>
      <c r="L388" s="302">
        <f t="shared" ref="L388:L389" si="292">D393-D388</f>
        <v>6.5350957331523851E-2</v>
      </c>
      <c r="M388" s="302">
        <f t="shared" ref="M388:M389" si="293">F393-F388</f>
        <v>6.7994222654140235E-3</v>
      </c>
      <c r="N388" s="302">
        <f t="shared" ref="N388:N389" si="294">SUM(K388:M388)</f>
        <v>0.13537641712816956</v>
      </c>
    </row>
    <row r="389" spans="1:14" x14ac:dyDescent="0.2">
      <c r="A389" s="282" t="s">
        <v>363</v>
      </c>
      <c r="B389" s="302">
        <f>SUM(B387:B388)</f>
        <v>11.40873162466222</v>
      </c>
      <c r="C389" s="299" t="str">
        <f>CONCATENATE("(",ROUND((B389/$H389)*100,1),")")</f>
        <v>(63.7)</v>
      </c>
      <c r="D389" s="302">
        <f>SUM(D387:D388)</f>
        <v>5.4302937757156302</v>
      </c>
      <c r="E389" s="299" t="str">
        <f>CONCATENATE("(",ROUND((D389/$H389)*100,1),")")</f>
        <v>(30.3)</v>
      </c>
      <c r="F389" s="302">
        <f>SUM(F387:F388)</f>
        <v>1.0699745996221006</v>
      </c>
      <c r="G389" s="299" t="str">
        <f>CONCATENATE("(",ROUND((F389/$H389)*100,1),")")</f>
        <v>(6)</v>
      </c>
      <c r="H389" s="302">
        <f>SUM(H387:H388)</f>
        <v>17.908999999999953</v>
      </c>
      <c r="I389" s="299" t="str">
        <f>CONCATENATE("(",ROUND((H389/$H389)*100,1),")")</f>
        <v>(100)</v>
      </c>
      <c r="K389" s="302">
        <f t="shared" si="291"/>
        <v>1.4019994120065604E-2</v>
      </c>
      <c r="L389" s="302">
        <f t="shared" si="292"/>
        <v>0.13601371813964747</v>
      </c>
      <c r="M389" s="302">
        <f t="shared" si="293"/>
        <v>1.4966287740302509E-2</v>
      </c>
      <c r="N389" s="302">
        <f t="shared" si="294"/>
        <v>0.16500000000001558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6.4209662126551583</v>
      </c>
      <c r="C392" s="299" t="str">
        <f>CONCATENATE("(",ROUND((B392/$H394)*100,1),")")</f>
        <v>(35.5)</v>
      </c>
      <c r="D392" s="302">
        <f>'Ind T6'!R162</f>
        <v>1.1197509826010021</v>
      </c>
      <c r="E392" s="299" t="str">
        <f>CONCATENATE("(",ROUND((D392/$H394)*100,1),")")</f>
        <v>(6.2)</v>
      </c>
      <c r="F392" s="302">
        <f>'Ind T6'!S162</f>
        <v>0.60153734740850651</v>
      </c>
      <c r="G392" s="299" t="str">
        <f>CONCATENATE("(",ROUND((F392/$H394)*100,1),")")</f>
        <v>(3.3)</v>
      </c>
      <c r="H392" s="302">
        <f>SUM(B392,D392,F392)</f>
        <v>8.1422545426646664</v>
      </c>
      <c r="I392" s="299" t="str">
        <f>CONCATENATE("(",ROUND((H392/$H394)*100,1),")")</f>
        <v>(45)</v>
      </c>
      <c r="K392" s="302">
        <f>B397-B392</f>
        <v>-0.21504631248071338</v>
      </c>
      <c r="L392" s="302">
        <f>D397-D392</f>
        <v>0.12495312316771878</v>
      </c>
      <c r="M392" s="302">
        <f>F397-F392</f>
        <v>1.108804230261029E-2</v>
      </c>
      <c r="N392" s="302">
        <f>SUM(K392:M392)</f>
        <v>-7.9005147010384302E-2</v>
      </c>
    </row>
    <row r="393" spans="1:14" x14ac:dyDescent="0.2">
      <c r="A393" s="282" t="s">
        <v>365</v>
      </c>
      <c r="B393" s="302">
        <f>'Ind T6'!Q161</f>
        <v>5.0017854061271265</v>
      </c>
      <c r="C393" s="299" t="str">
        <f>CONCATENATE("(",ROUND((B393/$H394)*100,1),")")</f>
        <v>(27.7)</v>
      </c>
      <c r="D393" s="302">
        <f>'Ind T6'!R161</f>
        <v>4.4465565112542755</v>
      </c>
      <c r="E393" s="299" t="str">
        <f>CONCATENATE("(",ROUND((D393/$H394)*100,1),")")</f>
        <v>(24.6)</v>
      </c>
      <c r="F393" s="302">
        <f>'Ind T6'!S161</f>
        <v>0.48340353995389668</v>
      </c>
      <c r="G393" s="299" t="str">
        <f>CONCATENATE("(",ROUND((F393/$H394)*100,1),")")</f>
        <v>(2.7)</v>
      </c>
      <c r="H393" s="302">
        <f t="shared" ref="H393" si="295">SUM(B393,D393,F393)</f>
        <v>9.9317454573352979</v>
      </c>
      <c r="I393" s="299" t="str">
        <f>CONCATENATE("(",ROUND((H393/$H394)*100,1),")")</f>
        <v>(55)</v>
      </c>
      <c r="K393" s="302">
        <f t="shared" ref="K393:K394" si="296">B398-B393</f>
        <v>3.7861259839524486E-2</v>
      </c>
      <c r="L393" s="302">
        <f t="shared" ref="L393:L394" si="297">D398-D393</f>
        <v>3.5582523078753425E-2</v>
      </c>
      <c r="M393" s="302">
        <f t="shared" ref="M393:M394" si="298">F398-F393</f>
        <v>7.5613640921524117E-3</v>
      </c>
      <c r="N393" s="302">
        <f t="shared" ref="N393:N394" si="299">SUM(K393:M393)</f>
        <v>8.1005147010430323E-2</v>
      </c>
    </row>
    <row r="394" spans="1:14" x14ac:dyDescent="0.2">
      <c r="A394" s="282" t="s">
        <v>363</v>
      </c>
      <c r="B394" s="302">
        <f>SUM(B392:B393)</f>
        <v>11.422751618782286</v>
      </c>
      <c r="C394" s="299" t="str">
        <f>CONCATENATE("(",ROUND((B394/$H394)*100,1),")")</f>
        <v>(63.2)</v>
      </c>
      <c r="D394" s="302">
        <f>SUM(D392:D393)</f>
        <v>5.5663074938552777</v>
      </c>
      <c r="E394" s="299" t="str">
        <f>CONCATENATE("(",ROUND((D394/$H394)*100,1),")")</f>
        <v>(30.8)</v>
      </c>
      <c r="F394" s="302">
        <f>SUM(F392:F393)</f>
        <v>1.0849408873624031</v>
      </c>
      <c r="G394" s="299" t="str">
        <f>CONCATENATE("(",ROUND((F394/$H394)*100,1),")")</f>
        <v>(6)</v>
      </c>
      <c r="H394" s="302">
        <f>SUM(H392:H393)</f>
        <v>18.073999999999963</v>
      </c>
      <c r="I394" s="299" t="str">
        <f>CONCATENATE("(",ROUND((H394/$H394)*100,1),")")</f>
        <v>(100)</v>
      </c>
      <c r="K394" s="302">
        <f t="shared" si="296"/>
        <v>-0.17718505264118889</v>
      </c>
      <c r="L394" s="302">
        <f t="shared" si="297"/>
        <v>0.16053564624647176</v>
      </c>
      <c r="M394" s="302">
        <f t="shared" si="298"/>
        <v>1.8649406394762646E-2</v>
      </c>
      <c r="N394" s="302">
        <f t="shared" si="299"/>
        <v>2.0000000000455209E-3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6.2059199001744449</v>
      </c>
      <c r="C397" s="299" t="str">
        <f>CONCATENATE("(",ROUND((B397/$H399)*100,1),")")</f>
        <v>(34.3)</v>
      </c>
      <c r="D397" s="302">
        <f>'Ind T6'!W162</f>
        <v>1.2447041057687209</v>
      </c>
      <c r="E397" s="299" t="str">
        <f>CONCATENATE("(",ROUND((D397/$H399)*100,1),")")</f>
        <v>(6.9)</v>
      </c>
      <c r="F397" s="302">
        <f>'Ind T6'!X162</f>
        <v>0.6126253897111168</v>
      </c>
      <c r="G397" s="299" t="str">
        <f>CONCATENATE("(",ROUND((F397/$H399)*100,1),")")</f>
        <v>(3.4)</v>
      </c>
      <c r="H397" s="302">
        <f>SUM(B397,D397,F397)</f>
        <v>8.0632493956542817</v>
      </c>
      <c r="I397" s="299" t="str">
        <f>CONCATENATE("(",ROUND((H397/$H399)*100,1),")")</f>
        <v>(44.6)</v>
      </c>
      <c r="K397" s="302">
        <f>B397-B387</f>
        <v>-0.26425235589188123</v>
      </c>
      <c r="L397" s="302">
        <f>D397-D387</f>
        <v>0.19561588397584262</v>
      </c>
      <c r="M397" s="302">
        <f>F397-F387</f>
        <v>1.9254907777498942E-2</v>
      </c>
      <c r="N397" s="302">
        <f>SUM(K397:M397)</f>
        <v>-4.9381564138539669E-2</v>
      </c>
    </row>
    <row r="398" spans="1:14" x14ac:dyDescent="0.2">
      <c r="A398" s="282" t="s">
        <v>365</v>
      </c>
      <c r="B398" s="302">
        <f>'Ind T6'!V161</f>
        <v>5.039646665966651</v>
      </c>
      <c r="C398" s="299" t="str">
        <f>CONCATENATE("(",ROUND((B398/$H399)*100,1),")")</f>
        <v>(27.9)</v>
      </c>
      <c r="D398" s="302">
        <f>'Ind T6'!W161</f>
        <v>4.482139034333029</v>
      </c>
      <c r="E398" s="299" t="str">
        <f>CONCATENATE("(",ROUND((D398/$H399)*100,1),")")</f>
        <v>(24.8)</v>
      </c>
      <c r="F398" s="302">
        <f>'Ind T6'!X161</f>
        <v>0.49096490404604909</v>
      </c>
      <c r="G398" s="299" t="str">
        <f>CONCATENATE("(",ROUND((F398/$H399)*100,1),")")</f>
        <v>(2.7)</v>
      </c>
      <c r="H398" s="302">
        <f t="shared" ref="H398" si="300">SUM(B398,D398,F398)</f>
        <v>10.012750604345729</v>
      </c>
      <c r="I398" s="299" t="str">
        <f>CONCATENATE("(",ROUND((H398/$H399)*100,1),")")</f>
        <v>(55.4)</v>
      </c>
      <c r="K398" s="302">
        <f t="shared" ref="K398:K399" si="301">B398-B388</f>
        <v>0.10108729737075617</v>
      </c>
      <c r="L398" s="302">
        <f t="shared" ref="L398:L399" si="302">D398-D388</f>
        <v>0.10093348041027728</v>
      </c>
      <c r="M398" s="302">
        <f t="shared" ref="M398:M399" si="303">F398-F388</f>
        <v>1.4360786357566435E-2</v>
      </c>
      <c r="N398" s="302">
        <f t="shared" ref="N398:N399" si="304">SUM(K398:M398)</f>
        <v>0.21638156413859988</v>
      </c>
    </row>
    <row r="399" spans="1:14" x14ac:dyDescent="0.2">
      <c r="A399" s="282" t="s">
        <v>363</v>
      </c>
      <c r="B399" s="302">
        <f>SUM(B397:B398)</f>
        <v>11.245566566141097</v>
      </c>
      <c r="C399" s="299" t="str">
        <f>CONCATENATE("(",ROUND((B399/$H399)*100,1),")")</f>
        <v>(62.2)</v>
      </c>
      <c r="D399" s="302">
        <f>SUM(D397:D398)</f>
        <v>5.7268431401017494</v>
      </c>
      <c r="E399" s="299" t="str">
        <f>CONCATENATE("(",ROUND((D399/$H399)*100,1),")")</f>
        <v>(31.7)</v>
      </c>
      <c r="F399" s="302">
        <f>SUM(F397:F398)</f>
        <v>1.1035902937571658</v>
      </c>
      <c r="G399" s="299" t="str">
        <f>CONCATENATE("(",ROUND((F399/$H399)*100,1),")")</f>
        <v>(6.1)</v>
      </c>
      <c r="H399" s="302">
        <f>SUM(H397:H398)</f>
        <v>18.076000000000011</v>
      </c>
      <c r="I399" s="299" t="str">
        <f>CONCATENATE("(",ROUND((H399/$H399)*100,1),")")</f>
        <v>(100)</v>
      </c>
      <c r="K399" s="302">
        <f t="shared" si="301"/>
        <v>-0.16316505852112329</v>
      </c>
      <c r="L399" s="302">
        <f t="shared" si="302"/>
        <v>0.29654936438611923</v>
      </c>
      <c r="M399" s="302">
        <f t="shared" si="303"/>
        <v>3.3615694135065155E-2</v>
      </c>
      <c r="N399" s="302">
        <f t="shared" si="304"/>
        <v>0.1670000000000611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5.0825436776983812</v>
      </c>
      <c r="C408" s="299" t="str">
        <f>CONCATENATE("(",ROUND((B408/$H410)*100,1),")")</f>
        <v>(17.8)</v>
      </c>
      <c r="D408" s="302">
        <f>'Ind T6'!M171</f>
        <v>2.0279781385078315</v>
      </c>
      <c r="E408" s="299" t="str">
        <f>CONCATENATE("(",ROUND((D408/$H410)*100,1),")")</f>
        <v>(7.1)</v>
      </c>
      <c r="F408" s="302">
        <f>'Ind T6'!N171</f>
        <v>0.53266216318984205</v>
      </c>
      <c r="G408" s="299" t="str">
        <f>CONCATENATE("(",ROUND((F408/$H410)*100,1),")")</f>
        <v>(1.9)</v>
      </c>
      <c r="H408" s="302">
        <f>SUM(B408,D408,F408)</f>
        <v>7.6431839793960545</v>
      </c>
      <c r="I408" s="299" t="str">
        <f>CONCATENATE("(",ROUND((H408/$H410)*100,1),")")</f>
        <v>(26.8)</v>
      </c>
      <c r="K408" s="302">
        <f>B413-B408</f>
        <v>7.4340387536454777E-2</v>
      </c>
      <c r="L408" s="302">
        <f>D413-D408</f>
        <v>8.4857697116623054E-2</v>
      </c>
      <c r="M408" s="302">
        <f>F413-F408</f>
        <v>2.5592576443554949E-2</v>
      </c>
      <c r="N408" s="302">
        <f>SUM(K408:M408)</f>
        <v>0.18479066109663278</v>
      </c>
    </row>
    <row r="409" spans="1:14" x14ac:dyDescent="0.2">
      <c r="A409" s="282" t="s">
        <v>365</v>
      </c>
      <c r="B409" s="302">
        <f>'Ind T6'!L170</f>
        <v>7.3264595721499619</v>
      </c>
      <c r="C409" s="299" t="str">
        <f>CONCATENATE("(",ROUND((B409/$H410)*100,1),")")</f>
        <v>(25.7)</v>
      </c>
      <c r="D409" s="302">
        <f>'Ind T6'!M170</f>
        <v>11.507928197138671</v>
      </c>
      <c r="E409" s="299" t="str">
        <f>CONCATENATE("(",ROUND((D409/$H410)*100,1),")")</f>
        <v>(40.4)</v>
      </c>
      <c r="F409" s="302">
        <f>'Ind T6'!N170</f>
        <v>2.0024282513153073</v>
      </c>
      <c r="G409" s="299" t="str">
        <f>CONCATENATE("(",ROUND((F409/$H410)*100,1),")")</f>
        <v>(7)</v>
      </c>
      <c r="H409" s="302">
        <f t="shared" ref="H409" si="305">SUM(B409,D409,F409)</f>
        <v>20.836816020603941</v>
      </c>
      <c r="I409" s="299" t="str">
        <f>CONCATENATE("(",ROUND((H409/$H410)*100,1),")")</f>
        <v>(73.2)</v>
      </c>
      <c r="K409" s="302">
        <f t="shared" ref="K409:K410" si="306">B414-B409</f>
        <v>0.37294157997262634</v>
      </c>
      <c r="L409" s="302">
        <f t="shared" ref="L409:L410" si="307">D414-D409</f>
        <v>6.8176327257036817E-2</v>
      </c>
      <c r="M409" s="302">
        <f t="shared" ref="M409:M410" si="308">F414-F409</f>
        <v>7.9091431673691037E-2</v>
      </c>
      <c r="N409" s="302">
        <f t="shared" ref="N409:N410" si="309">SUM(K409:M409)</f>
        <v>0.52020933890335419</v>
      </c>
    </row>
    <row r="410" spans="1:14" x14ac:dyDescent="0.2">
      <c r="A410" s="282" t="s">
        <v>363</v>
      </c>
      <c r="B410" s="302">
        <f>SUM(B408:B409)</f>
        <v>12.409003249848343</v>
      </c>
      <c r="C410" s="299" t="str">
        <f>CONCATENATE("(",ROUND((B410/$H410)*100,1),")")</f>
        <v>(43.6)</v>
      </c>
      <c r="D410" s="302">
        <f>SUM(D408:D409)</f>
        <v>13.535906335646503</v>
      </c>
      <c r="E410" s="299" t="str">
        <f>CONCATENATE("(",ROUND((D410/$H410)*100,1),")")</f>
        <v>(47.5)</v>
      </c>
      <c r="F410" s="302">
        <f>SUM(F408:F409)</f>
        <v>2.5350904145051496</v>
      </c>
      <c r="G410" s="299" t="str">
        <f>CONCATENATE("(",ROUND((F410/$H410)*100,1),")")</f>
        <v>(8.9)</v>
      </c>
      <c r="H410" s="302">
        <f>SUM(H408:H409)</f>
        <v>28.479999999999997</v>
      </c>
      <c r="I410" s="299" t="str">
        <f>CONCATENATE("(",ROUND((H410/$H410)*100,1),")")</f>
        <v>(100)</v>
      </c>
      <c r="K410" s="302">
        <f t="shared" si="306"/>
        <v>0.44728196750908111</v>
      </c>
      <c r="L410" s="302">
        <f t="shared" si="307"/>
        <v>0.15303402437365854</v>
      </c>
      <c r="M410" s="302">
        <f t="shared" si="308"/>
        <v>0.10468400811724576</v>
      </c>
      <c r="N410" s="302">
        <f t="shared" si="309"/>
        <v>0.70499999999998542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5.156884065234836</v>
      </c>
      <c r="C413" s="299" t="str">
        <f>CONCATENATE("(",ROUND((B413/$H415)*100,1),")")</f>
        <v>(17.7)</v>
      </c>
      <c r="D413" s="302">
        <f>'Ind T6'!R171</f>
        <v>2.1128358356244545</v>
      </c>
      <c r="E413" s="299" t="str">
        <f>CONCATENATE("(",ROUND((D413/$H415)*100,1),")")</f>
        <v>(7.2)</v>
      </c>
      <c r="F413" s="302">
        <f>'Ind T6'!S171</f>
        <v>0.558254739633397</v>
      </c>
      <c r="G413" s="299" t="str">
        <f>CONCATENATE("(",ROUND((F413/$H415)*100,1),")")</f>
        <v>(1.9)</v>
      </c>
      <c r="H413" s="302">
        <f>SUM(B413,D413,F413)</f>
        <v>7.8279746404926875</v>
      </c>
      <c r="I413" s="299" t="str">
        <f>CONCATENATE("(",ROUND((H413/$H415)*100,1),")")</f>
        <v>(26.8)</v>
      </c>
      <c r="K413" s="302">
        <f>B418-B413</f>
        <v>0.24791090654277337</v>
      </c>
      <c r="L413" s="302">
        <f>D418-D413</f>
        <v>0.20807338397207431</v>
      </c>
      <c r="M413" s="302">
        <f>F418-F413</f>
        <v>6.0455507487040872E-2</v>
      </c>
      <c r="N413" s="302">
        <f>SUM(K413:M413)</f>
        <v>0.51643979800188855</v>
      </c>
    </row>
    <row r="414" spans="1:14" x14ac:dyDescent="0.2">
      <c r="A414" s="282" t="s">
        <v>365</v>
      </c>
      <c r="B414" s="302">
        <f>'Ind T6'!Q170</f>
        <v>7.6994011521225882</v>
      </c>
      <c r="C414" s="299" t="str">
        <f>CONCATENATE("(",ROUND((B414/$H415)*100,1),")")</f>
        <v>(26.4)</v>
      </c>
      <c r="D414" s="302">
        <f>'Ind T6'!R170</f>
        <v>11.576104524395708</v>
      </c>
      <c r="E414" s="299" t="str">
        <f>CONCATENATE("(",ROUND((D414/$H415)*100,1),")")</f>
        <v>(39.7)</v>
      </c>
      <c r="F414" s="302">
        <f>'Ind T6'!S170</f>
        <v>2.0815196829889984</v>
      </c>
      <c r="G414" s="299" t="str">
        <f>CONCATENATE("(",ROUND((F414/$H415)*100,1),")")</f>
        <v>(7.1)</v>
      </c>
      <c r="H414" s="302">
        <f t="shared" ref="H414" si="310">SUM(B414,D414,F414)</f>
        <v>21.357025359507293</v>
      </c>
      <c r="I414" s="299" t="str">
        <f>CONCATENATE("(",ROUND((H414/$H415)*100,1),")")</f>
        <v>(73.2)</v>
      </c>
      <c r="K414" s="302">
        <f t="shared" ref="K414:K415" si="311">B419-B414</f>
        <v>0.96313894067806771</v>
      </c>
      <c r="L414" s="302">
        <f t="shared" ref="L414:L415" si="312">D419-D414</f>
        <v>0.32974212843303086</v>
      </c>
      <c r="M414" s="302">
        <f t="shared" ref="M414:M415" si="313">F419-F414</f>
        <v>0.15967913288705482</v>
      </c>
      <c r="N414" s="302">
        <f t="shared" ref="N414:N415" si="314">SUM(K414:M414)</f>
        <v>1.4525602019981534</v>
      </c>
    </row>
    <row r="415" spans="1:14" x14ac:dyDescent="0.2">
      <c r="A415" s="282" t="s">
        <v>363</v>
      </c>
      <c r="B415" s="302">
        <f>SUM(B413:B414)</f>
        <v>12.856285217357424</v>
      </c>
      <c r="C415" s="299" t="str">
        <f>CONCATENATE("(",ROUND((B415/$H415)*100,1),")")</f>
        <v>(44.1)</v>
      </c>
      <c r="D415" s="302">
        <f>SUM(D413:D414)</f>
        <v>13.688940360020162</v>
      </c>
      <c r="E415" s="299" t="str">
        <f>CONCATENATE("(",ROUND((D415/$H415)*100,1),")")</f>
        <v>(46.9)</v>
      </c>
      <c r="F415" s="302">
        <f>SUM(F413:F414)</f>
        <v>2.6397744226223954</v>
      </c>
      <c r="G415" s="299" t="str">
        <f>CONCATENATE("(",ROUND((F415/$H415)*100,1),")")</f>
        <v>(9)</v>
      </c>
      <c r="H415" s="302">
        <f>SUM(H413:H414)</f>
        <v>29.184999999999981</v>
      </c>
      <c r="I415" s="299" t="str">
        <f>CONCATENATE("(",ROUND((H415/$H415)*100,1),")")</f>
        <v>(100)</v>
      </c>
      <c r="K415" s="302">
        <f t="shared" si="311"/>
        <v>1.211049847220842</v>
      </c>
      <c r="L415" s="302">
        <f t="shared" si="312"/>
        <v>0.53781551240510694</v>
      </c>
      <c r="M415" s="302">
        <f t="shared" si="313"/>
        <v>0.2201346403740958</v>
      </c>
      <c r="N415" s="302">
        <f t="shared" si="314"/>
        <v>1.9690000000000447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5.4047949717776094</v>
      </c>
      <c r="C418" s="299" t="str">
        <f>CONCATENATE("(",ROUND((B418/$H420)*100,1),")")</f>
        <v>(17.3)</v>
      </c>
      <c r="D418" s="302">
        <f>'Ind T6'!W171</f>
        <v>2.3209092195965288</v>
      </c>
      <c r="E418" s="299" t="str">
        <f>CONCATENATE("(",ROUND((D418/$H420)*100,1),")")</f>
        <v>(7.4)</v>
      </c>
      <c r="F418" s="302">
        <f>'Ind T6'!X171</f>
        <v>0.61871024712043787</v>
      </c>
      <c r="G418" s="299" t="str">
        <f>CONCATENATE("(",ROUND((F418/$H420)*100,1),")")</f>
        <v>(2)</v>
      </c>
      <c r="H418" s="302">
        <f>SUM(B418,D418,F418)</f>
        <v>8.3444144384945762</v>
      </c>
      <c r="I418" s="299" t="str">
        <f>CONCATENATE("(",ROUND((H418/$H420)*100,1),")")</f>
        <v>(26.8)</v>
      </c>
      <c r="K418" s="302">
        <f>B418-B408</f>
        <v>0.32225129407922815</v>
      </c>
      <c r="L418" s="302">
        <f>D418-D408</f>
        <v>0.29293108108869736</v>
      </c>
      <c r="M418" s="302">
        <f>F418-F408</f>
        <v>8.604808393059582E-2</v>
      </c>
      <c r="N418" s="302">
        <f>SUM(K418:M418)</f>
        <v>0.70123045909852133</v>
      </c>
    </row>
    <row r="419" spans="1:14" x14ac:dyDescent="0.2">
      <c r="A419" s="282" t="s">
        <v>365</v>
      </c>
      <c r="B419" s="302">
        <f>'Ind T6'!V170</f>
        <v>8.662540092800656</v>
      </c>
      <c r="C419" s="299" t="str">
        <f>CONCATENATE("(",ROUND((B419/$H420)*100,1),")")</f>
        <v>(27.8)</v>
      </c>
      <c r="D419" s="302">
        <f>'Ind T6'!W170</f>
        <v>11.905846652828739</v>
      </c>
      <c r="E419" s="299" t="str">
        <f>CONCATENATE("(",ROUND((D419/$H420)*100,1),")")</f>
        <v>(38.2)</v>
      </c>
      <c r="F419" s="302">
        <f>'Ind T6'!X170</f>
        <v>2.2411988158760532</v>
      </c>
      <c r="G419" s="299" t="str">
        <f>CONCATENATE("(",ROUND((F419/$H420)*100,1),")")</f>
        <v>(7.2)</v>
      </c>
      <c r="H419" s="302">
        <f t="shared" ref="H419" si="315">SUM(B419,D419,F419)</f>
        <v>22.80958556150545</v>
      </c>
      <c r="I419" s="299" t="str">
        <f>CONCATENATE("(",ROUND((H419/$H420)*100,1),")")</f>
        <v>(73.2)</v>
      </c>
      <c r="K419" s="302">
        <f t="shared" ref="K419:K420" si="316">B419-B409</f>
        <v>1.336080520650694</v>
      </c>
      <c r="L419" s="302">
        <f t="shared" ref="L419:L420" si="317">D419-D409</f>
        <v>0.39791845569006767</v>
      </c>
      <c r="M419" s="302">
        <f t="shared" ref="M419:M420" si="318">F419-F409</f>
        <v>0.23877056456074586</v>
      </c>
      <c r="N419" s="302">
        <f t="shared" ref="N419:N420" si="319">SUM(K419:M419)</f>
        <v>1.9727695409015076</v>
      </c>
    </row>
    <row r="420" spans="1:14" x14ac:dyDescent="0.2">
      <c r="A420" s="282" t="s">
        <v>363</v>
      </c>
      <c r="B420" s="302">
        <f>SUM(B418:B419)</f>
        <v>14.067335064578266</v>
      </c>
      <c r="C420" s="299" t="str">
        <f>CONCATENATE("(",ROUND((B420/$H420)*100,1),")")</f>
        <v>(45.2)</v>
      </c>
      <c r="D420" s="302">
        <f>SUM(D418:D419)</f>
        <v>14.226755872425269</v>
      </c>
      <c r="E420" s="299" t="str">
        <f>CONCATENATE("(",ROUND((D420/$H420)*100,1),")")</f>
        <v>(45.7)</v>
      </c>
      <c r="F420" s="302">
        <f>SUM(F418:F419)</f>
        <v>2.8599090629964912</v>
      </c>
      <c r="G420" s="299" t="str">
        <f>CONCATENATE("(",ROUND((F420/$H420)*100,1),")")</f>
        <v>(9.2)</v>
      </c>
      <c r="H420" s="302">
        <f>SUM(H418:H419)</f>
        <v>31.154000000000025</v>
      </c>
      <c r="I420" s="299" t="str">
        <f>CONCATENATE("(",ROUND((H420/$H420)*100,1),")")</f>
        <v>(100)</v>
      </c>
      <c r="K420" s="302">
        <f t="shared" si="316"/>
        <v>1.6583318147299231</v>
      </c>
      <c r="L420" s="302">
        <f t="shared" si="317"/>
        <v>0.69084953677876548</v>
      </c>
      <c r="M420" s="302">
        <f t="shared" si="318"/>
        <v>0.32481864849134157</v>
      </c>
      <c r="N420" s="302">
        <f t="shared" si="319"/>
        <v>2.6740000000000301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5.433385856282416</v>
      </c>
      <c r="C429" s="299" t="str">
        <f>CONCATENATE("(",ROUND((B429/$H431)*100,1),")")</f>
        <v>(13)</v>
      </c>
      <c r="D429" s="302">
        <f>'Ind T6'!M180</f>
        <v>2.2037696189087179</v>
      </c>
      <c r="E429" s="299" t="str">
        <f>CONCATENATE("(",ROUND((D429/$H431)*100,1),")")</f>
        <v>(5.3)</v>
      </c>
      <c r="F429" s="302">
        <f>'Ind T6'!N180</f>
        <v>1.5125133385795819</v>
      </c>
      <c r="G429" s="299" t="str">
        <f>CONCATENATE("(",ROUND((F429/$H431)*100,1),")")</f>
        <v>(3.6)</v>
      </c>
      <c r="H429" s="302">
        <f>SUM(B429,D429,F429)</f>
        <v>9.1496688137707167</v>
      </c>
      <c r="I429" s="299" t="str">
        <f>CONCATENATE("(",ROUND((H429/$H431)*100,1),")")</f>
        <v>(21.9)</v>
      </c>
      <c r="K429" s="302">
        <f>B434-B429</f>
        <v>0.47334539941628062</v>
      </c>
      <c r="L429" s="302">
        <f>D434-D429</f>
        <v>0.22783658575374277</v>
      </c>
      <c r="M429" s="302">
        <f>F434-F429</f>
        <v>7.669176867908023E-2</v>
      </c>
      <c r="N429" s="302">
        <f>SUM(K429:M429)</f>
        <v>0.77787375384910362</v>
      </c>
    </row>
    <row r="430" spans="1:14" x14ac:dyDescent="0.2">
      <c r="A430" s="282" t="s">
        <v>365</v>
      </c>
      <c r="B430" s="302">
        <f>'Ind T6'!L179</f>
        <v>14.292727032524265</v>
      </c>
      <c r="C430" s="299" t="str">
        <f>CONCATENATE("(",ROUND((B430/$H431)*100,1),")")</f>
        <v>(34.2)</v>
      </c>
      <c r="D430" s="302">
        <f>'Ind T6'!M179</f>
        <v>15.861209831003745</v>
      </c>
      <c r="E430" s="299" t="str">
        <f>CONCATENATE("(",ROUND((D430/$H431)*100,1),")")</f>
        <v>(37.9)</v>
      </c>
      <c r="F430" s="302">
        <f>'Ind T6'!N179</f>
        <v>2.5483943227012893</v>
      </c>
      <c r="G430" s="299" t="str">
        <f>CONCATENATE("(",ROUND((F430/$H431)*100,1),")")</f>
        <v>(6.1)</v>
      </c>
      <c r="H430" s="302">
        <f t="shared" ref="H430" si="320">SUM(B430,D430,F430)</f>
        <v>32.702331186229301</v>
      </c>
      <c r="I430" s="299" t="str">
        <f>CONCATENATE("(",ROUND((H430/$H431)*100,1),")")</f>
        <v>(78.1)</v>
      </c>
      <c r="K430" s="302">
        <f t="shared" ref="K430:K431" si="321">B435-B430</f>
        <v>1.5753972013567967</v>
      </c>
      <c r="L430" s="302">
        <f t="shared" ref="L430:L431" si="322">D435-D430</f>
        <v>0.77014743881154857</v>
      </c>
      <c r="M430" s="302">
        <f t="shared" ref="M430:M431" si="323">F435-F430</f>
        <v>0.35458160598252553</v>
      </c>
      <c r="N430" s="302">
        <f t="shared" ref="N430:N431" si="324">SUM(K430:M430)</f>
        <v>2.7001262461508708</v>
      </c>
    </row>
    <row r="431" spans="1:14" x14ac:dyDescent="0.2">
      <c r="A431" s="282" t="s">
        <v>363</v>
      </c>
      <c r="B431" s="302">
        <f>SUM(B429:B430)</f>
        <v>19.726112888806682</v>
      </c>
      <c r="C431" s="299" t="str">
        <f>CONCATENATE("(",ROUND((B431/$H431)*100,1),")")</f>
        <v>(47.1)</v>
      </c>
      <c r="D431" s="302">
        <f>SUM(D429:D430)</f>
        <v>18.064979449912464</v>
      </c>
      <c r="E431" s="299" t="str">
        <f>CONCATENATE("(",ROUND((D431/$H431)*100,1),")")</f>
        <v>(43.2)</v>
      </c>
      <c r="F431" s="302">
        <f>SUM(F429:F430)</f>
        <v>4.0609076612808712</v>
      </c>
      <c r="G431" s="299" t="str">
        <f>CONCATENATE("(",ROUND((F431/$H431)*100,1),")")</f>
        <v>(9.7)</v>
      </c>
      <c r="H431" s="302">
        <f>SUM(H429:H430)</f>
        <v>41.852000000000018</v>
      </c>
      <c r="I431" s="299" t="str">
        <f>CONCATENATE("(",ROUND((H431/$H431)*100,1),")")</f>
        <v>(100)</v>
      </c>
      <c r="K431" s="302">
        <f t="shared" si="321"/>
        <v>2.0487426007730747</v>
      </c>
      <c r="L431" s="302">
        <f t="shared" si="322"/>
        <v>0.99798402456529089</v>
      </c>
      <c r="M431" s="302">
        <f t="shared" si="323"/>
        <v>0.43127337466160576</v>
      </c>
      <c r="N431" s="302">
        <f t="shared" si="324"/>
        <v>3.4779999999999713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5.9067312556986966</v>
      </c>
      <c r="C434" s="299" t="str">
        <f>CONCATENATE("(",ROUND((B434/$H436)*100,1),")")</f>
        <v>(13)</v>
      </c>
      <c r="D434" s="302">
        <f>'Ind T6'!R180</f>
        <v>2.4316062046624607</v>
      </c>
      <c r="E434" s="299" t="str">
        <f>CONCATENATE("(",ROUND((D434/$H436)*100,1),")")</f>
        <v>(5.4)</v>
      </c>
      <c r="F434" s="302">
        <f>'Ind T6'!S180</f>
        <v>1.5892051072586622</v>
      </c>
      <c r="G434" s="299" t="str">
        <f>CONCATENATE("(",ROUND((F434/$H436)*100,1),")")</f>
        <v>(3.5)</v>
      </c>
      <c r="H434" s="302">
        <f>SUM(B434,D434,F434)</f>
        <v>9.9275425676198186</v>
      </c>
      <c r="I434" s="299" t="str">
        <f>CONCATENATE("(",ROUND((H434/$H436)*100,1),")")</f>
        <v>(21.9)</v>
      </c>
      <c r="K434" s="302">
        <f>B439-B434</f>
        <v>0.73223097854564312</v>
      </c>
      <c r="L434" s="302">
        <f>D439-D434</f>
        <v>0.37643045947439058</v>
      </c>
      <c r="M434" s="302">
        <f>F439-F434</f>
        <v>5.6571190305273023E-2</v>
      </c>
      <c r="N434" s="302">
        <f>SUM(K434:M434)</f>
        <v>1.1652326283253067</v>
      </c>
    </row>
    <row r="435" spans="1:14" x14ac:dyDescent="0.2">
      <c r="A435" s="282" t="s">
        <v>365</v>
      </c>
      <c r="B435" s="302">
        <f>'Ind T6'!Q179</f>
        <v>15.868124233881062</v>
      </c>
      <c r="C435" s="299" t="str">
        <f>CONCATENATE("(",ROUND((B435/$H436)*100,1),")")</f>
        <v>(35)</v>
      </c>
      <c r="D435" s="302">
        <f>'Ind T6'!R179</f>
        <v>16.631357269815293</v>
      </c>
      <c r="E435" s="299" t="str">
        <f>CONCATENATE("(",ROUND((D435/$H436)*100,1),")")</f>
        <v>(36.7)</v>
      </c>
      <c r="F435" s="302">
        <f>'Ind T6'!S179</f>
        <v>2.9029759286838148</v>
      </c>
      <c r="G435" s="299" t="str">
        <f>CONCATENATE("(",ROUND((F435/$H436)*100,1),")")</f>
        <v>(6.4)</v>
      </c>
      <c r="H435" s="302">
        <f t="shared" ref="H435" si="325">SUM(B435,D435,F435)</f>
        <v>35.402457432380174</v>
      </c>
      <c r="I435" s="299" t="str">
        <f>CONCATENATE("(",ROUND((H435/$H436)*100,1),")")</f>
        <v>(78.1)</v>
      </c>
      <c r="K435" s="302">
        <f t="shared" ref="K435:K436" si="326">B440-B435</f>
        <v>2.6311866020277854</v>
      </c>
      <c r="L435" s="302">
        <f t="shared" ref="L435:L436" si="327">D440-D435</f>
        <v>0.68324192073375656</v>
      </c>
      <c r="M435" s="302">
        <f t="shared" ref="M435:M436" si="328">F440-F435</f>
        <v>0.59833884891319844</v>
      </c>
      <c r="N435" s="302">
        <f t="shared" ref="N435:N436" si="329">SUM(K435:M435)</f>
        <v>3.9127673716747404</v>
      </c>
    </row>
    <row r="436" spans="1:14" x14ac:dyDescent="0.2">
      <c r="A436" s="282" t="s">
        <v>363</v>
      </c>
      <c r="B436" s="302">
        <f>SUM(B434:B435)</f>
        <v>21.774855489579757</v>
      </c>
      <c r="C436" s="299" t="str">
        <f>CONCATENATE("(",ROUND((B436/$H436)*100,1),")")</f>
        <v>(48)</v>
      </c>
      <c r="D436" s="302">
        <f>SUM(D434:D435)</f>
        <v>19.062963474477755</v>
      </c>
      <c r="E436" s="299" t="str">
        <f>CONCATENATE("(",ROUND((D436/$H436)*100,1),")")</f>
        <v>(42.1)</v>
      </c>
      <c r="F436" s="302">
        <f>SUM(F434:F435)</f>
        <v>4.492181035942477</v>
      </c>
      <c r="G436" s="299" t="str">
        <f>CONCATENATE("(",ROUND((F436/$H436)*100,1),")")</f>
        <v>(9.9)</v>
      </c>
      <c r="H436" s="302">
        <f>SUM(H434:H435)</f>
        <v>45.329999999999991</v>
      </c>
      <c r="I436" s="299" t="str">
        <f>CONCATENATE("(",ROUND((H436/$H436)*100,1),")")</f>
        <v>(100)</v>
      </c>
      <c r="K436" s="302">
        <f t="shared" si="326"/>
        <v>3.3634175805734294</v>
      </c>
      <c r="L436" s="302">
        <f t="shared" si="327"/>
        <v>1.0596723802081449</v>
      </c>
      <c r="M436" s="302">
        <f t="shared" si="328"/>
        <v>0.65491003921847124</v>
      </c>
      <c r="N436" s="302">
        <f t="shared" si="329"/>
        <v>5.0780000000000456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6.6389622342443397</v>
      </c>
      <c r="C439" s="299" t="str">
        <f>CONCATENATE("(",ROUND((B439/$H441)*100,1),")")</f>
        <v>(13.2)</v>
      </c>
      <c r="D439" s="302">
        <f>'Ind T6'!W180</f>
        <v>2.8080366641368513</v>
      </c>
      <c r="E439" s="299" t="str">
        <f>CONCATENATE("(",ROUND((D439/$H441)*100,1),")")</f>
        <v>(5.6)</v>
      </c>
      <c r="F439" s="302">
        <f>'Ind T6'!X180</f>
        <v>1.6457762975639352</v>
      </c>
      <c r="G439" s="299" t="str">
        <f>CONCATENATE("(",ROUND((F439/$H441)*100,1),")")</f>
        <v>(3.3)</v>
      </c>
      <c r="H439" s="302">
        <f>SUM(B439,D439,F439)</f>
        <v>11.092775195945126</v>
      </c>
      <c r="I439" s="299" t="str">
        <f>CONCATENATE("(",ROUND((H439/$H441)*100,1),")")</f>
        <v>(22)</v>
      </c>
      <c r="K439" s="302">
        <f>B439-B429</f>
        <v>1.2055763779619237</v>
      </c>
      <c r="L439" s="302">
        <f>D439-D429</f>
        <v>0.60426704522813335</v>
      </c>
      <c r="M439" s="302">
        <f>F439-F429</f>
        <v>0.13326295898435325</v>
      </c>
      <c r="N439" s="302">
        <f>SUM(K439:M439)</f>
        <v>1.9431063821744103</v>
      </c>
    </row>
    <row r="440" spans="1:14" x14ac:dyDescent="0.2">
      <c r="A440" s="282" t="s">
        <v>365</v>
      </c>
      <c r="B440" s="302">
        <f>'Ind T6'!V179</f>
        <v>18.499310835908847</v>
      </c>
      <c r="C440" s="299" t="str">
        <f>CONCATENATE("(",ROUND((B440/$H441)*100,1),")")</f>
        <v>(36.7)</v>
      </c>
      <c r="D440" s="302">
        <f>'Ind T6'!W179</f>
        <v>17.31459919054905</v>
      </c>
      <c r="E440" s="299" t="str">
        <f>CONCATENATE("(",ROUND((D440/$H441)*100,1),")")</f>
        <v>(34.3)</v>
      </c>
      <c r="F440" s="302">
        <f>'Ind T6'!X179</f>
        <v>3.5013147775970133</v>
      </c>
      <c r="G440" s="299" t="str">
        <f>CONCATENATE("(",ROUND((F440/$H441)*100,1),")")</f>
        <v>(6.9)</v>
      </c>
      <c r="H440" s="302">
        <f t="shared" ref="H440" si="330">SUM(B440,D440,F440)</f>
        <v>39.315224804054907</v>
      </c>
      <c r="I440" s="299" t="str">
        <f>CONCATENATE("(",ROUND((H440/$H441)*100,1),")")</f>
        <v>(78)</v>
      </c>
      <c r="K440" s="302">
        <f t="shared" ref="K440:K441" si="331">B440-B430</f>
        <v>4.2065838033845822</v>
      </c>
      <c r="L440" s="302">
        <f t="shared" ref="L440:L441" si="332">D440-D430</f>
        <v>1.4533893595453051</v>
      </c>
      <c r="M440" s="302">
        <f t="shared" ref="M440:M441" si="333">F440-F430</f>
        <v>0.95292045489572397</v>
      </c>
      <c r="N440" s="302">
        <f t="shared" ref="N440:N441" si="334">SUM(K440:M440)</f>
        <v>6.6128936178256108</v>
      </c>
    </row>
    <row r="441" spans="1:14" x14ac:dyDescent="0.2">
      <c r="A441" s="282" t="s">
        <v>363</v>
      </c>
      <c r="B441" s="302">
        <f>SUM(B439:B440)</f>
        <v>25.138273070153186</v>
      </c>
      <c r="C441" s="299" t="str">
        <f>CONCATENATE("(",ROUND((B441/$H441)*100,1),")")</f>
        <v>(49.9)</v>
      </c>
      <c r="D441" s="302">
        <f>SUM(D439:D440)</f>
        <v>20.1226358546859</v>
      </c>
      <c r="E441" s="299" t="str">
        <f>CONCATENATE("(",ROUND((D441/$H441)*100,1),")")</f>
        <v>(39.9)</v>
      </c>
      <c r="F441" s="302">
        <f>SUM(F439:F440)</f>
        <v>5.1470910751609482</v>
      </c>
      <c r="G441" s="299" t="str">
        <f>CONCATENATE("(",ROUND((F441/$H441)*100,1),")")</f>
        <v>(10.2)</v>
      </c>
      <c r="H441" s="302">
        <f>SUM(H439:H440)</f>
        <v>50.40800000000003</v>
      </c>
      <c r="I441" s="299" t="str">
        <f>CONCATENATE("(",ROUND((H441/$H441)*100,1),")")</f>
        <v>(100)</v>
      </c>
      <c r="K441" s="302">
        <f t="shared" si="331"/>
        <v>5.4121601813465041</v>
      </c>
      <c r="L441" s="302">
        <f t="shared" si="332"/>
        <v>2.0576564047734358</v>
      </c>
      <c r="M441" s="302">
        <f t="shared" si="333"/>
        <v>1.086183413880077</v>
      </c>
      <c r="N441" s="302">
        <f t="shared" si="334"/>
        <v>8.5560000000000169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1.7657800875273635</v>
      </c>
      <c r="C450" s="299" t="str">
        <f>CONCATENATE("(",ROUND((B450/$H452)*100,1),")")</f>
        <v>(18.3)</v>
      </c>
      <c r="D450" s="302">
        <f>'Ind T6'!M189</f>
        <v>1.2381973012522933</v>
      </c>
      <c r="E450" s="299" t="str">
        <f>CONCATENATE("(",ROUND((D450/$H452)*100,1),")")</f>
        <v>(12.8)</v>
      </c>
      <c r="F450" s="302">
        <f>'Ind T6'!N189</f>
        <v>1.5646450279997863</v>
      </c>
      <c r="G450" s="299" t="str">
        <f>CONCATENATE("(",ROUND((F450/$H452)*100,1),")")</f>
        <v>(16.2)</v>
      </c>
      <c r="H450" s="302">
        <f>SUM(B450,D450,F450)</f>
        <v>4.5686224167794434</v>
      </c>
      <c r="I450" s="299" t="str">
        <f>CONCATENATE("(",ROUND((H450/$H452)*100,1),")")</f>
        <v>(47.2)</v>
      </c>
      <c r="K450" s="302">
        <f>B455-B450</f>
        <v>0.33689772533144957</v>
      </c>
      <c r="L450" s="302">
        <f>D455-D450</f>
        <v>0.27987896958409619</v>
      </c>
      <c r="M450" s="302">
        <f>F455-F450</f>
        <v>0.31353527886140009</v>
      </c>
      <c r="N450" s="302">
        <f>SUM(K450:M450)</f>
        <v>0.93031197377694586</v>
      </c>
    </row>
    <row r="451" spans="1:14" x14ac:dyDescent="0.2">
      <c r="A451" s="282" t="s">
        <v>365</v>
      </c>
      <c r="B451" s="302">
        <f>'Ind T6'!L188</f>
        <v>1.1037154145285077</v>
      </c>
      <c r="C451" s="299" t="str">
        <f>CONCATENATE("(",ROUND((B451/$H452)*100,1),")")</f>
        <v>(11.4)</v>
      </c>
      <c r="D451" s="302">
        <f>'Ind T6'!M188</f>
        <v>2.3439111354400768</v>
      </c>
      <c r="E451" s="299" t="str">
        <f>CONCATENATE("(",ROUND((D451/$H452)*100,1),")")</f>
        <v>(24.2)</v>
      </c>
      <c r="F451" s="302">
        <f>'Ind T6'!N188</f>
        <v>1.6537510332519811</v>
      </c>
      <c r="G451" s="299" t="str">
        <f>CONCATENATE("(",ROUND((F451/$H452)*100,1),")")</f>
        <v>(17.1)</v>
      </c>
      <c r="H451" s="302">
        <f t="shared" ref="H451" si="335">SUM(B451,D451,F451)</f>
        <v>5.1013775832205654</v>
      </c>
      <c r="I451" s="299" t="str">
        <f>CONCATENATE("(",ROUND((H451/$H452)*100,1),")")</f>
        <v>(52.8)</v>
      </c>
      <c r="K451" s="302">
        <f t="shared" ref="K451:K452" si="336">B456-B451</f>
        <v>0.16644583487807041</v>
      </c>
      <c r="L451" s="302">
        <f t="shared" ref="L451:L452" si="337">D456-D451</f>
        <v>0.47108925942817326</v>
      </c>
      <c r="M451" s="302">
        <f t="shared" ref="M451:M452" si="338">F456-F451</f>
        <v>0.26015293191680033</v>
      </c>
      <c r="N451" s="302">
        <f t="shared" ref="N451:N452" si="339">SUM(K451:M451)</f>
        <v>0.897688026223044</v>
      </c>
    </row>
    <row r="452" spans="1:14" x14ac:dyDescent="0.2">
      <c r="A452" s="282" t="s">
        <v>363</v>
      </c>
      <c r="B452" s="302">
        <f>SUM(B450:B451)</f>
        <v>2.8694955020558712</v>
      </c>
      <c r="C452" s="299" t="str">
        <f>CONCATENATE("(",ROUND((B452/$H452)*100,1),")")</f>
        <v>(29.7)</v>
      </c>
      <c r="D452" s="302">
        <f>SUM(D450:D451)</f>
        <v>3.5821084366923701</v>
      </c>
      <c r="E452" s="299" t="str">
        <f>CONCATENATE("(",ROUND((D452/$H452)*100,1),")")</f>
        <v>(37)</v>
      </c>
      <c r="F452" s="302">
        <f>SUM(F450:F451)</f>
        <v>3.2183960612517675</v>
      </c>
      <c r="G452" s="299" t="str">
        <f>CONCATENATE("(",ROUND((F452/$H452)*100,1),")")</f>
        <v>(33.3)</v>
      </c>
      <c r="H452" s="302">
        <f>SUM(H450:H451)</f>
        <v>9.6700000000000088</v>
      </c>
      <c r="I452" s="299" t="str">
        <f>CONCATENATE("(",ROUND((H452/$H452)*100,1),")")</f>
        <v>(100)</v>
      </c>
      <c r="K452" s="302">
        <f t="shared" si="336"/>
        <v>0.50334356020951976</v>
      </c>
      <c r="L452" s="302">
        <f t="shared" si="337"/>
        <v>0.75096822901226989</v>
      </c>
      <c r="M452" s="302">
        <f t="shared" si="338"/>
        <v>0.57368821077820042</v>
      </c>
      <c r="N452" s="302">
        <f t="shared" si="339"/>
        <v>1.8279999999999901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2.1026778128588131</v>
      </c>
      <c r="C455" s="299" t="str">
        <f>CONCATENATE("(",ROUND((B455/$H457)*100,1),")")</f>
        <v>(18.3)</v>
      </c>
      <c r="D455" s="302">
        <f>'Ind T6'!R189</f>
        <v>1.5180762708363895</v>
      </c>
      <c r="E455" s="299" t="str">
        <f>CONCATENATE("(",ROUND((D455/$H457)*100,1),")")</f>
        <v>(13.2)</v>
      </c>
      <c r="F455" s="302">
        <f>'Ind T6'!S189</f>
        <v>1.8781803068611864</v>
      </c>
      <c r="G455" s="299" t="str">
        <f>CONCATENATE("(",ROUND((F455/$H457)*100,1),")")</f>
        <v>(16.3)</v>
      </c>
      <c r="H455" s="302">
        <f>SUM(B455,D455,F455)</f>
        <v>5.4989343905563892</v>
      </c>
      <c r="I455" s="299" t="str">
        <f>CONCATENATE("(",ROUND((H455/$H457)*100,1),")")</f>
        <v>(47.8)</v>
      </c>
      <c r="K455" s="302">
        <f>B460-B455</f>
        <v>0.35307922290280613</v>
      </c>
      <c r="L455" s="302">
        <f>D460-D455</f>
        <v>0.32738218159497134</v>
      </c>
      <c r="M455" s="302">
        <f>F460-F455</f>
        <v>0.39263040949112082</v>
      </c>
      <c r="N455" s="302">
        <f>SUM(K455:M455)</f>
        <v>1.0730918139888983</v>
      </c>
    </row>
    <row r="456" spans="1:14" x14ac:dyDescent="0.2">
      <c r="A456" s="282" t="s">
        <v>365</v>
      </c>
      <c r="B456" s="302">
        <f>'Ind T6'!Q188</f>
        <v>1.2701612494065782</v>
      </c>
      <c r="C456" s="299" t="str">
        <f>CONCATENATE("(",ROUND((B456/$H457)*100,1),")")</f>
        <v>(11)</v>
      </c>
      <c r="D456" s="302">
        <f>'Ind T6'!R188</f>
        <v>2.81500039486825</v>
      </c>
      <c r="E456" s="299" t="str">
        <f>CONCATENATE("(",ROUND((D456/$H457)*100,1),")")</f>
        <v>(24.5)</v>
      </c>
      <c r="F456" s="302">
        <f>'Ind T6'!S188</f>
        <v>1.9139039651687815</v>
      </c>
      <c r="G456" s="299" t="str">
        <f>CONCATENATE("(",ROUND((F456/$H457)*100,1),")")</f>
        <v>(16.6)</v>
      </c>
      <c r="H456" s="302">
        <f t="shared" ref="H456" si="340">SUM(B456,D456,F456)</f>
        <v>5.9990656094436101</v>
      </c>
      <c r="I456" s="299" t="str">
        <f>CONCATENATE("(",ROUND((H456/$H457)*100,1),")")</f>
        <v>(52.2)</v>
      </c>
      <c r="K456" s="302">
        <f t="shared" ref="K456:K457" si="341">B461-B456</f>
        <v>0.11086835464256639</v>
      </c>
      <c r="L456" s="302">
        <f t="shared" ref="L456:L457" si="342">D461-D456</f>
        <v>0.44316153913091982</v>
      </c>
      <c r="M456" s="302">
        <f t="shared" ref="M456:M457" si="343">F461-F456</f>
        <v>0.33287829223761745</v>
      </c>
      <c r="N456" s="302">
        <f t="shared" ref="N456:N457" si="344">SUM(K456:M456)</f>
        <v>0.88690818601110366</v>
      </c>
    </row>
    <row r="457" spans="1:14" x14ac:dyDescent="0.2">
      <c r="A457" s="282" t="s">
        <v>363</v>
      </c>
      <c r="B457" s="302">
        <f>SUM(B455:B456)</f>
        <v>3.372839062265391</v>
      </c>
      <c r="C457" s="299" t="str">
        <f>CONCATENATE("(",ROUND((B457/$H457)*100,1),")")</f>
        <v>(29.3)</v>
      </c>
      <c r="D457" s="302">
        <f>SUM(D455:D456)</f>
        <v>4.33307666570464</v>
      </c>
      <c r="E457" s="299" t="str">
        <f>CONCATENATE("(",ROUND((D457/$H457)*100,1),")")</f>
        <v>(37.7)</v>
      </c>
      <c r="F457" s="302">
        <f>SUM(F455:F456)</f>
        <v>3.7920842720299679</v>
      </c>
      <c r="G457" s="299" t="str">
        <f>CONCATENATE("(",ROUND((F457/$H457)*100,1),")")</f>
        <v>(33)</v>
      </c>
      <c r="H457" s="302">
        <f>SUM(H455:H456)</f>
        <v>11.497999999999999</v>
      </c>
      <c r="I457" s="299" t="str">
        <f>CONCATENATE("(",ROUND((H457/$H457)*100,1),")")</f>
        <v>(100)</v>
      </c>
      <c r="K457" s="302">
        <f t="shared" si="341"/>
        <v>0.46394757754537252</v>
      </c>
      <c r="L457" s="302">
        <f t="shared" si="342"/>
        <v>0.7705437207258905</v>
      </c>
      <c r="M457" s="302">
        <f t="shared" si="343"/>
        <v>0.72550870172873827</v>
      </c>
      <c r="N457" s="302">
        <f t="shared" si="344"/>
        <v>1.9600000000000013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2.4557570357616192</v>
      </c>
      <c r="C460" s="299" t="str">
        <f>CONCATENATE("(",ROUND((B460/$H462)*100,1),")")</f>
        <v>(18.2)</v>
      </c>
      <c r="D460" s="302">
        <f>'Ind T6'!W189</f>
        <v>1.8454584524313609</v>
      </c>
      <c r="E460" s="299" t="str">
        <f>CONCATENATE("(",ROUND((D460/$H462)*100,1),")")</f>
        <v>(13.7)</v>
      </c>
      <c r="F460" s="302">
        <f>'Ind T6'!X189</f>
        <v>2.2708107163523072</v>
      </c>
      <c r="G460" s="299" t="str">
        <f>CONCATENATE("(",ROUND((F460/$H462)*100,1),")")</f>
        <v>(16.9)</v>
      </c>
      <c r="H460" s="302">
        <f>SUM(B460,D460,F460)</f>
        <v>6.5720262045452875</v>
      </c>
      <c r="I460" s="299" t="str">
        <f>CONCATENATE("(",ROUND((H460/$H462)*100,1),")")</f>
        <v>(48.8)</v>
      </c>
      <c r="K460" s="302">
        <f>B460-B450</f>
        <v>0.6899769482342557</v>
      </c>
      <c r="L460" s="302">
        <f>D460-D450</f>
        <v>0.60726115117906754</v>
      </c>
      <c r="M460" s="302">
        <f>F460-F450</f>
        <v>0.70616568835252091</v>
      </c>
      <c r="N460" s="302">
        <f>SUM(K460:M460)</f>
        <v>2.0034037877658442</v>
      </c>
    </row>
    <row r="461" spans="1:14" x14ac:dyDescent="0.2">
      <c r="A461" s="282" t="s">
        <v>365</v>
      </c>
      <c r="B461" s="302">
        <f>'Ind T6'!V188</f>
        <v>1.3810296040491445</v>
      </c>
      <c r="C461" s="299" t="str">
        <f>CONCATENATE("(",ROUND((B461/$H462)*100,1),")")</f>
        <v>(10.3)</v>
      </c>
      <c r="D461" s="302">
        <f>'Ind T6'!W188</f>
        <v>3.2581619339991699</v>
      </c>
      <c r="E461" s="299" t="str">
        <f>CONCATENATE("(",ROUND((D461/$H462)*100,1),")")</f>
        <v>(24.2)</v>
      </c>
      <c r="F461" s="302">
        <f>'Ind T6'!X188</f>
        <v>2.2467822574063989</v>
      </c>
      <c r="G461" s="299" t="str">
        <f>CONCATENATE("(",ROUND((F461/$H462)*100,1),")")</f>
        <v>(16.7)</v>
      </c>
      <c r="H461" s="302">
        <f t="shared" ref="H461" si="345">SUM(B461,D461,F461)</f>
        <v>6.8859737954547136</v>
      </c>
      <c r="I461" s="299" t="str">
        <f>CONCATENATE("(",ROUND((H461/$H462)*100,1),")")</f>
        <v>(51.2)</v>
      </c>
      <c r="K461" s="302">
        <f t="shared" ref="K461:K462" si="346">B461-B451</f>
        <v>0.2773141895206368</v>
      </c>
      <c r="L461" s="302">
        <f t="shared" ref="L461:L462" si="347">D461-D451</f>
        <v>0.91425079855909308</v>
      </c>
      <c r="M461" s="302">
        <f t="shared" ref="M461:M462" si="348">F461-F451</f>
        <v>0.59303122415441778</v>
      </c>
      <c r="N461" s="302">
        <f t="shared" ref="N461:N462" si="349">SUM(K461:M461)</f>
        <v>1.7845962122341477</v>
      </c>
    </row>
    <row r="462" spans="1:14" x14ac:dyDescent="0.2">
      <c r="A462" s="282" t="s">
        <v>363</v>
      </c>
      <c r="B462" s="302">
        <f>SUM(B460:B461)</f>
        <v>3.8367866398107635</v>
      </c>
      <c r="C462" s="299" t="str">
        <f>CONCATENATE("(",ROUND((B462/$H462)*100,1),")")</f>
        <v>(28.5)</v>
      </c>
      <c r="D462" s="302">
        <f>SUM(D460:D461)</f>
        <v>5.1036203864305305</v>
      </c>
      <c r="E462" s="299" t="str">
        <f>CONCATENATE("(",ROUND((D462/$H462)*100,1),")")</f>
        <v>(37.9)</v>
      </c>
      <c r="F462" s="302">
        <f>SUM(F460:F461)</f>
        <v>4.5175929737587062</v>
      </c>
      <c r="G462" s="299" t="str">
        <f>CONCATENATE("(",ROUND((F462/$H462)*100,1),")")</f>
        <v>(33.6)</v>
      </c>
      <c r="H462" s="302">
        <f>SUM(H460:H461)</f>
        <v>13.458000000000002</v>
      </c>
      <c r="I462" s="299" t="str">
        <f>CONCATENATE("(",ROUND((H462/$H462)*100,1),")")</f>
        <v>(100)</v>
      </c>
      <c r="K462" s="302">
        <f t="shared" si="346"/>
        <v>0.96729113775489228</v>
      </c>
      <c r="L462" s="302">
        <f t="shared" si="347"/>
        <v>1.5215119497381604</v>
      </c>
      <c r="M462" s="302">
        <f t="shared" si="348"/>
        <v>1.2991969125069387</v>
      </c>
      <c r="N462" s="302">
        <f t="shared" si="349"/>
        <v>3.7879999999999914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1.7842326342302897</v>
      </c>
      <c r="C471" s="299" t="str">
        <f>CONCATENATE("(",ROUND((B471/$H473)*100,1),")")</f>
        <v>(18)</v>
      </c>
      <c r="D471" s="302">
        <f>'Ind T6'!M198</f>
        <v>0.78273049573148357</v>
      </c>
      <c r="E471" s="299" t="str">
        <f>CONCATENATE("(",ROUND((D471/$H473)*100,1),")")</f>
        <v>(7.9)</v>
      </c>
      <c r="F471" s="302">
        <f>'Ind T6'!N198</f>
        <v>1.2335403998990366</v>
      </c>
      <c r="G471" s="299" t="str">
        <f>CONCATENATE("(",ROUND((F471/$H473)*100,1),")")</f>
        <v>(12.5)</v>
      </c>
      <c r="H471" s="302">
        <f>SUM(B471,D471,F471)</f>
        <v>3.8005035298608099</v>
      </c>
      <c r="I471" s="299" t="str">
        <f>CONCATENATE("(",ROUND((H471/$H473)*100,1),")")</f>
        <v>(38.4)</v>
      </c>
      <c r="K471" s="302">
        <f>B476-B471</f>
        <v>0.13854470173171718</v>
      </c>
      <c r="L471" s="302">
        <f>D476-D471</f>
        <v>3.12075012825348E-2</v>
      </c>
      <c r="M471" s="302">
        <f>F476-F471</f>
        <v>9.428763194527634E-2</v>
      </c>
      <c r="N471" s="302">
        <f>SUM(K471:M471)</f>
        <v>0.26403983495952832</v>
      </c>
    </row>
    <row r="472" spans="1:14" x14ac:dyDescent="0.2">
      <c r="A472" s="282" t="s">
        <v>365</v>
      </c>
      <c r="B472" s="302">
        <f>'Ind T6'!L197</f>
        <v>1.7062912501259788</v>
      </c>
      <c r="C472" s="299" t="str">
        <f>CONCATENATE("(",ROUND((B472/$H473)*100,1),")")</f>
        <v>(17.2)</v>
      </c>
      <c r="D472" s="302">
        <f>'Ind T6'!M197</f>
        <v>1.9116687107316335</v>
      </c>
      <c r="E472" s="299" t="str">
        <f>CONCATENATE("(",ROUND((D472/$H473)*100,1),")")</f>
        <v>(19.3)</v>
      </c>
      <c r="F472" s="302">
        <f>'Ind T6'!N197</f>
        <v>2.4835365092815929</v>
      </c>
      <c r="G472" s="299" t="str">
        <f>CONCATENATE("(",ROUND((F472/$H473)*100,1),")")</f>
        <v>(25.1)</v>
      </c>
      <c r="H472" s="302">
        <f t="shared" ref="H472" si="350">SUM(B472,D472,F472)</f>
        <v>6.1014964701392049</v>
      </c>
      <c r="I472" s="299" t="str">
        <f>CONCATENATE("(",ROUND((H472/$H473)*100,1),")")</f>
        <v>(61.6)</v>
      </c>
      <c r="K472" s="302">
        <f t="shared" ref="K472:K473" si="351">B477-B472</f>
        <v>1.8598536162512946E-2</v>
      </c>
      <c r="L472" s="302">
        <f t="shared" ref="L472:L473" si="352">D477-D472</f>
        <v>5.4597566622381022E-2</v>
      </c>
      <c r="M472" s="302">
        <f t="shared" ref="M472:M473" si="353">F477-F472</f>
        <v>0.11576406225555491</v>
      </c>
      <c r="N472" s="302">
        <f t="shared" ref="N472:N473" si="354">SUM(K472:M472)</f>
        <v>0.18896016504044888</v>
      </c>
    </row>
    <row r="473" spans="1:14" x14ac:dyDescent="0.2">
      <c r="A473" s="282" t="s">
        <v>363</v>
      </c>
      <c r="B473" s="302">
        <f>SUM(B471:B472)</f>
        <v>3.4905238843562687</v>
      </c>
      <c r="C473" s="299" t="str">
        <f>CONCATENATE("(",ROUND((B473/$H473)*100,1),")")</f>
        <v>(35.3)</v>
      </c>
      <c r="D473" s="302">
        <f>SUM(D471:D472)</f>
        <v>2.694399206463117</v>
      </c>
      <c r="E473" s="299" t="str">
        <f>CONCATENATE("(",ROUND((D473/$H473)*100,1),")")</f>
        <v>(27.2)</v>
      </c>
      <c r="F473" s="302">
        <f>SUM(F471:F472)</f>
        <v>3.7170769091806295</v>
      </c>
      <c r="G473" s="299" t="str">
        <f>CONCATENATE("(",ROUND((F473/$H473)*100,1),")")</f>
        <v>(37.5)</v>
      </c>
      <c r="H473" s="302">
        <f>SUM(H471:H472)</f>
        <v>9.9020000000000152</v>
      </c>
      <c r="I473" s="299" t="str">
        <f>CONCATENATE("(",ROUND((H473/$H473)*100,1),")")</f>
        <v>(100)</v>
      </c>
      <c r="K473" s="302">
        <f t="shared" si="351"/>
        <v>0.15714323789423013</v>
      </c>
      <c r="L473" s="302">
        <f t="shared" si="352"/>
        <v>8.58050679049156E-2</v>
      </c>
      <c r="M473" s="302">
        <f t="shared" si="353"/>
        <v>0.21005169420083147</v>
      </c>
      <c r="N473" s="302">
        <f t="shared" si="354"/>
        <v>0.4529999999999772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1.9227773359620068</v>
      </c>
      <c r="C476" s="299" t="str">
        <f>CONCATENATE("(",ROUND((B476/$H478)*100,1),")")</f>
        <v>(18.6)</v>
      </c>
      <c r="D476" s="302">
        <f>'Ind T6'!R198</f>
        <v>0.81393799701401837</v>
      </c>
      <c r="E476" s="299" t="str">
        <f>CONCATENATE("(",ROUND((D476/$H478)*100,1),")")</f>
        <v>(7.9)</v>
      </c>
      <c r="F476" s="302">
        <f>'Ind T6'!S198</f>
        <v>1.327828031844313</v>
      </c>
      <c r="G476" s="299" t="str">
        <f>CONCATENATE("(",ROUND((F476/$H478)*100,1),")")</f>
        <v>(12.8)</v>
      </c>
      <c r="H476" s="302">
        <f>SUM(B476,D476,F476)</f>
        <v>4.064543364820338</v>
      </c>
      <c r="I476" s="299" t="str">
        <f>CONCATENATE("(",ROUND((H476/$H478)*100,1),")")</f>
        <v>(39.3)</v>
      </c>
      <c r="K476" s="302">
        <f>B481-B476</f>
        <v>0.16048925394668312</v>
      </c>
      <c r="L476" s="302">
        <f>D481-D476</f>
        <v>3.0416264813143523E-2</v>
      </c>
      <c r="M476" s="302">
        <f>F481-F476</f>
        <v>0.10474115701513997</v>
      </c>
      <c r="N476" s="302">
        <f>SUM(K476:M476)</f>
        <v>0.29564667577496662</v>
      </c>
    </row>
    <row r="477" spans="1:14" x14ac:dyDescent="0.2">
      <c r="A477" s="282" t="s">
        <v>365</v>
      </c>
      <c r="B477" s="302">
        <f>'Ind T6'!Q197</f>
        <v>1.7248897862884918</v>
      </c>
      <c r="C477" s="299" t="str">
        <f>CONCATENATE("(",ROUND((B477/$H478)*100,1),")")</f>
        <v>(16.7)</v>
      </c>
      <c r="D477" s="302">
        <f>'Ind T6'!R197</f>
        <v>1.9662662773540145</v>
      </c>
      <c r="E477" s="299" t="str">
        <f>CONCATENATE("(",ROUND((D477/$H478)*100,1),")")</f>
        <v>(19)</v>
      </c>
      <c r="F477" s="302">
        <f>'Ind T6'!S197</f>
        <v>2.5993005715371478</v>
      </c>
      <c r="G477" s="299" t="str">
        <f>CONCATENATE("(",ROUND((F477/$H478)*100,1),")")</f>
        <v>(25.1)</v>
      </c>
      <c r="H477" s="302">
        <f t="shared" ref="H477" si="355">SUM(B477,D477,F477)</f>
        <v>6.2904566351796536</v>
      </c>
      <c r="I477" s="299" t="str">
        <f>CONCATENATE("(",ROUND((H477/$H478)*100,1),")")</f>
        <v>(60.7)</v>
      </c>
      <c r="K477" s="302">
        <f t="shared" ref="K477:K478" si="356">B482-B477</f>
        <v>-2.2210026173960173E-2</v>
      </c>
      <c r="L477" s="302">
        <f t="shared" ref="L477:L478" si="357">D482-D477</f>
        <v>1.9963385013741508E-3</v>
      </c>
      <c r="M477" s="302">
        <f t="shared" ref="M477:M478" si="358">F482-F477</f>
        <v>4.6567011897621136E-2</v>
      </c>
      <c r="N477" s="302">
        <f t="shared" ref="N477:N478" si="359">SUM(K477:M477)</f>
        <v>2.6353324225035113E-2</v>
      </c>
    </row>
    <row r="478" spans="1:14" x14ac:dyDescent="0.2">
      <c r="A478" s="282" t="s">
        <v>363</v>
      </c>
      <c r="B478" s="302">
        <f>SUM(B476:B477)</f>
        <v>3.6476671222504988</v>
      </c>
      <c r="C478" s="299" t="str">
        <f>CONCATENATE("(",ROUND((B478/$H478)*100,1),")")</f>
        <v>(35.2)</v>
      </c>
      <c r="D478" s="302">
        <f>SUM(D476:D477)</f>
        <v>2.7802042743680326</v>
      </c>
      <c r="E478" s="299" t="str">
        <f>CONCATENATE("(",ROUND((D478/$H478)*100,1),")")</f>
        <v>(26.8)</v>
      </c>
      <c r="F478" s="302">
        <f>SUM(F476:F477)</f>
        <v>3.927128603381461</v>
      </c>
      <c r="G478" s="299" t="str">
        <f>CONCATENATE("(",ROUND((F478/$H478)*100,1),")")</f>
        <v>(37.9)</v>
      </c>
      <c r="H478" s="302">
        <f>SUM(H476:H477)</f>
        <v>10.354999999999992</v>
      </c>
      <c r="I478" s="299" t="str">
        <f>CONCATENATE("(",ROUND((H478/$H478)*100,1),")")</f>
        <v>(100)</v>
      </c>
      <c r="K478" s="302">
        <f t="shared" si="356"/>
        <v>0.13827922777272272</v>
      </c>
      <c r="L478" s="302">
        <f t="shared" si="357"/>
        <v>3.2412603314517785E-2</v>
      </c>
      <c r="M478" s="302">
        <f t="shared" si="358"/>
        <v>0.15130816891276044</v>
      </c>
      <c r="N478" s="302">
        <f t="shared" si="359"/>
        <v>0.32200000000000095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2.08326658990869</v>
      </c>
      <c r="C481" s="299" t="str">
        <f>CONCATENATE("(",ROUND((B481/$H483)*100,1),")")</f>
        <v>(19.5)</v>
      </c>
      <c r="D481" s="302">
        <f>'Ind T6'!W198</f>
        <v>0.84435426182716189</v>
      </c>
      <c r="E481" s="299" t="str">
        <f>CONCATENATE("(",ROUND((D481/$H483)*100,1),")")</f>
        <v>(7.9)</v>
      </c>
      <c r="F481" s="302">
        <f>'Ind T6'!X198</f>
        <v>1.4325691888594529</v>
      </c>
      <c r="G481" s="299" t="str">
        <f>CONCATENATE("(",ROUND((F481/$H483)*100,1),")")</f>
        <v>(13.4)</v>
      </c>
      <c r="H481" s="302">
        <f>SUM(B481,D481,F481)</f>
        <v>4.3601900405953042</v>
      </c>
      <c r="I481" s="299" t="str">
        <f>CONCATENATE("(",ROUND((H481/$H483)*100,1),")")</f>
        <v>(40.8)</v>
      </c>
      <c r="K481" s="302">
        <f>B481-B471</f>
        <v>0.2990339556784003</v>
      </c>
      <c r="L481" s="302">
        <f>D481-D471</f>
        <v>6.1623766095678323E-2</v>
      </c>
      <c r="M481" s="302">
        <f>F481-F471</f>
        <v>0.19902878896041631</v>
      </c>
      <c r="N481" s="302">
        <f>SUM(K481:M481)</f>
        <v>0.55968651073449494</v>
      </c>
    </row>
    <row r="482" spans="1:14" x14ac:dyDescent="0.2">
      <c r="A482" s="282" t="s">
        <v>365</v>
      </c>
      <c r="B482" s="302">
        <f>'Ind T6'!V197</f>
        <v>1.7026797601145316</v>
      </c>
      <c r="C482" s="299" t="str">
        <f>CONCATENATE("(",ROUND((B482/$H483)*100,1),")")</f>
        <v>(15.9)</v>
      </c>
      <c r="D482" s="302">
        <f>'Ind T6'!W197</f>
        <v>1.9682626158553886</v>
      </c>
      <c r="E482" s="299" t="str">
        <f>CONCATENATE("(",ROUND((D482/$H483)*100,1),")")</f>
        <v>(18.4)</v>
      </c>
      <c r="F482" s="302">
        <f>'Ind T6'!X197</f>
        <v>2.6458675834347689</v>
      </c>
      <c r="G482" s="299" t="str">
        <f>CONCATENATE("(",ROUND((F482/$H483)*100,1),")")</f>
        <v>(24.8)</v>
      </c>
      <c r="H482" s="302">
        <f t="shared" ref="H482" si="360">SUM(B482,D482,F482)</f>
        <v>6.3168099594046891</v>
      </c>
      <c r="I482" s="299" t="str">
        <f>CONCATENATE("(",ROUND((H482/$H483)*100,1),")")</f>
        <v>(59.2)</v>
      </c>
      <c r="K482" s="302">
        <f t="shared" ref="K482:K483" si="361">B482-B472</f>
        <v>-3.611490011447227E-3</v>
      </c>
      <c r="L482" s="302">
        <f t="shared" ref="L482:L483" si="362">D482-D472</f>
        <v>5.6593905123755173E-2</v>
      </c>
      <c r="M482" s="302">
        <f t="shared" ref="M482:M483" si="363">F482-F472</f>
        <v>0.16233107415317605</v>
      </c>
      <c r="N482" s="302">
        <f t="shared" ref="N482:N483" si="364">SUM(K482:M482)</f>
        <v>0.21531348926548399</v>
      </c>
    </row>
    <row r="483" spans="1:14" x14ac:dyDescent="0.2">
      <c r="A483" s="282" t="s">
        <v>363</v>
      </c>
      <c r="B483" s="302">
        <f>SUM(B481:B482)</f>
        <v>3.7859463500232216</v>
      </c>
      <c r="C483" s="299" t="str">
        <f>CONCATENATE("(",ROUND((B483/$H483)*100,1),")")</f>
        <v>(35.5)</v>
      </c>
      <c r="D483" s="302">
        <f>SUM(D481:D482)</f>
        <v>2.8126168776825504</v>
      </c>
      <c r="E483" s="299" t="str">
        <f>CONCATENATE("(",ROUND((D483/$H483)*100,1),")")</f>
        <v>(26.3)</v>
      </c>
      <c r="F483" s="302">
        <f>SUM(F481:F482)</f>
        <v>4.0784367722942214</v>
      </c>
      <c r="G483" s="299" t="str">
        <f>CONCATENATE("(",ROUND((F483/$H483)*100,1),")")</f>
        <v>(38.2)</v>
      </c>
      <c r="H483" s="302">
        <f>SUM(H481:H482)</f>
        <v>10.676999999999992</v>
      </c>
      <c r="I483" s="299" t="str">
        <f>CONCATENATE("(",ROUND((H483/$H483)*100,1),")")</f>
        <v>(100)</v>
      </c>
      <c r="K483" s="302">
        <f t="shared" si="361"/>
        <v>0.29542246566695285</v>
      </c>
      <c r="L483" s="302">
        <f t="shared" si="362"/>
        <v>0.11821767121943338</v>
      </c>
      <c r="M483" s="302">
        <f t="shared" si="363"/>
        <v>0.36135986311359192</v>
      </c>
      <c r="N483" s="302">
        <f t="shared" si="364"/>
        <v>0.77499999999997815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Swindon and Wiltshire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0.53944054800859198</v>
      </c>
      <c r="C8" s="300">
        <v>0.36418667253217002</v>
      </c>
      <c r="D8" s="300">
        <v>0.52260495223679937</v>
      </c>
      <c r="E8" s="300">
        <f>SUM(B8:D8)</f>
        <v>1.4262321727775613</v>
      </c>
      <c r="F8" s="300"/>
      <c r="G8" s="300">
        <v>0.69460273397769789</v>
      </c>
      <c r="H8" s="300">
        <v>0.67162759980432885</v>
      </c>
      <c r="I8" s="300">
        <v>0.60318844348000289</v>
      </c>
      <c r="J8" s="300">
        <f>SUM(G8:I8)</f>
        <v>1.9694187772620295</v>
      </c>
      <c r="K8" s="300"/>
      <c r="L8" s="300">
        <v>0.54846753781420277</v>
      </c>
      <c r="M8" s="300">
        <v>0.49480646157708036</v>
      </c>
      <c r="N8" s="300">
        <v>0.97910073054253177</v>
      </c>
      <c r="O8" s="300">
        <f>SUM(L8:N8)</f>
        <v>2.0223747299338148</v>
      </c>
      <c r="P8" s="300"/>
      <c r="Q8" s="300">
        <v>0.5687756555924921</v>
      </c>
      <c r="R8" s="300">
        <v>0.4975412394429285</v>
      </c>
      <c r="S8" s="300">
        <v>1.0301498501170694</v>
      </c>
      <c r="T8" s="300">
        <f>SUM(Q8:S8)</f>
        <v>2.0964667451524899</v>
      </c>
      <c r="U8" s="300"/>
      <c r="V8" s="300">
        <v>0.58674946809650197</v>
      </c>
      <c r="W8" s="300">
        <v>0.4772913120738343</v>
      </c>
      <c r="X8" s="300">
        <v>1.0953145390090413</v>
      </c>
      <c r="Y8" s="300">
        <f>SUM(V8:X8)</f>
        <v>2.1593553191793777</v>
      </c>
    </row>
    <row r="9" spans="1:25" x14ac:dyDescent="0.2">
      <c r="A9" s="260" t="s">
        <v>364</v>
      </c>
      <c r="B9" s="300">
        <v>2.1378868359368726</v>
      </c>
      <c r="C9" s="300">
        <v>9.2361949053115268E-3</v>
      </c>
      <c r="D9" s="300">
        <v>2.0076447963802613</v>
      </c>
      <c r="E9" s="300">
        <f t="shared" ref="E9:E10" si="0">SUM(B9:D9)</f>
        <v>4.1547678272224449</v>
      </c>
      <c r="F9" s="300"/>
      <c r="G9" s="300">
        <v>1.3725515347128736</v>
      </c>
      <c r="H9" s="300">
        <v>0.14429356759330028</v>
      </c>
      <c r="I9" s="300">
        <v>2.3117361204317999</v>
      </c>
      <c r="J9" s="300">
        <f t="shared" ref="J9:J10" si="1">SUM(G9:I9)</f>
        <v>3.8285812227379736</v>
      </c>
      <c r="K9" s="300"/>
      <c r="L9" s="300">
        <v>1.879726720871544</v>
      </c>
      <c r="M9" s="300">
        <v>0.50702994135364909</v>
      </c>
      <c r="N9" s="300">
        <v>2.7188686078409994</v>
      </c>
      <c r="O9" s="300">
        <f t="shared" ref="O9:O10" si="2">SUM(L9:N9)</f>
        <v>5.1056252700661924</v>
      </c>
      <c r="P9" s="300"/>
      <c r="Q9" s="300">
        <v>2.014968708103424</v>
      </c>
      <c r="R9" s="300">
        <v>0.52943177564140931</v>
      </c>
      <c r="S9" s="300">
        <v>2.7351327711026667</v>
      </c>
      <c r="T9" s="300">
        <f t="shared" ref="T9:T10" si="3">SUM(Q9:S9)</f>
        <v>5.2795332548475002</v>
      </c>
      <c r="U9" s="300"/>
      <c r="V9" s="300">
        <v>2.2556198582152924</v>
      </c>
      <c r="W9" s="300">
        <v>0.54985620568077953</v>
      </c>
      <c r="X9" s="300">
        <v>2.6141686169245508</v>
      </c>
      <c r="Y9" s="300">
        <f t="shared" ref="Y9:Y10" si="4">SUM(V9:X9)</f>
        <v>5.4196446808206229</v>
      </c>
    </row>
    <row r="10" spans="1:25" x14ac:dyDescent="0.2">
      <c r="A10" s="264" t="s">
        <v>363</v>
      </c>
      <c r="B10" s="301">
        <f>SUM(B8:B9)</f>
        <v>2.6773273839454648</v>
      </c>
      <c r="C10" s="301">
        <f t="shared" ref="C10:D10" si="5">SUM(C8:C9)</f>
        <v>0.37342286743748154</v>
      </c>
      <c r="D10" s="301">
        <f t="shared" si="5"/>
        <v>2.5302497486170608</v>
      </c>
      <c r="E10" s="301">
        <f t="shared" si="0"/>
        <v>5.5810000000000066</v>
      </c>
      <c r="F10" s="301"/>
      <c r="G10" s="301">
        <f>SUM(G8:G9)</f>
        <v>2.0671542686905715</v>
      </c>
      <c r="H10" s="301">
        <f t="shared" ref="H10" si="6">SUM(H8:H9)</f>
        <v>0.8159211673976291</v>
      </c>
      <c r="I10" s="301">
        <f t="shared" ref="I10" si="7">SUM(I8:I9)</f>
        <v>2.9149245639118027</v>
      </c>
      <c r="J10" s="301">
        <f t="shared" si="1"/>
        <v>5.7980000000000036</v>
      </c>
      <c r="K10" s="301"/>
      <c r="L10" s="301">
        <f>SUM(L8:L9)</f>
        <v>2.428194258685747</v>
      </c>
      <c r="M10" s="301">
        <f t="shared" ref="M10" si="8">SUM(M8:M9)</f>
        <v>1.0018364029307294</v>
      </c>
      <c r="N10" s="301">
        <f t="shared" ref="N10" si="9">SUM(N8:N9)</f>
        <v>3.697969338383531</v>
      </c>
      <c r="O10" s="301">
        <f t="shared" si="2"/>
        <v>7.1280000000000072</v>
      </c>
      <c r="P10" s="301"/>
      <c r="Q10" s="301">
        <f>SUM(Q8:Q9)</f>
        <v>2.5837443636959163</v>
      </c>
      <c r="R10" s="301">
        <f t="shared" ref="R10" si="10">SUM(R8:R9)</f>
        <v>1.0269730150843377</v>
      </c>
      <c r="S10" s="301">
        <f t="shared" ref="S10" si="11">SUM(S8:S9)</f>
        <v>3.7652826212197361</v>
      </c>
      <c r="T10" s="301">
        <f t="shared" si="3"/>
        <v>7.3759999999999906</v>
      </c>
      <c r="U10" s="301"/>
      <c r="V10" s="301">
        <f>SUM(V8:V9)</f>
        <v>2.8423693263117942</v>
      </c>
      <c r="W10" s="301">
        <f t="shared" ref="W10" si="12">SUM(W8:W9)</f>
        <v>1.0271475177546139</v>
      </c>
      <c r="X10" s="301">
        <f t="shared" ref="X10" si="13">SUM(X8:X9)</f>
        <v>3.7094831559335919</v>
      </c>
      <c r="Y10" s="301">
        <f t="shared" si="4"/>
        <v>7.5789999999999997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3.8521683401212051E-2</v>
      </c>
      <c r="C17" s="300">
        <v>5.7979064301881249E-3</v>
      </c>
      <c r="D17" s="300">
        <v>9.8269600514590356E-5</v>
      </c>
      <c r="E17" s="300">
        <f>SUM(B17:D17)</f>
        <v>4.4417859431914765E-2</v>
      </c>
      <c r="F17" s="300"/>
      <c r="G17" s="300">
        <v>1.8396144993972362E-2</v>
      </c>
      <c r="H17" s="300">
        <v>5.8400460299224506E-3</v>
      </c>
      <c r="I17" s="300">
        <v>4.1714614499369088E-5</v>
      </c>
      <c r="J17" s="300">
        <f>SUM(G17:I17)</f>
        <v>2.4277905638394184E-2</v>
      </c>
      <c r="K17" s="300"/>
      <c r="L17" s="300">
        <v>1.7228847245654828E-2</v>
      </c>
      <c r="M17" s="300">
        <v>4.7904599658893836E-3</v>
      </c>
      <c r="N17" s="300">
        <v>0</v>
      </c>
      <c r="O17" s="300">
        <f>SUM(L17:N17)</f>
        <v>2.2019307211544211E-2</v>
      </c>
      <c r="P17" s="300"/>
      <c r="Q17" s="300">
        <v>1.2529733673820343E-2</v>
      </c>
      <c r="R17" s="300">
        <v>3.5461510397103838E-3</v>
      </c>
      <c r="S17" s="300">
        <v>0</v>
      </c>
      <c r="T17" s="300">
        <f>SUM(Q17:S17)</f>
        <v>1.6075884713530726E-2</v>
      </c>
      <c r="U17" s="300"/>
      <c r="V17" s="300">
        <v>7.7556728232500418E-3</v>
      </c>
      <c r="W17" s="300">
        <v>2.3667546172740184E-3</v>
      </c>
      <c r="X17" s="300">
        <v>0</v>
      </c>
      <c r="Y17" s="300">
        <f>SUM(V17:X17)</f>
        <v>1.012242744052406E-2</v>
      </c>
    </row>
    <row r="18" spans="1:25" x14ac:dyDescent="0.2">
      <c r="A18" s="260" t="s">
        <v>364</v>
      </c>
      <c r="B18" s="300">
        <v>0.26611407818907279</v>
      </c>
      <c r="C18" s="300">
        <v>7.8615680410820954E-3</v>
      </c>
      <c r="D18" s="300">
        <v>0.14160649433792957</v>
      </c>
      <c r="E18" s="300">
        <f t="shared" ref="E18:E19" si="14">SUM(B18:D18)</f>
        <v>0.41558214056808451</v>
      </c>
      <c r="F18" s="300"/>
      <c r="G18" s="300">
        <v>0.11755178365962982</v>
      </c>
      <c r="H18" s="300">
        <v>3.1703107019759461E-3</v>
      </c>
      <c r="I18" s="300">
        <v>0</v>
      </c>
      <c r="J18" s="300">
        <f t="shared" ref="J18:J19" si="15">SUM(G18:I18)</f>
        <v>0.12072209436160576</v>
      </c>
      <c r="K18" s="300"/>
      <c r="L18" s="300">
        <v>0.12450993753574792</v>
      </c>
      <c r="M18" s="300">
        <v>1.4707552527079384E-3</v>
      </c>
      <c r="N18" s="300">
        <v>0</v>
      </c>
      <c r="O18" s="300">
        <f t="shared" ref="O18:O19" si="16">SUM(L18:N18)</f>
        <v>0.12598069278845586</v>
      </c>
      <c r="P18" s="300"/>
      <c r="Q18" s="300">
        <v>9.0820868296324658E-2</v>
      </c>
      <c r="R18" s="300">
        <v>1.1032469901447021E-3</v>
      </c>
      <c r="S18" s="300">
        <v>0</v>
      </c>
      <c r="T18" s="300">
        <f t="shared" ref="T18:T19" si="17">SUM(Q18:S18)</f>
        <v>9.1924115286469363E-2</v>
      </c>
      <c r="U18" s="300"/>
      <c r="V18" s="300">
        <v>5.8112928760008474E-2</v>
      </c>
      <c r="W18" s="300">
        <v>7.6464379946746485E-4</v>
      </c>
      <c r="X18" s="300">
        <v>0</v>
      </c>
      <c r="Y18" s="300">
        <f t="shared" ref="Y18:Y19" si="18">SUM(V18:X18)</f>
        <v>5.8877572559475941E-2</v>
      </c>
    </row>
    <row r="19" spans="1:25" x14ac:dyDescent="0.2">
      <c r="A19" s="264" t="s">
        <v>363</v>
      </c>
      <c r="B19" s="301">
        <f>SUM(B17:B18)</f>
        <v>0.30463576159028483</v>
      </c>
      <c r="C19" s="301">
        <f t="shared" ref="C19" si="19">SUM(C17:C18)</f>
        <v>1.365947447127022E-2</v>
      </c>
      <c r="D19" s="301">
        <f t="shared" ref="D19" si="20">SUM(D17:D18)</f>
        <v>0.14170476393844417</v>
      </c>
      <c r="E19" s="301">
        <f t="shared" si="14"/>
        <v>0.45999999999999919</v>
      </c>
      <c r="F19" s="301"/>
      <c r="G19" s="301">
        <f>SUM(G17:G18)</f>
        <v>0.13594792865360217</v>
      </c>
      <c r="H19" s="301">
        <f t="shared" ref="H19" si="21">SUM(H17:H18)</f>
        <v>9.0103567318983967E-3</v>
      </c>
      <c r="I19" s="301">
        <f t="shared" ref="I19" si="22">SUM(I17:I18)</f>
        <v>4.1714614499369088E-5</v>
      </c>
      <c r="J19" s="301">
        <f t="shared" si="15"/>
        <v>0.14499999999999993</v>
      </c>
      <c r="K19" s="301"/>
      <c r="L19" s="301">
        <f>SUM(L17:L18)</f>
        <v>0.14173878478140275</v>
      </c>
      <c r="M19" s="301">
        <f t="shared" ref="M19" si="23">SUM(M17:M18)</f>
        <v>6.2612152185973222E-3</v>
      </c>
      <c r="N19" s="301">
        <f t="shared" ref="N19" si="24">SUM(N17:N18)</f>
        <v>0</v>
      </c>
      <c r="O19" s="301">
        <f t="shared" si="16"/>
        <v>0.14800000000000008</v>
      </c>
      <c r="P19" s="301"/>
      <c r="Q19" s="301">
        <f>SUM(Q17:Q18)</f>
        <v>0.10335060197014501</v>
      </c>
      <c r="R19" s="301">
        <f t="shared" ref="R19" si="25">SUM(R17:R18)</f>
        <v>4.6493980298550862E-3</v>
      </c>
      <c r="S19" s="301">
        <f t="shared" ref="S19" si="26">SUM(S17:S18)</f>
        <v>0</v>
      </c>
      <c r="T19" s="301">
        <f t="shared" si="17"/>
        <v>0.1080000000000001</v>
      </c>
      <c r="U19" s="301"/>
      <c r="V19" s="301">
        <f>SUM(V17:V18)</f>
        <v>6.586860158325851E-2</v>
      </c>
      <c r="W19" s="301">
        <f t="shared" ref="W19" si="27">SUM(W17:W18)</f>
        <v>3.131398416741483E-3</v>
      </c>
      <c r="X19" s="301">
        <f t="shared" ref="X19" si="28">SUM(X17:X18)</f>
        <v>0</v>
      </c>
      <c r="Y19" s="301">
        <f t="shared" si="18"/>
        <v>6.8999999999999992E-2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0.67237439221119844</v>
      </c>
      <c r="C26" s="300">
        <v>0.25215047343014296</v>
      </c>
      <c r="D26" s="300">
        <v>3.1921863004952131E-2</v>
      </c>
      <c r="E26" s="300">
        <f>SUM(B26:D26)</f>
        <v>0.95644672864629354</v>
      </c>
      <c r="F26" s="300"/>
      <c r="G26" s="300">
        <v>0.82239535553081078</v>
      </c>
      <c r="H26" s="300">
        <v>0.31209991933349485</v>
      </c>
      <c r="I26" s="300">
        <v>0.17164567246929463</v>
      </c>
      <c r="J26" s="300">
        <f>SUM(G26:I26)</f>
        <v>1.3061409473336001</v>
      </c>
      <c r="K26" s="300"/>
      <c r="L26" s="300">
        <v>0.83944932117090831</v>
      </c>
      <c r="M26" s="300">
        <v>0.28625690818727795</v>
      </c>
      <c r="N26" s="300">
        <v>0.21459888791207324</v>
      </c>
      <c r="O26" s="300">
        <f>SUM(L26:N26)</f>
        <v>1.3403051172702596</v>
      </c>
      <c r="P26" s="300"/>
      <c r="Q26" s="300">
        <v>0.78112092996206506</v>
      </c>
      <c r="R26" s="300">
        <v>0.25623593434267028</v>
      </c>
      <c r="S26" s="300">
        <v>0.19779457024189387</v>
      </c>
      <c r="T26" s="300">
        <f>SUM(Q26:S26)</f>
        <v>1.2351514345466292</v>
      </c>
      <c r="U26" s="300"/>
      <c r="V26" s="300">
        <v>0.62447507182329276</v>
      </c>
      <c r="W26" s="300">
        <v>0.19042990654366218</v>
      </c>
      <c r="X26" s="300">
        <v>0.15412225898794771</v>
      </c>
      <c r="Y26" s="300">
        <f>SUM(V26:X26)</f>
        <v>0.9690272373549027</v>
      </c>
    </row>
    <row r="27" spans="1:25" x14ac:dyDescent="0.2">
      <c r="A27" s="260" t="s">
        <v>364</v>
      </c>
      <c r="B27" s="300">
        <v>1.6337383775550114</v>
      </c>
      <c r="C27" s="300">
        <v>0.13010577497277129</v>
      </c>
      <c r="D27" s="300">
        <v>0.11470911882592098</v>
      </c>
      <c r="E27" s="300">
        <f t="shared" ref="E27:E28" si="29">SUM(B27:D27)</f>
        <v>1.8785532713537036</v>
      </c>
      <c r="F27" s="300"/>
      <c r="G27" s="300">
        <v>1.7288961622668264</v>
      </c>
      <c r="H27" s="300">
        <v>0.12838613576101343</v>
      </c>
      <c r="I27" s="300">
        <v>5.8576754638562704E-2</v>
      </c>
      <c r="J27" s="300">
        <f t="shared" ref="J27:J28" si="30">SUM(G27:I27)</f>
        <v>1.9158590526664026</v>
      </c>
      <c r="K27" s="300"/>
      <c r="L27" s="300">
        <v>1.7653759914286795</v>
      </c>
      <c r="M27" s="300">
        <v>0.14275328120854192</v>
      </c>
      <c r="N27" s="300">
        <v>7.4565610092518816E-2</v>
      </c>
      <c r="O27" s="300">
        <f t="shared" ref="O27:O28" si="31">SUM(L27:N27)</f>
        <v>1.9826948827297401</v>
      </c>
      <c r="P27" s="300"/>
      <c r="Q27" s="300">
        <v>1.5663191643621628</v>
      </c>
      <c r="R27" s="300">
        <v>0.12802736040003601</v>
      </c>
      <c r="S27" s="300">
        <v>6.7502040691168982E-2</v>
      </c>
      <c r="T27" s="300">
        <f t="shared" ref="T27:T28" si="32">SUM(Q27:S27)</f>
        <v>1.7618485654533678</v>
      </c>
      <c r="U27" s="300"/>
      <c r="V27" s="300">
        <v>1.1468606131143473</v>
      </c>
      <c r="W27" s="300">
        <v>9.5832430269141566E-2</v>
      </c>
      <c r="X27" s="300">
        <v>5.2279719261609146E-2</v>
      </c>
      <c r="Y27" s="300">
        <f t="shared" ref="Y27:Y28" si="33">SUM(V27:X27)</f>
        <v>1.294972762645098</v>
      </c>
    </row>
    <row r="28" spans="1:25" x14ac:dyDescent="0.2">
      <c r="A28" s="264" t="s">
        <v>363</v>
      </c>
      <c r="B28" s="301">
        <f>SUM(B26:B27)</f>
        <v>2.3061127697662096</v>
      </c>
      <c r="C28" s="301">
        <f t="shared" ref="C28" si="34">SUM(C26:C27)</f>
        <v>0.38225624840291428</v>
      </c>
      <c r="D28" s="301">
        <f t="shared" ref="D28" si="35">SUM(D26:D27)</f>
        <v>0.14663098183087311</v>
      </c>
      <c r="E28" s="301">
        <f t="shared" si="29"/>
        <v>2.8349999999999969</v>
      </c>
      <c r="F28" s="301"/>
      <c r="G28" s="301">
        <f>SUM(G26:G27)</f>
        <v>2.5512915177976372</v>
      </c>
      <c r="H28" s="301">
        <f t="shared" ref="H28" si="36">SUM(H26:H27)</f>
        <v>0.44048605509450828</v>
      </c>
      <c r="I28" s="301">
        <f t="shared" ref="I28" si="37">SUM(I26:I27)</f>
        <v>0.23022242710785734</v>
      </c>
      <c r="J28" s="301">
        <f t="shared" si="30"/>
        <v>3.2220000000000031</v>
      </c>
      <c r="K28" s="301"/>
      <c r="L28" s="301">
        <f>SUM(L26:L27)</f>
        <v>2.6048253125995879</v>
      </c>
      <c r="M28" s="301">
        <f t="shared" ref="M28" si="38">SUM(M26:M27)</f>
        <v>0.42901018939581986</v>
      </c>
      <c r="N28" s="301">
        <f t="shared" ref="N28" si="39">SUM(N26:N27)</f>
        <v>0.28916449800459204</v>
      </c>
      <c r="O28" s="301">
        <f t="shared" si="31"/>
        <v>3.323</v>
      </c>
      <c r="P28" s="301"/>
      <c r="Q28" s="301">
        <f>SUM(Q26:Q27)</f>
        <v>2.3474400943242277</v>
      </c>
      <c r="R28" s="301">
        <f t="shared" ref="R28" si="40">SUM(R26:R27)</f>
        <v>0.38426329474270626</v>
      </c>
      <c r="S28" s="301">
        <f t="shared" ref="S28" si="41">SUM(S26:S27)</f>
        <v>0.26529661093306284</v>
      </c>
      <c r="T28" s="301">
        <f t="shared" si="32"/>
        <v>2.9969999999999968</v>
      </c>
      <c r="U28" s="301"/>
      <c r="V28" s="301">
        <f>SUM(V26:V27)</f>
        <v>1.77133568493764</v>
      </c>
      <c r="W28" s="301">
        <f t="shared" ref="W28" si="42">SUM(W26:W27)</f>
        <v>0.28626233681280377</v>
      </c>
      <c r="X28" s="301">
        <f t="shared" ref="X28" si="43">SUM(X26:X27)</f>
        <v>0.20640197824955686</v>
      </c>
      <c r="Y28" s="301">
        <f t="shared" si="33"/>
        <v>2.2640000000000007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0.92571775743061036</v>
      </c>
      <c r="C35" s="300">
        <v>0.22551940503379841</v>
      </c>
      <c r="D35" s="300">
        <v>2.9018581236239092E-2</v>
      </c>
      <c r="E35" s="300">
        <f>SUM(B35:D35)</f>
        <v>1.1802557437006478</v>
      </c>
      <c r="F35" s="300"/>
      <c r="G35" s="300">
        <v>0.81222470374997691</v>
      </c>
      <c r="H35" s="300">
        <v>0.2339349194639096</v>
      </c>
      <c r="I35" s="300">
        <v>0.18710354564176304</v>
      </c>
      <c r="J35" s="300">
        <f>SUM(G35:I35)</f>
        <v>1.2332631688556497</v>
      </c>
      <c r="K35" s="300"/>
      <c r="L35" s="300">
        <v>0.87710787829259573</v>
      </c>
      <c r="M35" s="300">
        <v>0.19815357575762402</v>
      </c>
      <c r="N35" s="300">
        <v>0.24646742512096481</v>
      </c>
      <c r="O35" s="300">
        <f>SUM(L35:N35)</f>
        <v>1.3217288791711845</v>
      </c>
      <c r="P35" s="300"/>
      <c r="Q35" s="300">
        <v>0.83219218627415048</v>
      </c>
      <c r="R35" s="300">
        <v>0.19619154499299213</v>
      </c>
      <c r="S35" s="300">
        <v>0.24238715962712495</v>
      </c>
      <c r="T35" s="300">
        <f>SUM(Q35:S35)</f>
        <v>1.2707708908942676</v>
      </c>
      <c r="U35" s="300"/>
      <c r="V35" s="300">
        <v>0.70462828529409749</v>
      </c>
      <c r="W35" s="300">
        <v>0.1871539897474529</v>
      </c>
      <c r="X35" s="300">
        <v>0.22760378084924987</v>
      </c>
      <c r="Y35" s="300">
        <f>SUM(V35:X35)</f>
        <v>1.1193860558908002</v>
      </c>
    </row>
    <row r="36" spans="1:25" x14ac:dyDescent="0.2">
      <c r="A36" s="260" t="s">
        <v>364</v>
      </c>
      <c r="B36" s="300">
        <v>3.8493398169364443</v>
      </c>
      <c r="C36" s="300">
        <v>0.13546173913042742</v>
      </c>
      <c r="D36" s="300">
        <v>0.30094270023248965</v>
      </c>
      <c r="E36" s="300">
        <f t="shared" ref="E36:E37" si="44">SUM(B36:D36)</f>
        <v>4.2857442562993615</v>
      </c>
      <c r="F36" s="300"/>
      <c r="G36" s="300">
        <v>3.1259387150529223</v>
      </c>
      <c r="H36" s="300">
        <v>8.7004258470358573E-2</v>
      </c>
      <c r="I36" s="300">
        <v>0.34879385762105941</v>
      </c>
      <c r="J36" s="300">
        <f t="shared" ref="J36:J37" si="45">SUM(G36:I36)</f>
        <v>3.5617368311443407</v>
      </c>
      <c r="K36" s="300"/>
      <c r="L36" s="300">
        <v>3.0836258698946506</v>
      </c>
      <c r="M36" s="300">
        <v>0.10798256656246813</v>
      </c>
      <c r="N36" s="300">
        <v>0.17366268437169372</v>
      </c>
      <c r="O36" s="300">
        <f t="shared" ref="O36:O37" si="46">SUM(L36:N36)</f>
        <v>3.3652711208288126</v>
      </c>
      <c r="P36" s="300"/>
      <c r="Q36" s="300">
        <v>2.9812390242574387</v>
      </c>
      <c r="R36" s="300">
        <v>0.10838632103236194</v>
      </c>
      <c r="S36" s="300">
        <v>0.17460376381592888</v>
      </c>
      <c r="T36" s="300">
        <f t="shared" ref="T36:T37" si="47">SUM(Q36:S36)</f>
        <v>3.2642291091057296</v>
      </c>
      <c r="U36" s="300"/>
      <c r="V36" s="300">
        <v>2.5919707250490518</v>
      </c>
      <c r="W36" s="300">
        <v>0.10401374855353937</v>
      </c>
      <c r="X36" s="300">
        <v>0.16462947050660459</v>
      </c>
      <c r="Y36" s="300">
        <f t="shared" ref="Y36:Y37" si="48">SUM(V36:X36)</f>
        <v>2.8606139441091956</v>
      </c>
    </row>
    <row r="37" spans="1:25" x14ac:dyDescent="0.2">
      <c r="A37" s="264" t="s">
        <v>363</v>
      </c>
      <c r="B37" s="301">
        <f>SUM(B35:B36)</f>
        <v>4.7750575743670547</v>
      </c>
      <c r="C37" s="301">
        <f t="shared" ref="C37" si="49">SUM(C35:C36)</f>
        <v>0.36098114416422583</v>
      </c>
      <c r="D37" s="301">
        <f t="shared" ref="D37" si="50">SUM(D35:D36)</f>
        <v>0.32996128146872872</v>
      </c>
      <c r="E37" s="301">
        <f t="shared" si="44"/>
        <v>5.46600000000001</v>
      </c>
      <c r="F37" s="301"/>
      <c r="G37" s="301">
        <f>SUM(G35:G36)</f>
        <v>3.9381634188028993</v>
      </c>
      <c r="H37" s="301">
        <f t="shared" ref="H37" si="51">SUM(H35:H36)</f>
        <v>0.32093917793426818</v>
      </c>
      <c r="I37" s="301">
        <f t="shared" ref="I37" si="52">SUM(I35:I36)</f>
        <v>0.53589740326282242</v>
      </c>
      <c r="J37" s="301">
        <f t="shared" si="45"/>
        <v>4.7949999999999902</v>
      </c>
      <c r="K37" s="301"/>
      <c r="L37" s="301">
        <f>SUM(L35:L36)</f>
        <v>3.9607337481872462</v>
      </c>
      <c r="M37" s="301">
        <f t="shared" ref="M37" si="53">SUM(M35:M36)</f>
        <v>0.30613614232009212</v>
      </c>
      <c r="N37" s="301">
        <f t="shared" ref="N37" si="54">SUM(N35:N36)</f>
        <v>0.4201301094926585</v>
      </c>
      <c r="O37" s="301">
        <f t="shared" si="46"/>
        <v>4.6869999999999976</v>
      </c>
      <c r="P37" s="301"/>
      <c r="Q37" s="301">
        <f>SUM(Q35:Q36)</f>
        <v>3.8134312105315891</v>
      </c>
      <c r="R37" s="301">
        <f t="shared" ref="R37" si="55">SUM(R35:R36)</f>
        <v>0.30457786602535408</v>
      </c>
      <c r="S37" s="301">
        <f t="shared" ref="S37" si="56">SUM(S35:S36)</f>
        <v>0.41699092344305383</v>
      </c>
      <c r="T37" s="301">
        <f t="shared" si="47"/>
        <v>4.5349999999999966</v>
      </c>
      <c r="U37" s="301"/>
      <c r="V37" s="301">
        <f>SUM(V35:V36)</f>
        <v>3.2965990103431491</v>
      </c>
      <c r="W37" s="301">
        <f t="shared" ref="W37" si="57">SUM(W35:W36)</f>
        <v>0.2911677383009923</v>
      </c>
      <c r="X37" s="301">
        <f t="shared" ref="X37" si="58">SUM(X35:X36)</f>
        <v>0.39223325135585446</v>
      </c>
      <c r="Y37" s="301">
        <f t="shared" si="48"/>
        <v>3.979999999999996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2.6493234105505237</v>
      </c>
      <c r="C44" s="300">
        <v>0.91867881785829708</v>
      </c>
      <c r="D44" s="300">
        <v>0.15375857810484289</v>
      </c>
      <c r="E44" s="300">
        <f>SUM(B44:D44)</f>
        <v>3.7217608065136636</v>
      </c>
      <c r="F44" s="300"/>
      <c r="G44" s="300">
        <v>3.4260045876817129</v>
      </c>
      <c r="H44" s="300">
        <v>1.1411868685796946</v>
      </c>
      <c r="I44" s="300">
        <v>0.83981333201097996</v>
      </c>
      <c r="J44" s="300">
        <f>SUM(G44:I44)</f>
        <v>5.4070047882723875</v>
      </c>
      <c r="K44" s="300"/>
      <c r="L44" s="300">
        <v>3.5702728653291902</v>
      </c>
      <c r="M44" s="300">
        <v>1.0517971294577133</v>
      </c>
      <c r="N44" s="300">
        <v>1.1046696859862593</v>
      </c>
      <c r="O44" s="300">
        <f>SUM(L44:N44)</f>
        <v>5.7267396807731625</v>
      </c>
      <c r="P44" s="300"/>
      <c r="Q44" s="300">
        <v>3.5950807342123112</v>
      </c>
      <c r="R44" s="300">
        <v>1.0407102769634329</v>
      </c>
      <c r="S44" s="300">
        <v>1.0670115203142085</v>
      </c>
      <c r="T44" s="300">
        <f>SUM(Q44:S44)</f>
        <v>5.7028025314899526</v>
      </c>
      <c r="U44" s="300"/>
      <c r="V44" s="300">
        <v>3.5821467447913924</v>
      </c>
      <c r="W44" s="300">
        <v>1.0118140117888554</v>
      </c>
      <c r="X44" s="300">
        <v>0.98781536268160663</v>
      </c>
      <c r="Y44" s="300">
        <f>SUM(V44:X44)</f>
        <v>5.5817761192618551</v>
      </c>
    </row>
    <row r="45" spans="1:25" x14ac:dyDescent="0.2">
      <c r="A45" s="260" t="s">
        <v>364</v>
      </c>
      <c r="B45" s="300">
        <v>15.339856501377746</v>
      </c>
      <c r="C45" s="300">
        <v>0.58548742147296795</v>
      </c>
      <c r="D45" s="300">
        <v>1.7218952706356112</v>
      </c>
      <c r="E45" s="300">
        <f t="shared" ref="E45:E46" si="59">SUM(B45:D45)</f>
        <v>17.647239193486325</v>
      </c>
      <c r="F45" s="300"/>
      <c r="G45" s="300">
        <v>16.838119832534229</v>
      </c>
      <c r="H45" s="300">
        <v>0.5546311765176154</v>
      </c>
      <c r="I45" s="300">
        <v>1.5722442026757544</v>
      </c>
      <c r="J45" s="300">
        <f t="shared" ref="J45:J46" si="60">SUM(G45:I45)</f>
        <v>18.964995211727601</v>
      </c>
      <c r="K45" s="300"/>
      <c r="L45" s="300">
        <v>16.619403196906191</v>
      </c>
      <c r="M45" s="300">
        <v>0.66243506554863274</v>
      </c>
      <c r="N45" s="300">
        <v>1.4364220567719841</v>
      </c>
      <c r="O45" s="300">
        <f t="shared" ref="O45:O46" si="61">SUM(L45:N45)</f>
        <v>18.718260319226808</v>
      </c>
      <c r="P45" s="300"/>
      <c r="Q45" s="300">
        <v>16.185501688935091</v>
      </c>
      <c r="R45" s="300">
        <v>0.65690111456804834</v>
      </c>
      <c r="S45" s="300">
        <v>1.419794665006948</v>
      </c>
      <c r="T45" s="300">
        <f t="shared" ref="T45:T46" si="62">SUM(Q45:S45)</f>
        <v>18.262197468510085</v>
      </c>
      <c r="U45" s="300"/>
      <c r="V45" s="300">
        <v>15.424164017472574</v>
      </c>
      <c r="W45" s="300">
        <v>0.62489385639649209</v>
      </c>
      <c r="X45" s="300">
        <v>1.4061660068690556</v>
      </c>
      <c r="Y45" s="300">
        <f t="shared" ref="Y45:Y46" si="63">SUM(V45:X45)</f>
        <v>17.455223880738124</v>
      </c>
    </row>
    <row r="46" spans="1:25" x14ac:dyDescent="0.2">
      <c r="A46" s="264" t="s">
        <v>363</v>
      </c>
      <c r="B46" s="301">
        <f>SUM(B44:B45)</f>
        <v>17.989179911928268</v>
      </c>
      <c r="C46" s="301">
        <f t="shared" ref="C46" si="64">SUM(C44:C45)</f>
        <v>1.5041662393312651</v>
      </c>
      <c r="D46" s="301">
        <f t="shared" ref="D46" si="65">SUM(D44:D45)</f>
        <v>1.8756538487404542</v>
      </c>
      <c r="E46" s="301">
        <f t="shared" si="59"/>
        <v>21.368999999999989</v>
      </c>
      <c r="F46" s="301"/>
      <c r="G46" s="301">
        <f>SUM(G44:G45)</f>
        <v>20.264124420215943</v>
      </c>
      <c r="H46" s="301">
        <f t="shared" ref="H46" si="66">SUM(H44:H45)</f>
        <v>1.6958180450973099</v>
      </c>
      <c r="I46" s="301">
        <f t="shared" ref="I46" si="67">SUM(I44:I45)</f>
        <v>2.4120575346867343</v>
      </c>
      <c r="J46" s="301">
        <f t="shared" si="60"/>
        <v>24.371999999999989</v>
      </c>
      <c r="K46" s="301"/>
      <c r="L46" s="301">
        <f>SUM(L44:L45)</f>
        <v>20.189676062235382</v>
      </c>
      <c r="M46" s="301">
        <f t="shared" ref="M46" si="68">SUM(M44:M45)</f>
        <v>1.7142321950063462</v>
      </c>
      <c r="N46" s="301">
        <f t="shared" ref="N46" si="69">SUM(N44:N45)</f>
        <v>2.5410917427582431</v>
      </c>
      <c r="O46" s="301">
        <f t="shared" si="61"/>
        <v>24.444999999999972</v>
      </c>
      <c r="P46" s="301"/>
      <c r="Q46" s="301">
        <f>SUM(Q44:Q45)</f>
        <v>19.780582423147401</v>
      </c>
      <c r="R46" s="301">
        <f t="shared" ref="R46" si="70">SUM(R44:R45)</f>
        <v>1.6976113915314812</v>
      </c>
      <c r="S46" s="301">
        <f t="shared" ref="S46" si="71">SUM(S44:S45)</f>
        <v>2.4868061853211563</v>
      </c>
      <c r="T46" s="301">
        <f t="shared" si="62"/>
        <v>23.965000000000039</v>
      </c>
      <c r="U46" s="301"/>
      <c r="V46" s="301">
        <f>SUM(V44:V45)</f>
        <v>19.006310762263965</v>
      </c>
      <c r="W46" s="301">
        <f t="shared" ref="W46" si="72">SUM(W44:W45)</f>
        <v>1.6367078681853475</v>
      </c>
      <c r="X46" s="301">
        <f t="shared" ref="X46" si="73">SUM(X44:X45)</f>
        <v>2.3939813695506622</v>
      </c>
      <c r="Y46" s="301">
        <f t="shared" si="63"/>
        <v>23.036999999999974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0.15330949672925753</v>
      </c>
      <c r="C53" s="300">
        <v>2.9154819448553072E-2</v>
      </c>
      <c r="D53" s="300">
        <v>8.970713676565532E-5</v>
      </c>
      <c r="E53" s="300">
        <f>SUM(B53:D53)</f>
        <v>0.18255402331457626</v>
      </c>
      <c r="F53" s="300"/>
      <c r="G53" s="300">
        <v>0.17554722921888757</v>
      </c>
      <c r="H53" s="300">
        <v>4.88217884143268E-2</v>
      </c>
      <c r="I53" s="300">
        <v>8.1234256927779753E-5</v>
      </c>
      <c r="J53" s="300">
        <f>SUM(G53:I53)</f>
        <v>0.22445025189014214</v>
      </c>
      <c r="K53" s="300"/>
      <c r="L53" s="300">
        <v>0.25021905940619577</v>
      </c>
      <c r="M53" s="300">
        <v>7.6324452841842805E-2</v>
      </c>
      <c r="N53" s="300">
        <v>0</v>
      </c>
      <c r="O53" s="300">
        <f>SUM(L53:N53)</f>
        <v>0.32654351224803857</v>
      </c>
      <c r="P53" s="300"/>
      <c r="Q53" s="300">
        <v>0.24141678167970543</v>
      </c>
      <c r="R53" s="300">
        <v>7.2895804584198129E-2</v>
      </c>
      <c r="S53" s="300">
        <v>0</v>
      </c>
      <c r="T53" s="300">
        <f>SUM(Q53:S53)</f>
        <v>0.31431258626390357</v>
      </c>
      <c r="U53" s="300"/>
      <c r="V53" s="300">
        <v>0.24147362809505935</v>
      </c>
      <c r="W53" s="300">
        <v>7.1544995735201969E-2</v>
      </c>
      <c r="X53" s="300">
        <v>0</v>
      </c>
      <c r="Y53" s="300">
        <f>SUM(V53:X53)</f>
        <v>0.3130186238302613</v>
      </c>
    </row>
    <row r="54" spans="1:25" x14ac:dyDescent="0.2">
      <c r="A54" s="260" t="s">
        <v>364</v>
      </c>
      <c r="B54" s="300">
        <v>0.41767642877500616</v>
      </c>
      <c r="C54" s="300">
        <v>4.3059425647354876E-3</v>
      </c>
      <c r="D54" s="300">
        <v>2.6463605345681908E-2</v>
      </c>
      <c r="E54" s="300">
        <f t="shared" ref="E54:E55" si="74">SUM(B54:D54)</f>
        <v>0.44844597668542358</v>
      </c>
      <c r="F54" s="300"/>
      <c r="G54" s="300">
        <v>0.53549622166089395</v>
      </c>
      <c r="H54" s="300">
        <v>8.6758186398605122E-2</v>
      </c>
      <c r="I54" s="300">
        <v>5.6295340050359258E-2</v>
      </c>
      <c r="J54" s="300">
        <f t="shared" ref="J54:J55" si="75">SUM(G54:I54)</f>
        <v>0.67854974810985835</v>
      </c>
      <c r="K54" s="300"/>
      <c r="L54" s="300">
        <v>0.74498195674608336</v>
      </c>
      <c r="M54" s="300">
        <v>4.5474531005880336E-2</v>
      </c>
      <c r="N54" s="300">
        <v>0</v>
      </c>
      <c r="O54" s="300">
        <f t="shared" ref="O54:O55" si="76">SUM(L54:N54)</f>
        <v>0.79045648775196375</v>
      </c>
      <c r="P54" s="300"/>
      <c r="Q54" s="300">
        <v>0.70755271873195624</v>
      </c>
      <c r="R54" s="300">
        <v>4.4134695004141355E-2</v>
      </c>
      <c r="S54" s="300">
        <v>0</v>
      </c>
      <c r="T54" s="300">
        <f t="shared" ref="T54:T55" si="77">SUM(Q54:S54)</f>
        <v>0.7516874137360976</v>
      </c>
      <c r="U54" s="300"/>
      <c r="V54" s="300">
        <v>0.68542330110526639</v>
      </c>
      <c r="W54" s="300">
        <v>4.4558075064471889E-2</v>
      </c>
      <c r="X54" s="300">
        <v>0</v>
      </c>
      <c r="Y54" s="300">
        <f t="shared" ref="Y54:Y55" si="78">SUM(V54:X54)</f>
        <v>0.72998137616973824</v>
      </c>
    </row>
    <row r="55" spans="1:25" x14ac:dyDescent="0.2">
      <c r="A55" s="264" t="s">
        <v>363</v>
      </c>
      <c r="B55" s="301">
        <f>SUM(B53:B54)</f>
        <v>0.57098592550426375</v>
      </c>
      <c r="C55" s="301">
        <f t="shared" ref="C55" si="79">SUM(C53:C54)</f>
        <v>3.3460762013288556E-2</v>
      </c>
      <c r="D55" s="301">
        <f t="shared" ref="D55" si="80">SUM(D53:D54)</f>
        <v>2.6553312482447564E-2</v>
      </c>
      <c r="E55" s="301">
        <f t="shared" si="74"/>
        <v>0.63099999999999978</v>
      </c>
      <c r="F55" s="301"/>
      <c r="G55" s="301">
        <f>SUM(G53:G54)</f>
        <v>0.71104345087978149</v>
      </c>
      <c r="H55" s="301">
        <f t="shared" ref="H55" si="81">SUM(H53:H54)</f>
        <v>0.13557997481293194</v>
      </c>
      <c r="I55" s="301">
        <f t="shared" ref="I55" si="82">SUM(I53:I54)</f>
        <v>5.6376574307287035E-2</v>
      </c>
      <c r="J55" s="301">
        <f t="shared" si="75"/>
        <v>0.90300000000000047</v>
      </c>
      <c r="K55" s="301"/>
      <c r="L55" s="301">
        <f>SUM(L53:L54)</f>
        <v>0.99520101615227907</v>
      </c>
      <c r="M55" s="301">
        <f t="shared" ref="M55" si="83">SUM(M53:M54)</f>
        <v>0.12179898384772314</v>
      </c>
      <c r="N55" s="301">
        <f t="shared" ref="N55" si="84">SUM(N53:N54)</f>
        <v>0</v>
      </c>
      <c r="O55" s="301">
        <f t="shared" si="76"/>
        <v>1.1170000000000022</v>
      </c>
      <c r="P55" s="301"/>
      <c r="Q55" s="301">
        <f>SUM(Q53:Q54)</f>
        <v>0.94896950041166162</v>
      </c>
      <c r="R55" s="301">
        <f t="shared" ref="R55" si="85">SUM(R53:R54)</f>
        <v>0.11703049958833948</v>
      </c>
      <c r="S55" s="301">
        <f t="shared" ref="S55" si="86">SUM(S53:S54)</f>
        <v>0</v>
      </c>
      <c r="T55" s="301">
        <f t="shared" si="77"/>
        <v>1.0660000000000012</v>
      </c>
      <c r="U55" s="301"/>
      <c r="V55" s="301">
        <f>SUM(V53:V54)</f>
        <v>0.92689692920032574</v>
      </c>
      <c r="W55" s="301">
        <f t="shared" ref="W55" si="87">SUM(W53:W54)</f>
        <v>0.11610307079967386</v>
      </c>
      <c r="X55" s="301">
        <f t="shared" ref="X55" si="88">SUM(X53:X54)</f>
        <v>0</v>
      </c>
      <c r="Y55" s="301">
        <f t="shared" si="78"/>
        <v>1.0429999999999997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0.40672980501244621</v>
      </c>
      <c r="C62" s="300">
        <v>0.21238997214520786</v>
      </c>
      <c r="D62" s="300">
        <v>9.3710306408193805E-2</v>
      </c>
      <c r="E62" s="300">
        <f>SUM(B62:D62)</f>
        <v>0.71283008356584787</v>
      </c>
      <c r="F62" s="300"/>
      <c r="G62" s="300">
        <v>0.49476480496943198</v>
      </c>
      <c r="H62" s="300">
        <v>0.24846334931742936</v>
      </c>
      <c r="I62" s="300">
        <v>0</v>
      </c>
      <c r="J62" s="300">
        <f>SUM(G62:I62)</f>
        <v>0.74322815428686129</v>
      </c>
      <c r="K62" s="300"/>
      <c r="L62" s="300">
        <v>0.46677949004718444</v>
      </c>
      <c r="M62" s="300">
        <v>0.2148299243492898</v>
      </c>
      <c r="N62" s="300">
        <v>1.2373213785197752E-2</v>
      </c>
      <c r="O62" s="300">
        <f>SUM(L62:N62)</f>
        <v>0.693982628181672</v>
      </c>
      <c r="P62" s="300"/>
      <c r="Q62" s="300">
        <v>0.51211113071350756</v>
      </c>
      <c r="R62" s="300">
        <v>0.22995581231503415</v>
      </c>
      <c r="S62" s="300">
        <v>1.2818221908540711E-2</v>
      </c>
      <c r="T62" s="300">
        <f>SUM(Q62:S62)</f>
        <v>0.75488516493708246</v>
      </c>
      <c r="U62" s="300"/>
      <c r="V62" s="300">
        <v>0.59835727001319416</v>
      </c>
      <c r="W62" s="300">
        <v>0.25459062221754281</v>
      </c>
      <c r="X62" s="300">
        <v>1.3707541063064327E-2</v>
      </c>
      <c r="Y62" s="300">
        <f>SUM(V62:X62)</f>
        <v>0.86665543329380135</v>
      </c>
    </row>
    <row r="63" spans="1:25" x14ac:dyDescent="0.2">
      <c r="A63" s="260" t="s">
        <v>364</v>
      </c>
      <c r="B63" s="300">
        <v>1.7997493036241283</v>
      </c>
      <c r="C63" s="300">
        <v>9.010027855244912E-2</v>
      </c>
      <c r="D63" s="300">
        <v>0.42132033425757731</v>
      </c>
      <c r="E63" s="300">
        <f t="shared" ref="E63:E64" si="89">SUM(B63:D63)</f>
        <v>2.3111699164341548</v>
      </c>
      <c r="F63" s="300"/>
      <c r="G63" s="300">
        <v>2.5388352554996256</v>
      </c>
      <c r="H63" s="300">
        <v>6.856291304952529E-2</v>
      </c>
      <c r="I63" s="300">
        <v>0.22437367716398496</v>
      </c>
      <c r="J63" s="300">
        <f t="shared" ref="J63:J64" si="90">SUM(G63:I63)</f>
        <v>2.8317718457131358</v>
      </c>
      <c r="K63" s="300"/>
      <c r="L63" s="300">
        <v>2.5035651443031299</v>
      </c>
      <c r="M63" s="300">
        <v>0.11445222751519618</v>
      </c>
      <c r="N63" s="300">
        <v>0</v>
      </c>
      <c r="O63" s="300">
        <f t="shared" ref="O63:O64" si="91">SUM(L63:N63)</f>
        <v>2.6180173718183259</v>
      </c>
      <c r="P63" s="300"/>
      <c r="Q63" s="300">
        <v>2.6257278179520562</v>
      </c>
      <c r="R63" s="300">
        <v>0.12138701711086468</v>
      </c>
      <c r="S63" s="300">
        <v>0</v>
      </c>
      <c r="T63" s="300">
        <f t="shared" ref="T63:T64" si="92">SUM(Q63:S63)</f>
        <v>2.7471148350629209</v>
      </c>
      <c r="U63" s="300"/>
      <c r="V63" s="300">
        <v>2.8085057447947728</v>
      </c>
      <c r="W63" s="300">
        <v>0.13183882191142784</v>
      </c>
      <c r="X63" s="300">
        <v>0</v>
      </c>
      <c r="Y63" s="300">
        <f t="shared" ref="Y63:Y64" si="93">SUM(V63:X63)</f>
        <v>2.9403445667062007</v>
      </c>
    </row>
    <row r="64" spans="1:25" x14ac:dyDescent="0.2">
      <c r="A64" s="264" t="s">
        <v>363</v>
      </c>
      <c r="B64" s="301">
        <f>SUM(B62:B63)</f>
        <v>2.2064791086365747</v>
      </c>
      <c r="C64" s="301">
        <f t="shared" ref="C64" si="94">SUM(C62:C63)</f>
        <v>0.302490250697657</v>
      </c>
      <c r="D64" s="301">
        <f t="shared" ref="D64" si="95">SUM(D62:D63)</f>
        <v>0.51503064066577109</v>
      </c>
      <c r="E64" s="301">
        <f t="shared" si="89"/>
        <v>3.0240000000000027</v>
      </c>
      <c r="F64" s="301"/>
      <c r="G64" s="301">
        <f>SUM(G62:G63)</f>
        <v>3.0336000604690576</v>
      </c>
      <c r="H64" s="301">
        <f t="shared" ref="H64" si="96">SUM(H62:H63)</f>
        <v>0.31702626236695464</v>
      </c>
      <c r="I64" s="301">
        <f t="shared" ref="I64" si="97">SUM(I62:I63)</f>
        <v>0.22437367716398496</v>
      </c>
      <c r="J64" s="301">
        <f t="shared" si="90"/>
        <v>3.5749999999999971</v>
      </c>
      <c r="K64" s="301"/>
      <c r="L64" s="301">
        <f>SUM(L62:L63)</f>
        <v>2.9703446343503144</v>
      </c>
      <c r="M64" s="301">
        <f t="shared" ref="M64" si="98">SUM(M62:M63)</f>
        <v>0.32928215186448595</v>
      </c>
      <c r="N64" s="301">
        <f t="shared" ref="N64" si="99">SUM(N62:N63)</f>
        <v>1.2373213785197752E-2</v>
      </c>
      <c r="O64" s="301">
        <f t="shared" si="91"/>
        <v>3.3119999999999981</v>
      </c>
      <c r="P64" s="301"/>
      <c r="Q64" s="301">
        <f>SUM(Q62:Q63)</f>
        <v>3.1378389486655638</v>
      </c>
      <c r="R64" s="301">
        <f t="shared" ref="R64" si="100">SUM(R62:R63)</f>
        <v>0.35134282942589884</v>
      </c>
      <c r="S64" s="301">
        <f t="shared" ref="S64" si="101">SUM(S62:S63)</f>
        <v>1.2818221908540711E-2</v>
      </c>
      <c r="T64" s="301">
        <f t="shared" si="92"/>
        <v>3.5020000000000033</v>
      </c>
      <c r="U64" s="301"/>
      <c r="V64" s="301">
        <f>SUM(V62:V63)</f>
        <v>3.4068630148079668</v>
      </c>
      <c r="W64" s="301">
        <f t="shared" ref="W64" si="102">SUM(W62:W63)</f>
        <v>0.38642944412897062</v>
      </c>
      <c r="X64" s="301">
        <f t="shared" ref="X64" si="103">SUM(X62:X63)</f>
        <v>1.3707541063064327E-2</v>
      </c>
      <c r="Y64" s="301">
        <f t="shared" si="93"/>
        <v>3.8070000000000017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1.4073277756208269</v>
      </c>
      <c r="C71" s="300">
        <v>1.1030584503259084</v>
      </c>
      <c r="D71" s="300">
        <v>0.29463084414621965</v>
      </c>
      <c r="E71" s="300">
        <f>SUM(B71:D71)</f>
        <v>2.8050170700929553</v>
      </c>
      <c r="F71" s="300"/>
      <c r="G71" s="300">
        <v>1.721062989000979</v>
      </c>
      <c r="H71" s="300">
        <v>1.358272129902421</v>
      </c>
      <c r="I71" s="300">
        <v>0.46761530604965568</v>
      </c>
      <c r="J71" s="300">
        <f>SUM(G71:I71)</f>
        <v>3.5469504249530557</v>
      </c>
      <c r="K71" s="300"/>
      <c r="L71" s="300">
        <v>1.8644364358494665</v>
      </c>
      <c r="M71" s="300">
        <v>1.3891117277119054</v>
      </c>
      <c r="N71" s="300">
        <v>0.8679740087401534</v>
      </c>
      <c r="O71" s="300">
        <f>SUM(L71:N71)</f>
        <v>4.1215221723015256</v>
      </c>
      <c r="P71" s="300"/>
      <c r="Q71" s="300">
        <v>1.9637563279494052</v>
      </c>
      <c r="R71" s="300">
        <v>1.4728456880965097</v>
      </c>
      <c r="S71" s="300">
        <v>0.91845228177085514</v>
      </c>
      <c r="T71" s="300">
        <f>SUM(Q71:S71)</f>
        <v>4.3550542978167703</v>
      </c>
      <c r="U71" s="300"/>
      <c r="V71" s="300">
        <v>2.1137897645659818</v>
      </c>
      <c r="W71" s="300">
        <v>1.6028366190393959</v>
      </c>
      <c r="X71" s="300">
        <v>1.0164648303829045</v>
      </c>
      <c r="Y71" s="300">
        <f>SUM(V71:X71)</f>
        <v>4.7330912139882821</v>
      </c>
    </row>
    <row r="72" spans="1:25" x14ac:dyDescent="0.2">
      <c r="A72" s="260" t="s">
        <v>364</v>
      </c>
      <c r="B72" s="300">
        <v>9.6848115732082913</v>
      </c>
      <c r="C72" s="300">
        <v>0.38608688684748232</v>
      </c>
      <c r="D72" s="300">
        <v>8.6510844698512752</v>
      </c>
      <c r="E72" s="300">
        <f t="shared" ref="E72:E73" si="104">SUM(B72:D72)</f>
        <v>18.72198292990705</v>
      </c>
      <c r="F72" s="300"/>
      <c r="G72" s="300">
        <v>12.361914263943627</v>
      </c>
      <c r="H72" s="300">
        <v>0.39683540607988893</v>
      </c>
      <c r="I72" s="300">
        <v>10.382299905023434</v>
      </c>
      <c r="J72" s="300">
        <f t="shared" ref="J72:J73" si="105">SUM(G72:I72)</f>
        <v>23.141049575046949</v>
      </c>
      <c r="K72" s="300"/>
      <c r="L72" s="300">
        <v>12.534157096768832</v>
      </c>
      <c r="M72" s="300">
        <v>0.78942059438823131</v>
      </c>
      <c r="N72" s="300">
        <v>8.9989001365413923</v>
      </c>
      <c r="O72" s="300">
        <f t="shared" ref="O72:O73" si="106">SUM(L72:N72)</f>
        <v>22.322477827698457</v>
      </c>
      <c r="P72" s="300"/>
      <c r="Q72" s="300">
        <v>12.979495289275139</v>
      </c>
      <c r="R72" s="300">
        <v>0.84302383351183696</v>
      </c>
      <c r="S72" s="300">
        <v>9.5324265793962173</v>
      </c>
      <c r="T72" s="300">
        <f t="shared" ref="T72:T73" si="107">SUM(Q72:S72)</f>
        <v>23.354945702183194</v>
      </c>
      <c r="U72" s="300"/>
      <c r="V72" s="300">
        <v>13.346161457166454</v>
      </c>
      <c r="W72" s="300">
        <v>0.92776902345761147</v>
      </c>
      <c r="X72" s="300">
        <v>10.344978305387681</v>
      </c>
      <c r="Y72" s="300">
        <f t="shared" ref="Y72:Y73" si="108">SUM(V72:X72)</f>
        <v>24.618908786011747</v>
      </c>
    </row>
    <row r="73" spans="1:25" x14ac:dyDescent="0.2">
      <c r="A73" s="264" t="s">
        <v>363</v>
      </c>
      <c r="B73" s="301">
        <f>SUM(B71:B72)</f>
        <v>11.092139348829118</v>
      </c>
      <c r="C73" s="301">
        <f t="shared" ref="C73" si="109">SUM(C71:C72)</f>
        <v>1.4891453371733907</v>
      </c>
      <c r="D73" s="301">
        <f t="shared" ref="D73" si="110">SUM(D71:D72)</f>
        <v>8.9457153139974945</v>
      </c>
      <c r="E73" s="301">
        <f t="shared" si="104"/>
        <v>21.527000000000001</v>
      </c>
      <c r="F73" s="301"/>
      <c r="G73" s="301">
        <f>SUM(G71:G72)</f>
        <v>14.082977252944605</v>
      </c>
      <c r="H73" s="301">
        <f t="shared" ref="H73" si="111">SUM(H71:H72)</f>
        <v>1.7551075359823098</v>
      </c>
      <c r="I73" s="301">
        <f t="shared" ref="I73" si="112">SUM(I71:I72)</f>
        <v>10.849915211073089</v>
      </c>
      <c r="J73" s="301">
        <f t="shared" si="105"/>
        <v>26.688000000000002</v>
      </c>
      <c r="K73" s="301"/>
      <c r="L73" s="301">
        <f>SUM(L71:L72)</f>
        <v>14.398593532618298</v>
      </c>
      <c r="M73" s="301">
        <f t="shared" ref="M73" si="113">SUM(M71:M72)</f>
        <v>2.1785323221001365</v>
      </c>
      <c r="N73" s="301">
        <f t="shared" ref="N73" si="114">SUM(N71:N72)</f>
        <v>9.866874145281546</v>
      </c>
      <c r="O73" s="301">
        <f t="shared" si="106"/>
        <v>26.443999999999981</v>
      </c>
      <c r="P73" s="301"/>
      <c r="Q73" s="301">
        <f>SUM(Q71:Q72)</f>
        <v>14.943251617224544</v>
      </c>
      <c r="R73" s="301">
        <f t="shared" ref="R73" si="115">SUM(R71:R72)</f>
        <v>2.3158695216083469</v>
      </c>
      <c r="S73" s="301">
        <f t="shared" ref="S73" si="116">SUM(S71:S72)</f>
        <v>10.450878861167073</v>
      </c>
      <c r="T73" s="301">
        <f t="shared" si="107"/>
        <v>27.709999999999962</v>
      </c>
      <c r="U73" s="301"/>
      <c r="V73" s="301">
        <f>SUM(V71:V72)</f>
        <v>15.459951221732435</v>
      </c>
      <c r="W73" s="301">
        <f t="shared" ref="W73" si="117">SUM(W71:W72)</f>
        <v>2.5306056424970071</v>
      </c>
      <c r="X73" s="301">
        <f t="shared" ref="X73" si="118">SUM(X71:X72)</f>
        <v>11.361443135770585</v>
      </c>
      <c r="Y73" s="301">
        <f t="shared" si="108"/>
        <v>29.352000000000029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8.7382753634352497</v>
      </c>
      <c r="C80" s="300">
        <v>15.51477537562003</v>
      </c>
      <c r="D80" s="300">
        <v>1.9503789266722316</v>
      </c>
      <c r="E80" s="300">
        <f>SUM(B80:D80)</f>
        <v>26.203429665727512</v>
      </c>
      <c r="F80" s="300"/>
      <c r="G80" s="300">
        <v>10.63550903969641</v>
      </c>
      <c r="H80" s="300">
        <v>13.989003423550026</v>
      </c>
      <c r="I80" s="300">
        <v>1.9846203522168204</v>
      </c>
      <c r="J80" s="300">
        <f>SUM(G80:I80)</f>
        <v>26.609132815463255</v>
      </c>
      <c r="K80" s="300"/>
      <c r="L80" s="300">
        <v>10.325404289609923</v>
      </c>
      <c r="M80" s="300">
        <v>14.550542602610198</v>
      </c>
      <c r="N80" s="300">
        <v>2.3061363139090494</v>
      </c>
      <c r="O80" s="300">
        <f>SUM(L80:N80)</f>
        <v>27.182083206129171</v>
      </c>
      <c r="P80" s="300"/>
      <c r="Q80" s="300">
        <v>10.691081885152936</v>
      </c>
      <c r="R80" s="300">
        <v>14.050260077242054</v>
      </c>
      <c r="S80" s="300">
        <v>2.3857951156704456</v>
      </c>
      <c r="T80" s="300">
        <f>SUM(Q80:S80)</f>
        <v>27.127137078065438</v>
      </c>
      <c r="U80" s="300"/>
      <c r="V80" s="300">
        <v>11.371901347602449</v>
      </c>
      <c r="W80" s="300">
        <v>13.020965904943834</v>
      </c>
      <c r="X80" s="300">
        <v>2.5421639033548566</v>
      </c>
      <c r="Y80" s="300">
        <f>SUM(V80:X80)</f>
        <v>26.935031155901139</v>
      </c>
    </row>
    <row r="81" spans="1:25" x14ac:dyDescent="0.2">
      <c r="A81" s="260" t="s">
        <v>364</v>
      </c>
      <c r="B81" s="300">
        <v>20.709822600587639</v>
      </c>
      <c r="C81" s="300">
        <v>6.9772626204114987</v>
      </c>
      <c r="D81" s="300">
        <v>2.6794851132732842</v>
      </c>
      <c r="E81" s="300">
        <f t="shared" ref="E81:E82" si="119">SUM(B81:D81)</f>
        <v>30.366570334272421</v>
      </c>
      <c r="F81" s="300"/>
      <c r="G81" s="300">
        <v>21.485835041829837</v>
      </c>
      <c r="H81" s="300">
        <v>6.0417103799803993</v>
      </c>
      <c r="I81" s="300">
        <v>2.7683217627264587</v>
      </c>
      <c r="J81" s="300">
        <f t="shared" ref="J81:J82" si="120">SUM(G81:I81)</f>
        <v>30.295867184536696</v>
      </c>
      <c r="K81" s="300"/>
      <c r="L81" s="300">
        <v>20.827506122659212</v>
      </c>
      <c r="M81" s="300">
        <v>6.7690495090712819</v>
      </c>
      <c r="N81" s="300">
        <v>3.2113611621401974</v>
      </c>
      <c r="O81" s="300">
        <f t="shared" ref="O81:O82" si="121">SUM(L81:N81)</f>
        <v>30.807916793870692</v>
      </c>
      <c r="P81" s="300"/>
      <c r="Q81" s="300">
        <v>21.067124157280517</v>
      </c>
      <c r="R81" s="300">
        <v>6.7894169470778607</v>
      </c>
      <c r="S81" s="300">
        <v>3.2393218175761831</v>
      </c>
      <c r="T81" s="300">
        <f t="shared" ref="T81:T82" si="122">SUM(Q81:S81)</f>
        <v>31.095862921934561</v>
      </c>
      <c r="U81" s="300"/>
      <c r="V81" s="300">
        <v>21.371796929482173</v>
      </c>
      <c r="W81" s="300">
        <v>6.8156462686438335</v>
      </c>
      <c r="X81" s="300">
        <v>3.2795256459727922</v>
      </c>
      <c r="Y81" s="300">
        <f t="shared" ref="Y81:Y82" si="123">SUM(V81:X81)</f>
        <v>31.466968844098798</v>
      </c>
    </row>
    <row r="82" spans="1:25" x14ac:dyDescent="0.2">
      <c r="A82" s="264" t="s">
        <v>363</v>
      </c>
      <c r="B82" s="301">
        <f>SUM(B80:B81)</f>
        <v>29.448097964022889</v>
      </c>
      <c r="C82" s="301">
        <f t="shared" ref="C82" si="124">SUM(C80:C81)</f>
        <v>22.492037996031527</v>
      </c>
      <c r="D82" s="301">
        <f t="shared" ref="D82" si="125">SUM(D80:D81)</f>
        <v>4.6298640399455158</v>
      </c>
      <c r="E82" s="301">
        <f t="shared" si="119"/>
        <v>56.569999999999936</v>
      </c>
      <c r="F82" s="301"/>
      <c r="G82" s="301">
        <f>SUM(G80:G81)</f>
        <v>32.121344081526246</v>
      </c>
      <c r="H82" s="301">
        <f t="shared" ref="H82" si="126">SUM(H80:H81)</f>
        <v>20.030713803530425</v>
      </c>
      <c r="I82" s="301">
        <f t="shared" ref="I82" si="127">SUM(I80:I81)</f>
        <v>4.7529421149432789</v>
      </c>
      <c r="J82" s="301">
        <f t="shared" si="120"/>
        <v>56.904999999999951</v>
      </c>
      <c r="K82" s="301"/>
      <c r="L82" s="301">
        <f>SUM(L80:L81)</f>
        <v>31.152910412269136</v>
      </c>
      <c r="M82" s="301">
        <f t="shared" ref="M82" si="128">SUM(M80:M81)</f>
        <v>21.31959211168148</v>
      </c>
      <c r="N82" s="301">
        <f t="shared" ref="N82" si="129">SUM(N80:N81)</f>
        <v>5.5174974760492468</v>
      </c>
      <c r="O82" s="301">
        <f t="shared" si="121"/>
        <v>57.989999999999867</v>
      </c>
      <c r="P82" s="301"/>
      <c r="Q82" s="301">
        <f>SUM(Q80:Q81)</f>
        <v>31.758206042433454</v>
      </c>
      <c r="R82" s="301">
        <f t="shared" ref="R82" si="130">SUM(R80:R81)</f>
        <v>20.839677024319915</v>
      </c>
      <c r="S82" s="301">
        <f t="shared" ref="S82" si="131">SUM(S80:S81)</f>
        <v>5.6251169332466286</v>
      </c>
      <c r="T82" s="301">
        <f t="shared" si="122"/>
        <v>58.222999999999999</v>
      </c>
      <c r="U82" s="301"/>
      <c r="V82" s="301">
        <f>SUM(V80:V81)</f>
        <v>32.743698277084619</v>
      </c>
      <c r="W82" s="301">
        <f t="shared" ref="W82" si="132">SUM(W80:W81)</f>
        <v>19.836612173587667</v>
      </c>
      <c r="X82" s="301">
        <f t="shared" ref="X82" si="133">SUM(X80:X81)</f>
        <v>5.8216895493276493</v>
      </c>
      <c r="Y82" s="301">
        <f t="shared" si="123"/>
        <v>58.401999999999937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1.8478550542102079</v>
      </c>
      <c r="C89" s="300">
        <v>1.2866239008099036</v>
      </c>
      <c r="D89" s="300">
        <v>0.3170630064211567</v>
      </c>
      <c r="E89" s="300">
        <f>SUM(B89:D89)</f>
        <v>3.4515419614412681</v>
      </c>
      <c r="F89" s="300"/>
      <c r="G89" s="300">
        <v>2.1077719755726028</v>
      </c>
      <c r="H89" s="300">
        <v>1.3444767539188038</v>
      </c>
      <c r="I89" s="300">
        <v>0.46494522575194636</v>
      </c>
      <c r="J89" s="300">
        <f>SUM(G89:I89)</f>
        <v>3.917193955243353</v>
      </c>
      <c r="K89" s="300"/>
      <c r="L89" s="300">
        <v>2.042283262549796</v>
      </c>
      <c r="M89" s="300">
        <v>1.7445747789074506</v>
      </c>
      <c r="N89" s="300">
        <v>0.2186464262637812</v>
      </c>
      <c r="O89" s="300">
        <f>SUM(L89:N89)</f>
        <v>4.0055044677210274</v>
      </c>
      <c r="P89" s="300"/>
      <c r="Q89" s="300">
        <v>2.1569915976925245</v>
      </c>
      <c r="R89" s="300">
        <v>1.8839238589442582</v>
      </c>
      <c r="S89" s="300">
        <v>0.21461845689861811</v>
      </c>
      <c r="T89" s="300">
        <f>SUM(Q89:S89)</f>
        <v>4.2555339135354009</v>
      </c>
      <c r="U89" s="300"/>
      <c r="V89" s="300">
        <v>2.2276958819170845</v>
      </c>
      <c r="W89" s="300">
        <v>2.0279106985298863</v>
      </c>
      <c r="X89" s="300">
        <v>0.20874211786239488</v>
      </c>
      <c r="Y89" s="300">
        <f>SUM(V89:X89)</f>
        <v>4.4643486983093652</v>
      </c>
    </row>
    <row r="90" spans="1:25" x14ac:dyDescent="0.2">
      <c r="A90" s="260" t="s">
        <v>364</v>
      </c>
      <c r="B90" s="300">
        <v>10.156980066429844</v>
      </c>
      <c r="C90" s="300">
        <v>1.3404060836997949</v>
      </c>
      <c r="D90" s="300">
        <v>1.7820718884290971</v>
      </c>
      <c r="E90" s="300">
        <f t="shared" ref="E90:E91" si="134">SUM(B90:D90)</f>
        <v>13.279458038558737</v>
      </c>
      <c r="F90" s="300"/>
      <c r="G90" s="300">
        <v>9.8475277098370313</v>
      </c>
      <c r="H90" s="300">
        <v>1.258668799929467</v>
      </c>
      <c r="I90" s="300">
        <v>1.9506095349901267</v>
      </c>
      <c r="J90" s="300">
        <f t="shared" ref="J90:J91" si="135">SUM(G90:I90)</f>
        <v>13.056806044756625</v>
      </c>
      <c r="K90" s="300"/>
      <c r="L90" s="300">
        <v>9.5214619628771651</v>
      </c>
      <c r="M90" s="300">
        <v>1.4886956395275961</v>
      </c>
      <c r="N90" s="300">
        <v>1.8403379298742415</v>
      </c>
      <c r="O90" s="300">
        <f t="shared" ref="O90:O91" si="136">SUM(L90:N90)</f>
        <v>12.850495532279002</v>
      </c>
      <c r="P90" s="300"/>
      <c r="Q90" s="300">
        <v>9.6321067878234228</v>
      </c>
      <c r="R90" s="300">
        <v>1.5173981537704129</v>
      </c>
      <c r="S90" s="300">
        <v>1.8589611448707424</v>
      </c>
      <c r="T90" s="300">
        <f t="shared" ref="T90:T91" si="137">SUM(Q90:S90)</f>
        <v>13.008466086464578</v>
      </c>
      <c r="U90" s="300"/>
      <c r="V90" s="300">
        <v>9.3194626412538444</v>
      </c>
      <c r="W90" s="300">
        <v>1.549397858176057</v>
      </c>
      <c r="X90" s="300">
        <v>1.9047908022607032</v>
      </c>
      <c r="Y90" s="300">
        <f t="shared" ref="Y90:Y91" si="138">SUM(V90:X90)</f>
        <v>12.773651301690604</v>
      </c>
    </row>
    <row r="91" spans="1:25" x14ac:dyDescent="0.2">
      <c r="A91" s="264" t="s">
        <v>363</v>
      </c>
      <c r="B91" s="301">
        <f>SUM(B89:B90)</f>
        <v>12.004835120640053</v>
      </c>
      <c r="C91" s="301">
        <f t="shared" ref="C91" si="139">SUM(C89:C90)</f>
        <v>2.6270299845096985</v>
      </c>
      <c r="D91" s="301">
        <f t="shared" ref="D91" si="140">SUM(D89:D90)</f>
        <v>2.0991348948502537</v>
      </c>
      <c r="E91" s="301">
        <f t="shared" si="134"/>
        <v>16.731000000000005</v>
      </c>
      <c r="F91" s="301"/>
      <c r="G91" s="301">
        <f>SUM(G89:G90)</f>
        <v>11.955299685409635</v>
      </c>
      <c r="H91" s="301">
        <f t="shared" ref="H91" si="141">SUM(H89:H90)</f>
        <v>2.6031455538482708</v>
      </c>
      <c r="I91" s="301">
        <f t="shared" ref="I91" si="142">SUM(I89:I90)</f>
        <v>2.4155547607420731</v>
      </c>
      <c r="J91" s="301">
        <f t="shared" si="135"/>
        <v>16.973999999999979</v>
      </c>
      <c r="K91" s="301"/>
      <c r="L91" s="301">
        <f>SUM(L89:L90)</f>
        <v>11.563745225426961</v>
      </c>
      <c r="M91" s="301">
        <f t="shared" ref="M91" si="143">SUM(M89:M90)</f>
        <v>3.2332704184350467</v>
      </c>
      <c r="N91" s="301">
        <f t="shared" ref="N91" si="144">SUM(N89:N90)</f>
        <v>2.0589843561380228</v>
      </c>
      <c r="O91" s="301">
        <f t="shared" si="136"/>
        <v>16.85600000000003</v>
      </c>
      <c r="P91" s="301"/>
      <c r="Q91" s="301">
        <f>SUM(Q89:Q90)</f>
        <v>11.789098385515947</v>
      </c>
      <c r="R91" s="301">
        <f t="shared" ref="R91" si="145">SUM(R89:R90)</f>
        <v>3.4013220127146711</v>
      </c>
      <c r="S91" s="301">
        <f t="shared" ref="S91" si="146">SUM(S89:S90)</f>
        <v>2.0735796017693606</v>
      </c>
      <c r="T91" s="301">
        <f t="shared" si="137"/>
        <v>17.263999999999978</v>
      </c>
      <c r="U91" s="301"/>
      <c r="V91" s="301">
        <f>SUM(V89:V90)</f>
        <v>11.547158523170928</v>
      </c>
      <c r="W91" s="301">
        <f t="shared" ref="W91" si="147">SUM(W89:W90)</f>
        <v>3.5773085567059431</v>
      </c>
      <c r="X91" s="301">
        <f t="shared" ref="X91" si="148">SUM(X89:X90)</f>
        <v>2.1135329201230979</v>
      </c>
      <c r="Y91" s="301">
        <f t="shared" si="138"/>
        <v>17.237999999999971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4.508147505933473</v>
      </c>
      <c r="C98" s="300">
        <v>6.8137799318957368</v>
      </c>
      <c r="D98" s="300">
        <v>1.7201848118258032</v>
      </c>
      <c r="E98" s="300">
        <f>SUM(B98:D98)</f>
        <v>13.042112249655013</v>
      </c>
      <c r="F98" s="300"/>
      <c r="G98" s="300">
        <v>5.4511622545309102</v>
      </c>
      <c r="H98" s="300">
        <v>8.2809292357285322</v>
      </c>
      <c r="I98" s="300">
        <v>1.4063752466664543</v>
      </c>
      <c r="J98" s="300">
        <f>SUM(G98:I98)</f>
        <v>15.138466736925897</v>
      </c>
      <c r="K98" s="300"/>
      <c r="L98" s="300">
        <v>4.1587277610009972</v>
      </c>
      <c r="M98" s="300">
        <v>8.5015764961583908</v>
      </c>
      <c r="N98" s="300">
        <v>1.9634557528167487</v>
      </c>
      <c r="O98" s="300">
        <f>SUM(L98:N98)</f>
        <v>14.623760009976138</v>
      </c>
      <c r="P98" s="300"/>
      <c r="Q98" s="300">
        <v>4.4669737886459462</v>
      </c>
      <c r="R98" s="300">
        <v>9.0318167170727861</v>
      </c>
      <c r="S98" s="300">
        <v>2.1506663356767155</v>
      </c>
      <c r="T98" s="300">
        <f>SUM(Q98:S98)</f>
        <v>15.649456841395448</v>
      </c>
      <c r="U98" s="300"/>
      <c r="V98" s="300">
        <v>5.003436274688978</v>
      </c>
      <c r="W98" s="300">
        <v>10.169571294050689</v>
      </c>
      <c r="X98" s="300">
        <v>2.421215603014351</v>
      </c>
      <c r="Y98" s="300">
        <f>SUM(V98:X98)</f>
        <v>17.594223171754017</v>
      </c>
    </row>
    <row r="99" spans="1:25" x14ac:dyDescent="0.2">
      <c r="A99" s="260" t="s">
        <v>364</v>
      </c>
      <c r="B99" s="300">
        <v>5.8409726784062483</v>
      </c>
      <c r="C99" s="300">
        <v>4.090544575896061</v>
      </c>
      <c r="D99" s="300">
        <v>1.2033704960426397</v>
      </c>
      <c r="E99" s="300">
        <f t="shared" ref="E99:E100" si="149">SUM(B99:D99)</f>
        <v>11.13488775034495</v>
      </c>
      <c r="F99" s="300"/>
      <c r="G99" s="300">
        <v>6.8887879061224915</v>
      </c>
      <c r="H99" s="300">
        <v>4.5935954901708405</v>
      </c>
      <c r="I99" s="300">
        <v>1.2581498667807618</v>
      </c>
      <c r="J99" s="300">
        <f t="shared" ref="J99:J100" si="150">SUM(G99:I99)</f>
        <v>12.740533263074095</v>
      </c>
      <c r="K99" s="300"/>
      <c r="L99" s="300">
        <v>5.6633849844346464</v>
      </c>
      <c r="M99" s="300">
        <v>5.8582481388376442</v>
      </c>
      <c r="N99" s="300">
        <v>0.8526068667515454</v>
      </c>
      <c r="O99" s="300">
        <f t="shared" ref="O99:O100" si="151">SUM(L99:N99)</f>
        <v>12.374239990023836</v>
      </c>
      <c r="P99" s="300"/>
      <c r="Q99" s="300">
        <v>6.0797334032618586</v>
      </c>
      <c r="R99" s="300">
        <v>6.1510273894061429</v>
      </c>
      <c r="S99" s="300">
        <v>0.92778236593652375</v>
      </c>
      <c r="T99" s="300">
        <f t="shared" ref="T99:T100" si="152">SUM(Q99:S99)</f>
        <v>13.158543158604525</v>
      </c>
      <c r="U99" s="300"/>
      <c r="V99" s="300">
        <v>6.8661622382336764</v>
      </c>
      <c r="W99" s="300">
        <v>6.926922862512364</v>
      </c>
      <c r="X99" s="300">
        <v>1.0466917274999383</v>
      </c>
      <c r="Y99" s="300">
        <f t="shared" ref="Y99:Y100" si="153">SUM(V99:X99)</f>
        <v>14.839776828245979</v>
      </c>
    </row>
    <row r="100" spans="1:25" x14ac:dyDescent="0.2">
      <c r="A100" s="264" t="s">
        <v>363</v>
      </c>
      <c r="B100" s="301">
        <f>SUM(B98:B99)</f>
        <v>10.349120184339721</v>
      </c>
      <c r="C100" s="301">
        <f t="shared" ref="C100" si="154">SUM(C98:C99)</f>
        <v>10.904324507791799</v>
      </c>
      <c r="D100" s="301">
        <f t="shared" ref="D100" si="155">SUM(D98:D99)</f>
        <v>2.9235553078684431</v>
      </c>
      <c r="E100" s="301">
        <f t="shared" si="149"/>
        <v>24.176999999999964</v>
      </c>
      <c r="F100" s="301"/>
      <c r="G100" s="301">
        <f>SUM(G98:G99)</f>
        <v>12.339950160653402</v>
      </c>
      <c r="H100" s="301">
        <f t="shared" ref="H100" si="156">SUM(H98:H99)</f>
        <v>12.874524725899374</v>
      </c>
      <c r="I100" s="301">
        <f t="shared" ref="I100" si="157">SUM(I98:I99)</f>
        <v>2.6645251134472163</v>
      </c>
      <c r="J100" s="301">
        <f t="shared" si="150"/>
        <v>27.878999999999991</v>
      </c>
      <c r="K100" s="301"/>
      <c r="L100" s="301">
        <f>SUM(L98:L99)</f>
        <v>9.8221127454356427</v>
      </c>
      <c r="M100" s="301">
        <f t="shared" ref="M100" si="158">SUM(M98:M99)</f>
        <v>14.359824634996034</v>
      </c>
      <c r="N100" s="301">
        <f t="shared" ref="N100" si="159">SUM(N98:N99)</f>
        <v>2.8160626195682941</v>
      </c>
      <c r="O100" s="301">
        <f t="shared" si="151"/>
        <v>26.997999999999969</v>
      </c>
      <c r="P100" s="301"/>
      <c r="Q100" s="301">
        <f>SUM(Q98:Q99)</f>
        <v>10.546707191907805</v>
      </c>
      <c r="R100" s="301">
        <f t="shared" ref="R100" si="160">SUM(R98:R99)</f>
        <v>15.182844106478928</v>
      </c>
      <c r="S100" s="301">
        <f t="shared" ref="S100" si="161">SUM(S98:S99)</f>
        <v>3.0784487016132394</v>
      </c>
      <c r="T100" s="301">
        <f t="shared" si="152"/>
        <v>28.807999999999971</v>
      </c>
      <c r="U100" s="301"/>
      <c r="V100" s="301">
        <f>SUM(V98:V99)</f>
        <v>11.869598512922654</v>
      </c>
      <c r="W100" s="301">
        <f t="shared" ref="W100" si="162">SUM(W98:W99)</f>
        <v>17.096494156563054</v>
      </c>
      <c r="X100" s="301">
        <f t="shared" ref="X100" si="163">SUM(X98:X99)</f>
        <v>3.4679073305142891</v>
      </c>
      <c r="Y100" s="301">
        <f t="shared" si="153"/>
        <v>32.433999999999997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0.32777209041457095</v>
      </c>
      <c r="C107" s="300">
        <v>0.14949984432249819</v>
      </c>
      <c r="D107" s="300">
        <v>0.18089675571818203</v>
      </c>
      <c r="E107" s="300">
        <f>SUM(B107:D107)</f>
        <v>0.65816869045525117</v>
      </c>
      <c r="F107" s="300"/>
      <c r="G107" s="300">
        <v>0.53139765981433007</v>
      </c>
      <c r="H107" s="300">
        <v>0.24154439082976736</v>
      </c>
      <c r="I107" s="300">
        <v>0.2452391425023229</v>
      </c>
      <c r="J107" s="300">
        <f>SUM(G107:I107)</f>
        <v>1.0181811931464202</v>
      </c>
      <c r="K107" s="300"/>
      <c r="L107" s="300">
        <v>0.42365612795160429</v>
      </c>
      <c r="M107" s="300">
        <v>0.18486307420710246</v>
      </c>
      <c r="N107" s="300">
        <v>0.28947982145366419</v>
      </c>
      <c r="O107" s="300">
        <f>SUM(L107:N107)</f>
        <v>0.89799902361237094</v>
      </c>
      <c r="P107" s="300"/>
      <c r="Q107" s="300">
        <v>0.40790570385989328</v>
      </c>
      <c r="R107" s="300">
        <v>0.18060159400962705</v>
      </c>
      <c r="S107" s="300">
        <v>0.27604522756886468</v>
      </c>
      <c r="T107" s="300">
        <f>SUM(Q107:S107)</f>
        <v>0.86455252543838501</v>
      </c>
      <c r="U107" s="300"/>
      <c r="V107" s="300">
        <v>0.40013576844094734</v>
      </c>
      <c r="W107" s="300">
        <v>0.17621167667483056</v>
      </c>
      <c r="X107" s="300">
        <v>0.25699852318828753</v>
      </c>
      <c r="Y107" s="300">
        <f>SUM(V107:X107)</f>
        <v>0.83334596830406549</v>
      </c>
    </row>
    <row r="108" spans="1:25" x14ac:dyDescent="0.2">
      <c r="A108" s="260" t="s">
        <v>364</v>
      </c>
      <c r="B108" s="300">
        <v>0.43041957780172158</v>
      </c>
      <c r="C108" s="300">
        <v>0.15367961890520501</v>
      </c>
      <c r="D108" s="300">
        <v>0.31873211283782199</v>
      </c>
      <c r="E108" s="300">
        <f t="shared" ref="E108:E109" si="164">SUM(B108:D108)</f>
        <v>0.90283130954474855</v>
      </c>
      <c r="F108" s="300"/>
      <c r="G108" s="300">
        <v>0.62561382756140171</v>
      </c>
      <c r="H108" s="300">
        <v>7.1308707349862402E-2</v>
      </c>
      <c r="I108" s="300">
        <v>0.44789627194231396</v>
      </c>
      <c r="J108" s="300">
        <f t="shared" ref="J108:J109" si="165">SUM(G108:I108)</f>
        <v>1.1448188068535781</v>
      </c>
      <c r="K108" s="300"/>
      <c r="L108" s="300">
        <v>0.63919071973228569</v>
      </c>
      <c r="M108" s="300">
        <v>0.2590862934749561</v>
      </c>
      <c r="N108" s="300">
        <v>0.19672396318038959</v>
      </c>
      <c r="O108" s="300">
        <f t="shared" ref="O108:O109" si="166">SUM(L108:N108)</f>
        <v>1.0950009763876314</v>
      </c>
      <c r="P108" s="300"/>
      <c r="Q108" s="300">
        <v>0.6128778567299813</v>
      </c>
      <c r="R108" s="300">
        <v>0.26168235068295403</v>
      </c>
      <c r="S108" s="300">
        <v>0.19088726714867638</v>
      </c>
      <c r="T108" s="300">
        <f t="shared" ref="T108:T109" si="167">SUM(Q108:S108)</f>
        <v>1.0654474745616116</v>
      </c>
      <c r="U108" s="300"/>
      <c r="V108" s="300">
        <v>0.58978103769827994</v>
      </c>
      <c r="W108" s="300">
        <v>0.27135857044212192</v>
      </c>
      <c r="X108" s="300">
        <v>0.1875144235555348</v>
      </c>
      <c r="Y108" s="300">
        <f t="shared" ref="Y108:Y109" si="168">SUM(V108:X108)</f>
        <v>1.0486540316959367</v>
      </c>
    </row>
    <row r="109" spans="1:25" x14ac:dyDescent="0.2">
      <c r="A109" s="264" t="s">
        <v>363</v>
      </c>
      <c r="B109" s="301">
        <f>SUM(B107:B108)</f>
        <v>0.75819166821629258</v>
      </c>
      <c r="C109" s="301">
        <f t="shared" ref="C109" si="169">SUM(C107:C108)</f>
        <v>0.30317946322770317</v>
      </c>
      <c r="D109" s="301">
        <f t="shared" ref="D109" si="170">SUM(D107:D108)</f>
        <v>0.49962886855600402</v>
      </c>
      <c r="E109" s="301">
        <f t="shared" si="164"/>
        <v>1.5609999999999997</v>
      </c>
      <c r="F109" s="301"/>
      <c r="G109" s="301">
        <f>SUM(G107:G108)</f>
        <v>1.1570114873757318</v>
      </c>
      <c r="H109" s="301">
        <f t="shared" ref="H109" si="171">SUM(H107:H108)</f>
        <v>0.31285309817962975</v>
      </c>
      <c r="I109" s="301">
        <f t="shared" ref="I109" si="172">SUM(I107:I108)</f>
        <v>0.69313541444463689</v>
      </c>
      <c r="J109" s="301">
        <f t="shared" si="165"/>
        <v>2.1629999999999985</v>
      </c>
      <c r="K109" s="301"/>
      <c r="L109" s="301">
        <f>SUM(L107:L108)</f>
        <v>1.0628468476838899</v>
      </c>
      <c r="M109" s="301">
        <f t="shared" ref="M109" si="173">SUM(M107:M108)</f>
        <v>0.44394936768205856</v>
      </c>
      <c r="N109" s="301">
        <f t="shared" ref="N109" si="174">SUM(N107:N108)</f>
        <v>0.48620378463405378</v>
      </c>
      <c r="O109" s="301">
        <f t="shared" si="166"/>
        <v>1.9930000000000021</v>
      </c>
      <c r="P109" s="301"/>
      <c r="Q109" s="301">
        <f>SUM(Q107:Q108)</f>
        <v>1.0207835605898745</v>
      </c>
      <c r="R109" s="301">
        <f t="shared" ref="R109" si="175">SUM(R107:R108)</f>
        <v>0.44228394469258109</v>
      </c>
      <c r="S109" s="301">
        <f t="shared" ref="S109" si="176">SUM(S107:S108)</f>
        <v>0.46693249471754106</v>
      </c>
      <c r="T109" s="301">
        <f t="shared" si="167"/>
        <v>1.9299999999999966</v>
      </c>
      <c r="U109" s="301"/>
      <c r="V109" s="301">
        <f>SUM(V107:V108)</f>
        <v>0.98991680613922728</v>
      </c>
      <c r="W109" s="301">
        <f t="shared" ref="W109" si="177">SUM(W107:W108)</f>
        <v>0.44757024711695248</v>
      </c>
      <c r="X109" s="301">
        <f t="shared" ref="X109" si="178">SUM(X107:X108)</f>
        <v>0.44451294674382236</v>
      </c>
      <c r="Y109" s="301">
        <f t="shared" si="168"/>
        <v>1.8820000000000023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2.1241826036380811</v>
      </c>
      <c r="C116" s="300">
        <v>0.68214371717568711</v>
      </c>
      <c r="D116" s="300">
        <v>0.53860257480314389</v>
      </c>
      <c r="E116" s="300">
        <f>SUM(B116:D116)</f>
        <v>3.3449288956169121</v>
      </c>
      <c r="F116" s="300"/>
      <c r="G116" s="300">
        <v>1.9193510392534543</v>
      </c>
      <c r="H116" s="300">
        <v>0.76148314087503532</v>
      </c>
      <c r="I116" s="300">
        <v>0.16323325635260971</v>
      </c>
      <c r="J116" s="300">
        <f>SUM(G116:I116)</f>
        <v>2.8440674364810996</v>
      </c>
      <c r="K116" s="300"/>
      <c r="L116" s="300">
        <v>1.5966739120823716</v>
      </c>
      <c r="M116" s="300">
        <v>0.48452954068025794</v>
      </c>
      <c r="N116" s="300">
        <v>0.37616047229176985</v>
      </c>
      <c r="O116" s="300">
        <f>SUM(L116:N116)</f>
        <v>2.4573639250543993</v>
      </c>
      <c r="P116" s="300"/>
      <c r="Q116" s="300">
        <v>1.7161676707861215</v>
      </c>
      <c r="R116" s="300">
        <v>0.50199531582073775</v>
      </c>
      <c r="S116" s="300">
        <v>0.40137929088077173</v>
      </c>
      <c r="T116" s="300">
        <f>SUM(Q116:S116)</f>
        <v>2.6195422774876311</v>
      </c>
      <c r="U116" s="300"/>
      <c r="V116" s="300">
        <v>1.8803996104058542</v>
      </c>
      <c r="W116" s="300">
        <v>0.50915394059808727</v>
      </c>
      <c r="X116" s="300">
        <v>0.42314729510254867</v>
      </c>
      <c r="Y116" s="300">
        <f>SUM(V116:X116)</f>
        <v>2.8127008461064902</v>
      </c>
    </row>
    <row r="117" spans="1:25" x14ac:dyDescent="0.2">
      <c r="A117" s="260" t="s">
        <v>364</v>
      </c>
      <c r="B117" s="300">
        <v>6.6221283557116521</v>
      </c>
      <c r="C117" s="300">
        <v>0.47184301194850548</v>
      </c>
      <c r="D117" s="300">
        <v>1.778099736722899</v>
      </c>
      <c r="E117" s="300">
        <f t="shared" ref="E117:E118" si="179">SUM(B117:D117)</f>
        <v>8.8720711043830569</v>
      </c>
      <c r="F117" s="300"/>
      <c r="G117" s="300">
        <v>5.4215205542726714</v>
      </c>
      <c r="H117" s="300">
        <v>0.17452355658290625</v>
      </c>
      <c r="I117" s="300">
        <v>0.98388845266330804</v>
      </c>
      <c r="J117" s="300">
        <f t="shared" ref="J117:J118" si="180">SUM(G117:I117)</f>
        <v>6.5799325635188861</v>
      </c>
      <c r="K117" s="300"/>
      <c r="L117" s="300">
        <v>5.3273743905947244</v>
      </c>
      <c r="M117" s="300">
        <v>0.65729379669030719</v>
      </c>
      <c r="N117" s="300">
        <v>0.68996788766056172</v>
      </c>
      <c r="O117" s="300">
        <f t="shared" ref="O117:O118" si="181">SUM(L117:N117)</f>
        <v>6.6746360749455924</v>
      </c>
      <c r="P117" s="300"/>
      <c r="Q117" s="300">
        <v>5.5544927409021589</v>
      </c>
      <c r="R117" s="300">
        <v>0.6956337034588711</v>
      </c>
      <c r="S117" s="300">
        <v>0.74133127815132938</v>
      </c>
      <c r="T117" s="300">
        <f t="shared" ref="T117:T118" si="182">SUM(Q117:S117)</f>
        <v>6.9914577225123589</v>
      </c>
      <c r="U117" s="300"/>
      <c r="V117" s="300">
        <v>5.7723015825555004</v>
      </c>
      <c r="W117" s="300">
        <v>0.73665974539094914</v>
      </c>
      <c r="X117" s="300">
        <v>0.79633782594705027</v>
      </c>
      <c r="Y117" s="300">
        <f t="shared" ref="Y117:Y118" si="183">SUM(V117:X117)</f>
        <v>7.3052991538935004</v>
      </c>
    </row>
    <row r="118" spans="1:25" x14ac:dyDescent="0.2">
      <c r="A118" s="264" t="s">
        <v>363</v>
      </c>
      <c r="B118" s="301">
        <f>SUM(B116:B117)</f>
        <v>8.7463109593497332</v>
      </c>
      <c r="C118" s="301">
        <f t="shared" ref="C118" si="184">SUM(C116:C117)</f>
        <v>1.1539867291241925</v>
      </c>
      <c r="D118" s="301">
        <f t="shared" ref="D118" si="185">SUM(D116:D117)</f>
        <v>2.316702311526043</v>
      </c>
      <c r="E118" s="301">
        <f t="shared" si="179"/>
        <v>12.216999999999969</v>
      </c>
      <c r="F118" s="301"/>
      <c r="G118" s="301">
        <f>SUM(G116:G117)</f>
        <v>7.3408715935261259</v>
      </c>
      <c r="H118" s="301">
        <f t="shared" ref="H118" si="186">SUM(H116:H117)</f>
        <v>0.93600669745794152</v>
      </c>
      <c r="I118" s="301">
        <f t="shared" ref="I118" si="187">SUM(I116:I117)</f>
        <v>1.1471217090159178</v>
      </c>
      <c r="J118" s="301">
        <f t="shared" si="180"/>
        <v>9.4239999999999853</v>
      </c>
      <c r="K118" s="301"/>
      <c r="L118" s="301">
        <f>SUM(L116:L117)</f>
        <v>6.9240483026770958</v>
      </c>
      <c r="M118" s="301">
        <f t="shared" ref="M118" si="188">SUM(M116:M117)</f>
        <v>1.1418233373705651</v>
      </c>
      <c r="N118" s="301">
        <f t="shared" ref="N118" si="189">SUM(N116:N117)</f>
        <v>1.0661283599523315</v>
      </c>
      <c r="O118" s="301">
        <f t="shared" si="181"/>
        <v>9.1319999999999926</v>
      </c>
      <c r="P118" s="301"/>
      <c r="Q118" s="301">
        <f>SUM(Q116:Q117)</f>
        <v>7.2706604116882803</v>
      </c>
      <c r="R118" s="301">
        <f t="shared" ref="R118" si="190">SUM(R116:R117)</f>
        <v>1.1976290192796089</v>
      </c>
      <c r="S118" s="301">
        <f t="shared" ref="S118" si="191">SUM(S116:S117)</f>
        <v>1.1427105690321011</v>
      </c>
      <c r="T118" s="301">
        <f t="shared" si="182"/>
        <v>9.61099999999999</v>
      </c>
      <c r="U118" s="301"/>
      <c r="V118" s="301">
        <f>SUM(V116:V117)</f>
        <v>7.6527011929613549</v>
      </c>
      <c r="W118" s="301">
        <f t="shared" ref="W118" si="192">SUM(W116:W117)</f>
        <v>1.2458136859890363</v>
      </c>
      <c r="X118" s="301">
        <f t="shared" ref="X118" si="193">SUM(X116:X117)</f>
        <v>1.2194851210495989</v>
      </c>
      <c r="Y118" s="301">
        <f t="shared" si="183"/>
        <v>10.11799999999999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6.242012969310915</v>
      </c>
      <c r="C125" s="300">
        <v>2.3768555274272796</v>
      </c>
      <c r="D125" s="300">
        <v>0</v>
      </c>
      <c r="E125" s="300">
        <f>SUM(B125:D125)</f>
        <v>8.6188684967381946</v>
      </c>
      <c r="F125" s="300"/>
      <c r="G125" s="300">
        <v>4.5970928930215669</v>
      </c>
      <c r="H125" s="300">
        <v>1.8959721773648053</v>
      </c>
      <c r="I125" s="300">
        <v>0.21050672941845433</v>
      </c>
      <c r="J125" s="300">
        <f>SUM(G125:I125)</f>
        <v>6.7035717998048261</v>
      </c>
      <c r="K125" s="300"/>
      <c r="L125" s="300">
        <v>5.6072281405304896</v>
      </c>
      <c r="M125" s="300">
        <v>2.1023965479679481</v>
      </c>
      <c r="N125" s="300">
        <v>0.12739622335309769</v>
      </c>
      <c r="O125" s="300">
        <f>SUM(L125:N125)</f>
        <v>7.8370209118515355</v>
      </c>
      <c r="P125" s="300"/>
      <c r="Q125" s="300">
        <v>5.586015773632715</v>
      </c>
      <c r="R125" s="300">
        <v>2.0719105544193073</v>
      </c>
      <c r="S125" s="300">
        <v>0.13272280213412307</v>
      </c>
      <c r="T125" s="300">
        <f>SUM(Q125:S125)</f>
        <v>7.7906491301861456</v>
      </c>
      <c r="U125" s="300"/>
      <c r="V125" s="300">
        <v>5.3252633556275084</v>
      </c>
      <c r="W125" s="300">
        <v>1.9569437417152526</v>
      </c>
      <c r="X125" s="300">
        <v>0.12898808690317481</v>
      </c>
      <c r="Y125" s="300">
        <f>SUM(V125:X125)</f>
        <v>7.411195184245936</v>
      </c>
    </row>
    <row r="126" spans="1:25" x14ac:dyDescent="0.2">
      <c r="A126" s="260" t="s">
        <v>364</v>
      </c>
      <c r="B126" s="300">
        <v>7.5391996952128402</v>
      </c>
      <c r="C126" s="300">
        <v>0.47139038530136196</v>
      </c>
      <c r="D126" s="300">
        <v>1.0975414227475908</v>
      </c>
      <c r="E126" s="300">
        <f t="shared" ref="E126:E127" si="194">SUM(B126:D126)</f>
        <v>9.1081315032617933</v>
      </c>
      <c r="F126" s="300"/>
      <c r="G126" s="300">
        <v>5.7166781387751069</v>
      </c>
      <c r="H126" s="300">
        <v>0.26361865360310915</v>
      </c>
      <c r="I126" s="300">
        <v>0.9641314078169656</v>
      </c>
      <c r="J126" s="300">
        <f t="shared" ref="J126:J127" si="195">SUM(G126:I126)</f>
        <v>6.9444282001951816</v>
      </c>
      <c r="K126" s="300"/>
      <c r="L126" s="300">
        <v>7.0423196818762968</v>
      </c>
      <c r="M126" s="300">
        <v>0.23056922114298639</v>
      </c>
      <c r="N126" s="300">
        <v>0.36909018512919056</v>
      </c>
      <c r="O126" s="300">
        <f t="shared" ref="O126:O127" si="196">SUM(L126:N126)</f>
        <v>7.6419790881484744</v>
      </c>
      <c r="P126" s="300"/>
      <c r="Q126" s="300">
        <v>7.0452491764529475</v>
      </c>
      <c r="R126" s="300">
        <v>0.24015652980995236</v>
      </c>
      <c r="S126" s="300">
        <v>0.38794516355096581</v>
      </c>
      <c r="T126" s="300">
        <f t="shared" ref="T126:T127" si="197">SUM(Q126:S126)</f>
        <v>7.6733508698138655</v>
      </c>
      <c r="U126" s="300"/>
      <c r="V126" s="300">
        <v>6.7382448881628356</v>
      </c>
      <c r="W126" s="300">
        <v>0.24566610742536063</v>
      </c>
      <c r="X126" s="300">
        <v>0.38589382016588031</v>
      </c>
      <c r="Y126" s="300">
        <f t="shared" ref="Y126:Y127" si="198">SUM(V126:X126)</f>
        <v>7.369804815754077</v>
      </c>
    </row>
    <row r="127" spans="1:25" x14ac:dyDescent="0.2">
      <c r="A127" s="264" t="s">
        <v>363</v>
      </c>
      <c r="B127" s="301">
        <f>SUM(B125:B126)</f>
        <v>13.781212664523755</v>
      </c>
      <c r="C127" s="301">
        <f t="shared" ref="C127" si="199">SUM(C125:C126)</f>
        <v>2.8482459127286415</v>
      </c>
      <c r="D127" s="301">
        <f t="shared" ref="D127" si="200">SUM(D125:D126)</f>
        <v>1.0975414227475908</v>
      </c>
      <c r="E127" s="301">
        <f t="shared" si="194"/>
        <v>17.726999999999986</v>
      </c>
      <c r="F127" s="301"/>
      <c r="G127" s="301">
        <f>SUM(G125:G126)</f>
        <v>10.313771031796673</v>
      </c>
      <c r="H127" s="301">
        <f t="shared" ref="H127" si="201">SUM(H125:H126)</f>
        <v>2.1595908309679146</v>
      </c>
      <c r="I127" s="301">
        <f t="shared" ref="I127" si="202">SUM(I125:I126)</f>
        <v>1.17463813723542</v>
      </c>
      <c r="J127" s="301">
        <f t="shared" si="195"/>
        <v>13.648000000000007</v>
      </c>
      <c r="K127" s="301"/>
      <c r="L127" s="301">
        <f>SUM(L125:L126)</f>
        <v>12.649547822406786</v>
      </c>
      <c r="M127" s="301">
        <f t="shared" ref="M127" si="203">SUM(M125:M126)</f>
        <v>2.3329657691109347</v>
      </c>
      <c r="N127" s="301">
        <f t="shared" ref="N127" si="204">SUM(N125:N126)</f>
        <v>0.49648640848228826</v>
      </c>
      <c r="O127" s="301">
        <f t="shared" si="196"/>
        <v>15.47900000000001</v>
      </c>
      <c r="P127" s="301"/>
      <c r="Q127" s="301">
        <f>SUM(Q125:Q126)</f>
        <v>12.631264950085662</v>
      </c>
      <c r="R127" s="301">
        <f t="shared" ref="R127" si="205">SUM(R125:R126)</f>
        <v>2.3120670842292594</v>
      </c>
      <c r="S127" s="301">
        <f t="shared" ref="S127" si="206">SUM(S125:S126)</f>
        <v>0.52066796568508888</v>
      </c>
      <c r="T127" s="301">
        <f t="shared" si="197"/>
        <v>15.464000000000009</v>
      </c>
      <c r="U127" s="301"/>
      <c r="V127" s="301">
        <f>SUM(V125:V126)</f>
        <v>12.063508243790345</v>
      </c>
      <c r="W127" s="301">
        <f t="shared" ref="W127" si="207">SUM(W125:W126)</f>
        <v>2.2026098491406132</v>
      </c>
      <c r="X127" s="301">
        <f t="shared" ref="X127" si="208">SUM(X125:X126)</f>
        <v>0.51488190706905512</v>
      </c>
      <c r="Y127" s="301">
        <f t="shared" si="198"/>
        <v>14.781000000000013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1.4962144265816055</v>
      </c>
      <c r="C134" s="300">
        <v>1.377282361214111</v>
      </c>
      <c r="D134" s="300">
        <v>0.61550409093061431</v>
      </c>
      <c r="E134" s="300">
        <f>SUM(B134:D134)</f>
        <v>3.4890008787263307</v>
      </c>
      <c r="F134" s="300"/>
      <c r="G134" s="300">
        <v>1.4668368074176001</v>
      </c>
      <c r="H134" s="300">
        <v>1.4041656766535786</v>
      </c>
      <c r="I134" s="300">
        <v>0.7309258019274758</v>
      </c>
      <c r="J134" s="300">
        <f>SUM(G134:I134)</f>
        <v>3.6019282859986541</v>
      </c>
      <c r="K134" s="300"/>
      <c r="L134" s="300">
        <v>2.6907974281518734</v>
      </c>
      <c r="M134" s="300">
        <v>0.82415254062028342</v>
      </c>
      <c r="N134" s="300">
        <v>0.31057262598538937</v>
      </c>
      <c r="O134" s="300">
        <f>SUM(L134:N134)</f>
        <v>3.8255225947575462</v>
      </c>
      <c r="P134" s="300"/>
      <c r="Q134" s="300">
        <v>2.4582780116855036</v>
      </c>
      <c r="R134" s="300">
        <v>0.69538409100763254</v>
      </c>
      <c r="S134" s="300">
        <v>0.27782233208172175</v>
      </c>
      <c r="T134" s="300">
        <f>SUM(Q134:S134)</f>
        <v>3.4314844347748581</v>
      </c>
      <c r="U134" s="300"/>
      <c r="V134" s="300">
        <v>2.5781195825571523</v>
      </c>
      <c r="W134" s="300">
        <v>0.62349235462428054</v>
      </c>
      <c r="X134" s="300">
        <v>0.27410939508288323</v>
      </c>
      <c r="Y134" s="300">
        <f>SUM(V134:X134)</f>
        <v>3.4757213322643157</v>
      </c>
    </row>
    <row r="135" spans="1:25" x14ac:dyDescent="0.2">
      <c r="A135" s="260" t="s">
        <v>364</v>
      </c>
      <c r="B135" s="300">
        <v>1.5419480970810133</v>
      </c>
      <c r="C135" s="300">
        <v>0.31032686336839571</v>
      </c>
      <c r="D135" s="300">
        <v>0.93772416082426235</v>
      </c>
      <c r="E135" s="300">
        <f t="shared" ref="E135:E136" si="209">SUM(B135:D135)</f>
        <v>2.7899991212736714</v>
      </c>
      <c r="F135" s="300"/>
      <c r="G135" s="300">
        <v>1.8002519710420664</v>
      </c>
      <c r="H135" s="300">
        <v>0.31691651366089435</v>
      </c>
      <c r="I135" s="300">
        <v>0.87490322929838737</v>
      </c>
      <c r="J135" s="300">
        <f t="shared" ref="J135:J136" si="210">SUM(G135:I135)</f>
        <v>2.992071714001348</v>
      </c>
      <c r="K135" s="300"/>
      <c r="L135" s="300">
        <v>2.168422115774352</v>
      </c>
      <c r="M135" s="300">
        <v>0.20942555185281767</v>
      </c>
      <c r="N135" s="300">
        <v>0.64562973761527997</v>
      </c>
      <c r="O135" s="300">
        <f t="shared" ref="O135:O136" si="211">SUM(L135:N135)</f>
        <v>3.0234774052424496</v>
      </c>
      <c r="P135" s="300"/>
      <c r="Q135" s="300">
        <v>1.9115075701777833</v>
      </c>
      <c r="R135" s="300">
        <v>0.18505712409546168</v>
      </c>
      <c r="S135" s="300">
        <v>0.59895087095189536</v>
      </c>
      <c r="T135" s="300">
        <f t="shared" ref="T135:T136" si="212">SUM(Q135:S135)</f>
        <v>2.6955155652251404</v>
      </c>
      <c r="U135" s="300"/>
      <c r="V135" s="300">
        <v>1.8715422557949213</v>
      </c>
      <c r="W135" s="300">
        <v>0.18451491663717609</v>
      </c>
      <c r="X135" s="300">
        <v>0.63722149530357974</v>
      </c>
      <c r="Y135" s="300">
        <f t="shared" ref="Y135:Y136" si="213">SUM(V135:X135)</f>
        <v>2.6932786677356773</v>
      </c>
    </row>
    <row r="136" spans="1:25" x14ac:dyDescent="0.2">
      <c r="A136" s="264" t="s">
        <v>363</v>
      </c>
      <c r="B136" s="301">
        <f>SUM(B134:B135)</f>
        <v>3.0381625236626189</v>
      </c>
      <c r="C136" s="301">
        <f t="shared" ref="C136" si="214">SUM(C134:C135)</f>
        <v>1.6876092245825067</v>
      </c>
      <c r="D136" s="301">
        <f t="shared" ref="D136" si="215">SUM(D134:D135)</f>
        <v>1.5532282517548768</v>
      </c>
      <c r="E136" s="301">
        <f t="shared" si="209"/>
        <v>6.2790000000000017</v>
      </c>
      <c r="F136" s="301"/>
      <c r="G136" s="301">
        <f>SUM(G134:G135)</f>
        <v>3.2670887784596667</v>
      </c>
      <c r="H136" s="301">
        <f t="shared" ref="H136" si="216">SUM(H134:H135)</f>
        <v>1.7210821903144731</v>
      </c>
      <c r="I136" s="301">
        <f t="shared" ref="I136" si="217">SUM(I134:I135)</f>
        <v>1.6058290312258632</v>
      </c>
      <c r="J136" s="301">
        <f t="shared" si="210"/>
        <v>6.594000000000003</v>
      </c>
      <c r="K136" s="301"/>
      <c r="L136" s="301">
        <f>SUM(L134:L135)</f>
        <v>4.8592195439262253</v>
      </c>
      <c r="M136" s="301">
        <f t="shared" ref="M136" si="218">SUM(M134:M135)</f>
        <v>1.0335780924731011</v>
      </c>
      <c r="N136" s="301">
        <f t="shared" ref="N136" si="219">SUM(N134:N135)</f>
        <v>0.95620236360066935</v>
      </c>
      <c r="O136" s="301">
        <f t="shared" si="211"/>
        <v>6.8489999999999949</v>
      </c>
      <c r="P136" s="301"/>
      <c r="Q136" s="301">
        <f>SUM(Q134:Q135)</f>
        <v>4.3697855818632867</v>
      </c>
      <c r="R136" s="301">
        <f t="shared" ref="R136" si="220">SUM(R134:R135)</f>
        <v>0.88044121510309425</v>
      </c>
      <c r="S136" s="301">
        <f t="shared" ref="S136" si="221">SUM(S134:S135)</f>
        <v>0.87677320303361705</v>
      </c>
      <c r="T136" s="301">
        <f t="shared" si="212"/>
        <v>6.1269999999999971</v>
      </c>
      <c r="U136" s="301"/>
      <c r="V136" s="301">
        <f>SUM(V134:V135)</f>
        <v>4.4496618383520739</v>
      </c>
      <c r="W136" s="301">
        <f t="shared" ref="W136" si="222">SUM(W134:W135)</f>
        <v>0.80800727126145666</v>
      </c>
      <c r="X136" s="301">
        <f t="shared" ref="X136" si="223">SUM(X134:X135)</f>
        <v>0.91133089038646298</v>
      </c>
      <c r="Y136" s="301">
        <f t="shared" si="213"/>
        <v>6.1689999999999934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6.846728949600581</v>
      </c>
      <c r="C143" s="300">
        <v>3.9876133952733617</v>
      </c>
      <c r="D143" s="300">
        <v>3.0238824567370295</v>
      </c>
      <c r="E143" s="300">
        <f>SUM(B143:D143)</f>
        <v>13.858224801610971</v>
      </c>
      <c r="F143" s="300"/>
      <c r="G143" s="300">
        <v>9.0343980905486276</v>
      </c>
      <c r="H143" s="300">
        <v>5.1980112107510799</v>
      </c>
      <c r="I143" s="300">
        <v>3.1212242637113823</v>
      </c>
      <c r="J143" s="300">
        <f>SUM(G143:I143)</f>
        <v>17.353633565011091</v>
      </c>
      <c r="K143" s="300"/>
      <c r="L143" s="300">
        <v>9.5575799195692621</v>
      </c>
      <c r="M143" s="300">
        <v>5.8469199012772526</v>
      </c>
      <c r="N143" s="300">
        <v>4.237346183217662</v>
      </c>
      <c r="O143" s="300">
        <f>SUM(L143:N143)</f>
        <v>19.641846004064178</v>
      </c>
      <c r="P143" s="300"/>
      <c r="Q143" s="300">
        <v>10.302868484805501</v>
      </c>
      <c r="R143" s="300">
        <v>6.372352735490133</v>
      </c>
      <c r="S143" s="300">
        <v>4.6889109917800873</v>
      </c>
      <c r="T143" s="300">
        <f>SUM(Q143:S143)</f>
        <v>21.36413221207572</v>
      </c>
      <c r="U143" s="300"/>
      <c r="V143" s="300">
        <v>11.283328200174646</v>
      </c>
      <c r="W143" s="300">
        <v>7.0817749631096705</v>
      </c>
      <c r="X143" s="300">
        <v>5.3738778250041301</v>
      </c>
      <c r="Y143" s="300">
        <f>SUM(V143:X143)</f>
        <v>23.738980988288446</v>
      </c>
    </row>
    <row r="144" spans="1:25" x14ac:dyDescent="0.2">
      <c r="A144" s="260" t="s">
        <v>364</v>
      </c>
      <c r="B144" s="300">
        <v>12.629114580867236</v>
      </c>
      <c r="C144" s="300">
        <v>1.4450311697730243</v>
      </c>
      <c r="D144" s="300">
        <v>5.3166294477488085</v>
      </c>
      <c r="E144" s="300">
        <f t="shared" ref="E144:E145" si="224">SUM(B144:D144)</f>
        <v>19.390775198389068</v>
      </c>
      <c r="F144" s="300"/>
      <c r="G144" s="300">
        <v>14.729228517268179</v>
      </c>
      <c r="H144" s="300">
        <v>1.6358159029263253</v>
      </c>
      <c r="I144" s="300">
        <v>6.4623220147944531</v>
      </c>
      <c r="J144" s="300">
        <f t="shared" ref="J144:J145" si="225">SUM(G144:I144)</f>
        <v>22.827366434988956</v>
      </c>
      <c r="K144" s="300"/>
      <c r="L144" s="300">
        <v>13.797372960584326</v>
      </c>
      <c r="M144" s="300">
        <v>2.1512468875414155</v>
      </c>
      <c r="N144" s="300">
        <v>3.6675341478100409</v>
      </c>
      <c r="O144" s="300">
        <f t="shared" ref="O144:O145" si="226">SUM(L144:N144)</f>
        <v>19.616153995935782</v>
      </c>
      <c r="P144" s="300"/>
      <c r="Q144" s="300">
        <v>14.455948309915199</v>
      </c>
      <c r="R144" s="300">
        <v>2.3592102672000159</v>
      </c>
      <c r="S144" s="300">
        <v>3.9347092108090291</v>
      </c>
      <c r="T144" s="300">
        <f t="shared" ref="T144:T145" si="227">SUM(Q144:S144)</f>
        <v>20.749867787924241</v>
      </c>
      <c r="U144" s="300"/>
      <c r="V144" s="300">
        <v>15.379755789675293</v>
      </c>
      <c r="W144" s="300">
        <v>2.7048544693119938</v>
      </c>
      <c r="X144" s="300">
        <v>4.3294087527243272</v>
      </c>
      <c r="Y144" s="300">
        <f t="shared" ref="Y144:Y145" si="228">SUM(V144:X144)</f>
        <v>22.414019011711613</v>
      </c>
    </row>
    <row r="145" spans="1:25" x14ac:dyDescent="0.2">
      <c r="A145" s="264" t="s">
        <v>363</v>
      </c>
      <c r="B145" s="301">
        <f>SUM(B143:B144)</f>
        <v>19.475843530467817</v>
      </c>
      <c r="C145" s="301">
        <f t="shared" ref="C145" si="229">SUM(C143:C144)</f>
        <v>5.4326445650463864</v>
      </c>
      <c r="D145" s="301">
        <f t="shared" ref="D145" si="230">SUM(D143:D144)</f>
        <v>8.3405119044858385</v>
      </c>
      <c r="E145" s="301">
        <f t="shared" si="224"/>
        <v>33.249000000000038</v>
      </c>
      <c r="F145" s="301"/>
      <c r="G145" s="301">
        <f>SUM(G143:G144)</f>
        <v>23.763626607816807</v>
      </c>
      <c r="H145" s="301">
        <f t="shared" ref="H145" si="231">SUM(H143:H144)</f>
        <v>6.8338271136774047</v>
      </c>
      <c r="I145" s="301">
        <f t="shared" ref="I145" si="232">SUM(I143:I144)</f>
        <v>9.5835462785058354</v>
      </c>
      <c r="J145" s="301">
        <f t="shared" si="225"/>
        <v>40.181000000000047</v>
      </c>
      <c r="K145" s="301"/>
      <c r="L145" s="301">
        <f>SUM(L143:L144)</f>
        <v>23.35495288015359</v>
      </c>
      <c r="M145" s="301">
        <f t="shared" ref="M145" si="233">SUM(M143:M144)</f>
        <v>7.9981667888186685</v>
      </c>
      <c r="N145" s="301">
        <f t="shared" ref="N145" si="234">SUM(N143:N144)</f>
        <v>7.9048803310277034</v>
      </c>
      <c r="O145" s="301">
        <f t="shared" si="226"/>
        <v>39.25799999999996</v>
      </c>
      <c r="P145" s="301"/>
      <c r="Q145" s="301">
        <f>SUM(Q143:Q144)</f>
        <v>24.758816794720701</v>
      </c>
      <c r="R145" s="301">
        <f t="shared" ref="R145" si="235">SUM(R143:R144)</f>
        <v>8.7315630026901481</v>
      </c>
      <c r="S145" s="301">
        <f t="shared" ref="S145" si="236">SUM(S143:S144)</f>
        <v>8.623620202589116</v>
      </c>
      <c r="T145" s="301">
        <f t="shared" si="227"/>
        <v>42.113999999999969</v>
      </c>
      <c r="U145" s="301"/>
      <c r="V145" s="301">
        <f>SUM(V143:V144)</f>
        <v>26.663083989849937</v>
      </c>
      <c r="W145" s="301">
        <f t="shared" ref="W145" si="237">SUM(W143:W144)</f>
        <v>9.7866294324216643</v>
      </c>
      <c r="X145" s="301">
        <f t="shared" ref="X145" si="238">SUM(X143:X144)</f>
        <v>9.7032865777284574</v>
      </c>
      <c r="Y145" s="301">
        <f t="shared" si="228"/>
        <v>46.153000000000056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5.0608862740569291</v>
      </c>
      <c r="C152" s="300">
        <v>5.2454927057511362</v>
      </c>
      <c r="D152" s="300">
        <v>2.3921318642223048</v>
      </c>
      <c r="E152" s="300">
        <f>SUM(B152:D152)</f>
        <v>12.698510844030372</v>
      </c>
      <c r="F152" s="300"/>
      <c r="G152" s="300">
        <v>4.9432522009496136</v>
      </c>
      <c r="H152" s="300">
        <v>6.1562204639693903</v>
      </c>
      <c r="I152" s="300">
        <v>2.9504672317198484</v>
      </c>
      <c r="J152" s="300">
        <f>SUM(G152:I152)</f>
        <v>14.049939896638852</v>
      </c>
      <c r="K152" s="300"/>
      <c r="L152" s="300">
        <v>5.5266805378277777</v>
      </c>
      <c r="M152" s="300">
        <v>5.1067875078578906</v>
      </c>
      <c r="N152" s="300">
        <v>3.0305449243101665</v>
      </c>
      <c r="O152" s="300">
        <f>SUM(L152:N152)</f>
        <v>13.664012969995834</v>
      </c>
      <c r="P152" s="300"/>
      <c r="Q152" s="300">
        <v>6.0808570632060537</v>
      </c>
      <c r="R152" s="300">
        <v>5.4157412431437626</v>
      </c>
      <c r="S152" s="300">
        <v>3.2211557747044259</v>
      </c>
      <c r="T152" s="300">
        <f>SUM(Q152:S152)</f>
        <v>14.717754081054244</v>
      </c>
      <c r="U152" s="300"/>
      <c r="V152" s="300">
        <v>6.6446027498898523</v>
      </c>
      <c r="W152" s="300">
        <v>5.5910590158155022</v>
      </c>
      <c r="X152" s="300">
        <v>3.4739102325354181</v>
      </c>
      <c r="Y152" s="300">
        <f>SUM(V152:X152)</f>
        <v>15.709571998240774</v>
      </c>
    </row>
    <row r="153" spans="1:25" x14ac:dyDescent="0.2">
      <c r="A153" s="260" t="s">
        <v>364</v>
      </c>
      <c r="B153" s="300">
        <v>10.019994974321969</v>
      </c>
      <c r="C153" s="300">
        <v>4.0037775939018694</v>
      </c>
      <c r="D153" s="300">
        <v>2.0697165877458006</v>
      </c>
      <c r="E153" s="300">
        <f t="shared" ref="E153:E154" si="239">SUM(B153:D153)</f>
        <v>16.093489155969639</v>
      </c>
      <c r="F153" s="300"/>
      <c r="G153" s="300">
        <v>9.4651529872519742</v>
      </c>
      <c r="H153" s="300">
        <v>3.2459024961646841</v>
      </c>
      <c r="I153" s="300">
        <v>2.612004619944515</v>
      </c>
      <c r="J153" s="300">
        <f t="shared" ref="J153:J154" si="240">SUM(G153:I153)</f>
        <v>15.323060103361172</v>
      </c>
      <c r="K153" s="300"/>
      <c r="L153" s="300">
        <v>9.3936732782687677</v>
      </c>
      <c r="M153" s="300">
        <v>2.9462179798896848</v>
      </c>
      <c r="N153" s="300">
        <v>2.6660957718457454</v>
      </c>
      <c r="O153" s="300">
        <f t="shared" ref="O153:O154" si="241">SUM(L153:N153)</f>
        <v>15.005987030004198</v>
      </c>
      <c r="P153" s="300"/>
      <c r="Q153" s="300">
        <v>10.152801525282737</v>
      </c>
      <c r="R153" s="300">
        <v>3.1780581913692796</v>
      </c>
      <c r="S153" s="300">
        <v>2.8363862022937383</v>
      </c>
      <c r="T153" s="300">
        <f t="shared" ref="T153:T154" si="242">SUM(Q153:S153)</f>
        <v>16.167245918945753</v>
      </c>
      <c r="U153" s="300"/>
      <c r="V153" s="300">
        <v>10.852162027016993</v>
      </c>
      <c r="W153" s="300">
        <v>3.3657166387724833</v>
      </c>
      <c r="X153" s="300">
        <v>3.0415493359697359</v>
      </c>
      <c r="Y153" s="300">
        <f t="shared" ref="Y153:Y154" si="243">SUM(V153:X153)</f>
        <v>17.259428001759211</v>
      </c>
    </row>
    <row r="154" spans="1:25" x14ac:dyDescent="0.2">
      <c r="A154" s="264" t="s">
        <v>363</v>
      </c>
      <c r="B154" s="301">
        <f>SUM(B152:B153)</f>
        <v>15.080881248378898</v>
      </c>
      <c r="C154" s="301">
        <f t="shared" ref="C154" si="244">SUM(C152:C153)</f>
        <v>9.2492702996530056</v>
      </c>
      <c r="D154" s="301">
        <f t="shared" ref="D154" si="245">SUM(D152:D153)</f>
        <v>4.4618484519681054</v>
      </c>
      <c r="E154" s="301">
        <f t="shared" si="239"/>
        <v>28.792000000000009</v>
      </c>
      <c r="F154" s="301"/>
      <c r="G154" s="301">
        <f>SUM(G152:G153)</f>
        <v>14.408405188201588</v>
      </c>
      <c r="H154" s="301">
        <f t="shared" ref="H154" si="246">SUM(H152:H153)</f>
        <v>9.4021229601340739</v>
      </c>
      <c r="I154" s="301">
        <f t="shared" ref="I154" si="247">SUM(I152:I153)</f>
        <v>5.5624718516643634</v>
      </c>
      <c r="J154" s="301">
        <f t="shared" si="240"/>
        <v>29.373000000000026</v>
      </c>
      <c r="K154" s="301"/>
      <c r="L154" s="301">
        <f>SUM(L152:L153)</f>
        <v>14.920353816096545</v>
      </c>
      <c r="M154" s="301">
        <f t="shared" ref="M154" si="248">SUM(M152:M153)</f>
        <v>8.0530054877475763</v>
      </c>
      <c r="N154" s="301">
        <f t="shared" ref="N154" si="249">SUM(N152:N153)</f>
        <v>5.696640696155912</v>
      </c>
      <c r="O154" s="301">
        <f t="shared" si="241"/>
        <v>28.67000000000003</v>
      </c>
      <c r="P154" s="301"/>
      <c r="Q154" s="301">
        <f>SUM(Q152:Q153)</f>
        <v>16.23365858848879</v>
      </c>
      <c r="R154" s="301">
        <f t="shared" ref="R154" si="250">SUM(R152:R153)</f>
        <v>8.5937994345130413</v>
      </c>
      <c r="S154" s="301">
        <f t="shared" ref="S154" si="251">SUM(S152:S153)</f>
        <v>6.0575419769981647</v>
      </c>
      <c r="T154" s="301">
        <f t="shared" si="242"/>
        <v>30.884999999999998</v>
      </c>
      <c r="U154" s="301"/>
      <c r="V154" s="301">
        <f>SUM(V152:V153)</f>
        <v>17.496764776906844</v>
      </c>
      <c r="W154" s="301">
        <f t="shared" ref="W154" si="252">SUM(W152:W153)</f>
        <v>8.956775654587986</v>
      </c>
      <c r="X154" s="301">
        <f t="shared" ref="X154" si="253">SUM(X152:X153)</f>
        <v>6.515459568505154</v>
      </c>
      <c r="Y154" s="301">
        <f t="shared" si="243"/>
        <v>32.96899999999998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4.5847191717653635</v>
      </c>
      <c r="C161" s="300">
        <v>4.5939897114048351</v>
      </c>
      <c r="D161" s="300">
        <v>0.46510122764539452</v>
      </c>
      <c r="E161" s="300">
        <f>SUM(B161:D161)</f>
        <v>9.6438101108155934</v>
      </c>
      <c r="F161" s="300"/>
      <c r="G161" s="300">
        <v>4.7799776486286651</v>
      </c>
      <c r="H161" s="300">
        <v>4.2316175247928163</v>
      </c>
      <c r="I161" s="300">
        <v>0.18408191933185827</v>
      </c>
      <c r="J161" s="300">
        <f>SUM(G161:I161)</f>
        <v>9.1956770927533391</v>
      </c>
      <c r="K161" s="300"/>
      <c r="L161" s="300">
        <v>4.9385593685958948</v>
      </c>
      <c r="M161" s="300">
        <v>4.3812055539227517</v>
      </c>
      <c r="N161" s="300">
        <v>0.47660411768848265</v>
      </c>
      <c r="O161" s="300">
        <f>SUM(L161:N161)</f>
        <v>9.7963690402071304</v>
      </c>
      <c r="P161" s="300"/>
      <c r="Q161" s="300">
        <v>5.0017854061271265</v>
      </c>
      <c r="R161" s="300">
        <v>4.4465565112542755</v>
      </c>
      <c r="S161" s="300">
        <v>0.48340353995389668</v>
      </c>
      <c r="T161" s="300">
        <f>SUM(Q161:S161)</f>
        <v>9.9317454573352979</v>
      </c>
      <c r="U161" s="300"/>
      <c r="V161" s="300">
        <v>5.039646665966651</v>
      </c>
      <c r="W161" s="300">
        <v>4.482139034333029</v>
      </c>
      <c r="X161" s="300">
        <v>0.49096490404604909</v>
      </c>
      <c r="Y161" s="300">
        <f>SUM(V161:X161)</f>
        <v>10.012750604345729</v>
      </c>
    </row>
    <row r="162" spans="1:25" x14ac:dyDescent="0.2">
      <c r="A162" s="260" t="s">
        <v>364</v>
      </c>
      <c r="B162" s="300">
        <v>6.3198843383501497</v>
      </c>
      <c r="C162" s="300">
        <v>1.0676863081901649</v>
      </c>
      <c r="D162" s="300">
        <v>0.4796192426440693</v>
      </c>
      <c r="E162" s="300">
        <f t="shared" ref="E162:E163" si="254">SUM(B162:D162)</f>
        <v>7.8671898891843846</v>
      </c>
      <c r="F162" s="300"/>
      <c r="G162" s="300">
        <v>6.346697730800531</v>
      </c>
      <c r="H162" s="300">
        <v>0.99277953330834068</v>
      </c>
      <c r="I162" s="300">
        <v>9.584564313777956E-2</v>
      </c>
      <c r="J162" s="300">
        <f t="shared" ref="J162:J163" si="255">SUM(G162:I162)</f>
        <v>7.4353229072466513</v>
      </c>
      <c r="K162" s="300"/>
      <c r="L162" s="300">
        <v>6.4701722560663262</v>
      </c>
      <c r="M162" s="300">
        <v>1.0490882217928783</v>
      </c>
      <c r="N162" s="300">
        <v>0.59337048193361785</v>
      </c>
      <c r="O162" s="300">
        <f t="shared" ref="O162:O163" si="256">SUM(L162:N162)</f>
        <v>8.1126309597928223</v>
      </c>
      <c r="P162" s="300"/>
      <c r="Q162" s="300">
        <v>6.4209662126551583</v>
      </c>
      <c r="R162" s="300">
        <v>1.1197509826010021</v>
      </c>
      <c r="S162" s="300">
        <v>0.60153734740850651</v>
      </c>
      <c r="T162" s="300">
        <f t="shared" ref="T162:T163" si="257">SUM(Q162:S162)</f>
        <v>8.1422545426646664</v>
      </c>
      <c r="U162" s="300"/>
      <c r="V162" s="300">
        <v>6.2059199001744449</v>
      </c>
      <c r="W162" s="300">
        <v>1.2447041057687209</v>
      </c>
      <c r="X162" s="300">
        <v>0.6126253897111168</v>
      </c>
      <c r="Y162" s="300">
        <f t="shared" ref="Y162:Y163" si="258">SUM(V162:X162)</f>
        <v>8.0632493956542817</v>
      </c>
    </row>
    <row r="163" spans="1:25" x14ac:dyDescent="0.2">
      <c r="A163" s="264" t="s">
        <v>363</v>
      </c>
      <c r="B163" s="301">
        <f>SUM(B161:B162)</f>
        <v>10.904603510115514</v>
      </c>
      <c r="C163" s="301">
        <f t="shared" ref="C163" si="259">SUM(C161:C162)</f>
        <v>5.6616760195950002</v>
      </c>
      <c r="D163" s="301">
        <f t="shared" ref="D163" si="260">SUM(D161:D162)</f>
        <v>0.94472047028946382</v>
      </c>
      <c r="E163" s="301">
        <f t="shared" si="254"/>
        <v>17.510999999999978</v>
      </c>
      <c r="F163" s="301"/>
      <c r="G163" s="301">
        <f>SUM(G161:G162)</f>
        <v>11.126675379429196</v>
      </c>
      <c r="H163" s="301">
        <f t="shared" ref="H163" si="261">SUM(H161:H162)</f>
        <v>5.2243970581011574</v>
      </c>
      <c r="I163" s="301">
        <f t="shared" ref="I163" si="262">SUM(I161:I162)</f>
        <v>0.27992756246963785</v>
      </c>
      <c r="J163" s="301">
        <f t="shared" si="255"/>
        <v>16.630999999999993</v>
      </c>
      <c r="K163" s="301"/>
      <c r="L163" s="301">
        <f>SUM(L161:L162)</f>
        <v>11.40873162466222</v>
      </c>
      <c r="M163" s="301">
        <f t="shared" ref="M163" si="263">SUM(M161:M162)</f>
        <v>5.4302937757156302</v>
      </c>
      <c r="N163" s="301">
        <f t="shared" ref="N163" si="264">SUM(N161:N162)</f>
        <v>1.0699745996221006</v>
      </c>
      <c r="O163" s="301">
        <f t="shared" si="256"/>
        <v>17.908999999999949</v>
      </c>
      <c r="P163" s="301"/>
      <c r="Q163" s="301">
        <f>SUM(Q161:Q162)</f>
        <v>11.422751618782286</v>
      </c>
      <c r="R163" s="301">
        <f t="shared" ref="R163" si="265">SUM(R161:R162)</f>
        <v>5.5663074938552777</v>
      </c>
      <c r="S163" s="301">
        <f t="shared" ref="S163" si="266">SUM(S161:S162)</f>
        <v>1.0849408873624031</v>
      </c>
      <c r="T163" s="301">
        <f t="shared" si="257"/>
        <v>18.073999999999966</v>
      </c>
      <c r="U163" s="301"/>
      <c r="V163" s="301">
        <f>SUM(V161:V162)</f>
        <v>11.245566566141097</v>
      </c>
      <c r="W163" s="301">
        <f t="shared" ref="W163" si="267">SUM(W161:W162)</f>
        <v>5.7268431401017494</v>
      </c>
      <c r="X163" s="301">
        <f t="shared" ref="X163" si="268">SUM(X161:X162)</f>
        <v>1.1035902937571658</v>
      </c>
      <c r="Y163" s="301">
        <f t="shared" si="258"/>
        <v>18.076000000000011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6.531777933186933</v>
      </c>
      <c r="C170" s="300">
        <v>10.638504773540166</v>
      </c>
      <c r="D170" s="300">
        <v>1.5215108316559864</v>
      </c>
      <c r="E170" s="300">
        <f>SUM(B170:D170)</f>
        <v>18.691793538383088</v>
      </c>
      <c r="F170" s="300"/>
      <c r="G170" s="300">
        <v>6.6923753120152742</v>
      </c>
      <c r="H170" s="300">
        <v>11.624766315281887</v>
      </c>
      <c r="I170" s="300">
        <v>2.232768126282056</v>
      </c>
      <c r="J170" s="300">
        <f>SUM(G170:I170)</f>
        <v>20.549909753579218</v>
      </c>
      <c r="K170" s="300"/>
      <c r="L170" s="300">
        <v>7.3264595721499619</v>
      </c>
      <c r="M170" s="300">
        <v>11.507928197138671</v>
      </c>
      <c r="N170" s="300">
        <v>2.0024282513153073</v>
      </c>
      <c r="O170" s="300">
        <f>SUM(L170:N170)</f>
        <v>20.836816020603941</v>
      </c>
      <c r="P170" s="300"/>
      <c r="Q170" s="300">
        <v>7.6994011521225882</v>
      </c>
      <c r="R170" s="300">
        <v>11.576104524395708</v>
      </c>
      <c r="S170" s="300">
        <v>2.0815196829889984</v>
      </c>
      <c r="T170" s="300">
        <f>SUM(Q170:S170)</f>
        <v>21.357025359507293</v>
      </c>
      <c r="U170" s="300"/>
      <c r="V170" s="300">
        <v>8.662540092800656</v>
      </c>
      <c r="W170" s="300">
        <v>11.905846652828739</v>
      </c>
      <c r="X170" s="300">
        <v>2.2411988158760532</v>
      </c>
      <c r="Y170" s="300">
        <f>SUM(V170:X170)</f>
        <v>22.80958556150545</v>
      </c>
    </row>
    <row r="171" spans="1:25" x14ac:dyDescent="0.2">
      <c r="A171" s="260" t="s">
        <v>364</v>
      </c>
      <c r="B171" s="300">
        <v>5.0576571398121883</v>
      </c>
      <c r="C171" s="300">
        <v>2.0687316521476977</v>
      </c>
      <c r="D171" s="300">
        <v>1.0828176696570588</v>
      </c>
      <c r="E171" s="300">
        <f t="shared" ref="E171" si="269">SUM(B171:D171)</f>
        <v>8.2092064616169456</v>
      </c>
      <c r="F171" s="300"/>
      <c r="G171" s="300">
        <v>5.2781742033050696</v>
      </c>
      <c r="H171" s="300">
        <v>2.5002876382537562</v>
      </c>
      <c r="I171" s="300">
        <v>1.5356284048619546</v>
      </c>
      <c r="J171" s="300">
        <f t="shared" ref="J171:J172" si="270">SUM(G171:I171)</f>
        <v>9.3140902464207809</v>
      </c>
      <c r="K171" s="300"/>
      <c r="L171" s="300">
        <v>5.0825436776983812</v>
      </c>
      <c r="M171" s="300">
        <v>2.0279781385078315</v>
      </c>
      <c r="N171" s="300">
        <v>0.53266216318984205</v>
      </c>
      <c r="O171" s="300">
        <f t="shared" ref="O171:O172" si="271">SUM(L171:N171)</f>
        <v>7.6431839793960545</v>
      </c>
      <c r="P171" s="300"/>
      <c r="Q171" s="300">
        <v>5.156884065234836</v>
      </c>
      <c r="R171" s="300">
        <v>2.1128358356244545</v>
      </c>
      <c r="S171" s="300">
        <v>0.558254739633397</v>
      </c>
      <c r="T171" s="300">
        <f t="shared" ref="T171:T172" si="272">SUM(Q171:S171)</f>
        <v>7.8279746404926875</v>
      </c>
      <c r="U171" s="300"/>
      <c r="V171" s="300">
        <v>5.4047949717776094</v>
      </c>
      <c r="W171" s="300">
        <v>2.3209092195965288</v>
      </c>
      <c r="X171" s="300">
        <v>0.61871024712043787</v>
      </c>
      <c r="Y171" s="300">
        <f t="shared" ref="Y171:Y172" si="273">SUM(V171:X171)</f>
        <v>8.3444144384945762</v>
      </c>
    </row>
    <row r="172" spans="1:25" x14ac:dyDescent="0.2">
      <c r="A172" s="264" t="s">
        <v>363</v>
      </c>
      <c r="B172" s="301">
        <f>SUM(B170:B171)</f>
        <v>11.589435072999121</v>
      </c>
      <c r="C172" s="301">
        <f t="shared" ref="C172" si="274">SUM(C170:C171)</f>
        <v>12.707236425687864</v>
      </c>
      <c r="D172" s="301">
        <f t="shared" ref="D172" si="275">SUM(D170:D171)</f>
        <v>2.6043285013130451</v>
      </c>
      <c r="E172" s="301">
        <f>SUM(B172:D172)</f>
        <v>26.901000000000028</v>
      </c>
      <c r="F172" s="301"/>
      <c r="G172" s="301">
        <f>SUM(G170:G171)</f>
        <v>11.970549515320343</v>
      </c>
      <c r="H172" s="301">
        <f t="shared" ref="H172" si="276">SUM(H170:H171)</f>
        <v>14.125053953535643</v>
      </c>
      <c r="I172" s="301">
        <f t="shared" ref="I172" si="277">SUM(I170:I171)</f>
        <v>3.7683965311440106</v>
      </c>
      <c r="J172" s="301">
        <f t="shared" si="270"/>
        <v>29.863999999999994</v>
      </c>
      <c r="K172" s="301"/>
      <c r="L172" s="301">
        <f>SUM(L170:L171)</f>
        <v>12.409003249848343</v>
      </c>
      <c r="M172" s="301">
        <f t="shared" ref="M172" si="278">SUM(M170:M171)</f>
        <v>13.535906335646503</v>
      </c>
      <c r="N172" s="301">
        <f t="shared" ref="N172" si="279">SUM(N170:N171)</f>
        <v>2.5350904145051496</v>
      </c>
      <c r="O172" s="301">
        <f t="shared" si="271"/>
        <v>28.479999999999997</v>
      </c>
      <c r="P172" s="301"/>
      <c r="Q172" s="301">
        <f>SUM(Q170:Q171)</f>
        <v>12.856285217357424</v>
      </c>
      <c r="R172" s="301">
        <f t="shared" ref="R172" si="280">SUM(R170:R171)</f>
        <v>13.688940360020162</v>
      </c>
      <c r="S172" s="301">
        <f t="shared" ref="S172" si="281">SUM(S170:S171)</f>
        <v>2.6397744226223954</v>
      </c>
      <c r="T172" s="301">
        <f t="shared" si="272"/>
        <v>29.184999999999981</v>
      </c>
      <c r="U172" s="301"/>
      <c r="V172" s="301">
        <f>SUM(V170:V171)</f>
        <v>14.067335064578266</v>
      </c>
      <c r="W172" s="301">
        <f t="shared" ref="W172" si="282">SUM(W170:W171)</f>
        <v>14.226755872425269</v>
      </c>
      <c r="X172" s="301">
        <f t="shared" ref="X172" si="283">SUM(X170:X171)</f>
        <v>2.8599090629964912</v>
      </c>
      <c r="Y172" s="301">
        <f t="shared" si="273"/>
        <v>31.154000000000025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13.256482765330018</v>
      </c>
      <c r="C179" s="300">
        <v>16.175102020536546</v>
      </c>
      <c r="D179" s="300">
        <v>3.1283797701719016</v>
      </c>
      <c r="E179" s="300">
        <f>SUM(B179:D179)</f>
        <v>32.559964556038466</v>
      </c>
      <c r="F179" s="300"/>
      <c r="G179" s="300">
        <v>15.325967075632381</v>
      </c>
      <c r="H179" s="300">
        <v>16.611639424491337</v>
      </c>
      <c r="I179" s="300">
        <v>3.3291420483363194</v>
      </c>
      <c r="J179" s="300">
        <f>SUM(G179:I179)</f>
        <v>35.266748548460036</v>
      </c>
      <c r="K179" s="300"/>
      <c r="L179" s="300">
        <v>14.292727032524265</v>
      </c>
      <c r="M179" s="300">
        <v>15.861209831003745</v>
      </c>
      <c r="N179" s="300">
        <v>2.5483943227012893</v>
      </c>
      <c r="O179" s="300">
        <f>SUM(L179:N179)</f>
        <v>32.702331186229301</v>
      </c>
      <c r="P179" s="300"/>
      <c r="Q179" s="300">
        <v>15.868124233881062</v>
      </c>
      <c r="R179" s="300">
        <v>16.631357269815293</v>
      </c>
      <c r="S179" s="300">
        <v>2.9029759286838148</v>
      </c>
      <c r="T179" s="300">
        <f>SUM(Q179:S179)</f>
        <v>35.402457432380174</v>
      </c>
      <c r="U179" s="300"/>
      <c r="V179" s="300">
        <v>18.499310835908847</v>
      </c>
      <c r="W179" s="300">
        <v>17.31459919054905</v>
      </c>
      <c r="X179" s="300">
        <v>3.5013147775970133</v>
      </c>
      <c r="Y179" s="300">
        <f>SUM(V179:X179)</f>
        <v>39.315224804054907</v>
      </c>
    </row>
    <row r="180" spans="1:25" x14ac:dyDescent="0.2">
      <c r="A180" s="260" t="s">
        <v>364</v>
      </c>
      <c r="B180" s="300">
        <v>5.4618329386944184</v>
      </c>
      <c r="C180" s="300">
        <v>2.3204094154330996</v>
      </c>
      <c r="D180" s="300">
        <v>1.3537930898339661</v>
      </c>
      <c r="E180" s="300">
        <f t="shared" ref="E180:E181" si="284">SUM(B180:D180)</f>
        <v>9.1360354439614841</v>
      </c>
      <c r="F180" s="300"/>
      <c r="G180" s="300">
        <v>5.5290480216531952</v>
      </c>
      <c r="H180" s="300">
        <v>1.6641256541194647</v>
      </c>
      <c r="I180" s="300">
        <v>1.0530777757673271</v>
      </c>
      <c r="J180" s="300">
        <f t="shared" ref="J180:J181" si="285">SUM(G180:I180)</f>
        <v>8.2462514515399867</v>
      </c>
      <c r="K180" s="300"/>
      <c r="L180" s="300">
        <v>5.433385856282416</v>
      </c>
      <c r="M180" s="300">
        <v>2.2037696189087179</v>
      </c>
      <c r="N180" s="300">
        <v>1.5125133385795819</v>
      </c>
      <c r="O180" s="300">
        <f t="shared" ref="O180:O181" si="286">SUM(L180:N180)</f>
        <v>9.1496688137707167</v>
      </c>
      <c r="P180" s="300"/>
      <c r="Q180" s="300">
        <v>5.9067312556986966</v>
      </c>
      <c r="R180" s="300">
        <v>2.4316062046624607</v>
      </c>
      <c r="S180" s="300">
        <v>1.5892051072586622</v>
      </c>
      <c r="T180" s="300">
        <f t="shared" ref="T180:T181" si="287">SUM(Q180:S180)</f>
        <v>9.9275425676198186</v>
      </c>
      <c r="U180" s="300"/>
      <c r="V180" s="300">
        <v>6.6389622342443397</v>
      </c>
      <c r="W180" s="300">
        <v>2.8080366641368513</v>
      </c>
      <c r="X180" s="300">
        <v>1.6457762975639352</v>
      </c>
      <c r="Y180" s="300">
        <f t="shared" ref="Y180:Y181" si="288">SUM(V180:X180)</f>
        <v>11.092775195945126</v>
      </c>
    </row>
    <row r="181" spans="1:25" x14ac:dyDescent="0.2">
      <c r="A181" s="264" t="s">
        <v>363</v>
      </c>
      <c r="B181" s="301">
        <f>SUM(B179:B180)</f>
        <v>18.718315704024437</v>
      </c>
      <c r="C181" s="301">
        <f t="shared" ref="C181" si="289">SUM(C179:C180)</f>
        <v>18.495511435969647</v>
      </c>
      <c r="D181" s="301">
        <f t="shared" ref="D181" si="290">SUM(D179:D180)</f>
        <v>4.4821728600058677</v>
      </c>
      <c r="E181" s="301">
        <f t="shared" si="284"/>
        <v>41.695999999999948</v>
      </c>
      <c r="F181" s="301"/>
      <c r="G181" s="301">
        <f>SUM(G179:G180)</f>
        <v>20.855015097285577</v>
      </c>
      <c r="H181" s="301">
        <f t="shared" ref="H181" si="291">SUM(H179:H180)</f>
        <v>18.275765078610803</v>
      </c>
      <c r="I181" s="301">
        <f t="shared" ref="I181" si="292">SUM(I179:I180)</f>
        <v>4.3822198241036467</v>
      </c>
      <c r="J181" s="301">
        <f t="shared" si="285"/>
        <v>43.513000000000019</v>
      </c>
      <c r="K181" s="301"/>
      <c r="L181" s="301">
        <f>SUM(L179:L180)</f>
        <v>19.726112888806682</v>
      </c>
      <c r="M181" s="301">
        <f t="shared" ref="M181" si="293">SUM(M179:M180)</f>
        <v>18.064979449912464</v>
      </c>
      <c r="N181" s="301">
        <f t="shared" ref="N181" si="294">SUM(N179:N180)</f>
        <v>4.0609076612808712</v>
      </c>
      <c r="O181" s="301">
        <f t="shared" si="286"/>
        <v>41.852000000000018</v>
      </c>
      <c r="P181" s="301"/>
      <c r="Q181" s="301">
        <f>SUM(Q179:Q180)</f>
        <v>21.774855489579757</v>
      </c>
      <c r="R181" s="301">
        <f t="shared" ref="R181" si="295">SUM(R179:R180)</f>
        <v>19.062963474477755</v>
      </c>
      <c r="S181" s="301">
        <f t="shared" ref="S181" si="296">SUM(S179:S180)</f>
        <v>4.492181035942477</v>
      </c>
      <c r="T181" s="301">
        <f t="shared" si="287"/>
        <v>45.329999999999991</v>
      </c>
      <c r="U181" s="301"/>
      <c r="V181" s="301">
        <f>SUM(V179:V180)</f>
        <v>25.138273070153186</v>
      </c>
      <c r="W181" s="301">
        <f t="shared" ref="W181" si="297">SUM(W179:W180)</f>
        <v>20.1226358546859</v>
      </c>
      <c r="X181" s="301">
        <f t="shared" ref="X181" si="298">SUM(X179:X180)</f>
        <v>5.1470910751609482</v>
      </c>
      <c r="Y181" s="301">
        <f t="shared" si="288"/>
        <v>50.408000000000037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1.4790901187165555</v>
      </c>
      <c r="C188" s="300">
        <v>2.3613378680972725</v>
      </c>
      <c r="D188" s="300">
        <v>1.3212514025749982</v>
      </c>
      <c r="E188" s="300">
        <f>SUM(B188:D188)</f>
        <v>5.1616793893888264</v>
      </c>
      <c r="F188" s="300"/>
      <c r="G188" s="300">
        <v>1.3316022562273031</v>
      </c>
      <c r="H188" s="300">
        <v>2.4779463728837556</v>
      </c>
      <c r="I188" s="300">
        <v>1.5497555911832979</v>
      </c>
      <c r="J188" s="300">
        <f>SUM(G188:I188)</f>
        <v>5.3593042202943568</v>
      </c>
      <c r="K188" s="300"/>
      <c r="L188" s="300">
        <v>1.1037154145285077</v>
      </c>
      <c r="M188" s="300">
        <v>2.3439111354400768</v>
      </c>
      <c r="N188" s="300">
        <v>1.6537510332519811</v>
      </c>
      <c r="O188" s="300">
        <f>SUM(L188:N188)</f>
        <v>5.1013775832205654</v>
      </c>
      <c r="P188" s="300"/>
      <c r="Q188" s="300">
        <v>1.2701612494065782</v>
      </c>
      <c r="R188" s="300">
        <v>2.81500039486825</v>
      </c>
      <c r="S188" s="300">
        <v>1.9139039651687815</v>
      </c>
      <c r="T188" s="300">
        <f>SUM(Q188:S188)</f>
        <v>5.9990656094436101</v>
      </c>
      <c r="U188" s="300"/>
      <c r="V188" s="300">
        <v>1.3810296040491445</v>
      </c>
      <c r="W188" s="300">
        <v>3.2581619339991699</v>
      </c>
      <c r="X188" s="300">
        <v>2.2467822574063989</v>
      </c>
      <c r="Y188" s="300">
        <f>SUM(V188:X188)</f>
        <v>6.8859737954547136</v>
      </c>
    </row>
    <row r="189" spans="1:25" x14ac:dyDescent="0.2">
      <c r="A189" s="260" t="s">
        <v>364</v>
      </c>
      <c r="B189" s="300">
        <v>1.4704914423784974</v>
      </c>
      <c r="C189" s="300">
        <v>1.0902650425172351</v>
      </c>
      <c r="D189" s="300">
        <v>2.2085641257154442</v>
      </c>
      <c r="E189" s="300">
        <f t="shared" ref="E189:E190" si="299">SUM(B189:D189)</f>
        <v>4.7693206106111763</v>
      </c>
      <c r="F189" s="300"/>
      <c r="G189" s="300">
        <v>1.9105339426131118</v>
      </c>
      <c r="H189" s="300">
        <v>1.4947719254026279</v>
      </c>
      <c r="I189" s="300">
        <v>2.04638991168992</v>
      </c>
      <c r="J189" s="300">
        <f t="shared" ref="J189:J190" si="300">SUM(G189:I189)</f>
        <v>5.4516957797056591</v>
      </c>
      <c r="K189" s="300"/>
      <c r="L189" s="300">
        <v>1.7657800875273635</v>
      </c>
      <c r="M189" s="300">
        <v>1.2381973012522933</v>
      </c>
      <c r="N189" s="300">
        <v>1.5646450279997863</v>
      </c>
      <c r="O189" s="300">
        <f t="shared" ref="O189:O190" si="301">SUM(L189:N189)</f>
        <v>4.5686224167794434</v>
      </c>
      <c r="P189" s="300"/>
      <c r="Q189" s="300">
        <v>2.1026778128588131</v>
      </c>
      <c r="R189" s="300">
        <v>1.5180762708363895</v>
      </c>
      <c r="S189" s="300">
        <v>1.8781803068611864</v>
      </c>
      <c r="T189" s="300">
        <f t="shared" ref="T189:T190" si="302">SUM(Q189:S189)</f>
        <v>5.4989343905563892</v>
      </c>
      <c r="U189" s="300"/>
      <c r="V189" s="300">
        <v>2.4557570357616192</v>
      </c>
      <c r="W189" s="300">
        <v>1.8454584524313609</v>
      </c>
      <c r="X189" s="300">
        <v>2.2708107163523072</v>
      </c>
      <c r="Y189" s="300">
        <f t="shared" ref="Y189:Y190" si="303">SUM(V189:X189)</f>
        <v>6.5720262045452875</v>
      </c>
    </row>
    <row r="190" spans="1:25" x14ac:dyDescent="0.2">
      <c r="A190" s="264" t="s">
        <v>363</v>
      </c>
      <c r="B190" s="301">
        <f>SUM(B188:B189)</f>
        <v>2.9495815610950529</v>
      </c>
      <c r="C190" s="301">
        <f t="shared" ref="C190" si="304">SUM(C188:C189)</f>
        <v>3.4516029106145076</v>
      </c>
      <c r="D190" s="301">
        <f t="shared" ref="D190" si="305">SUM(D188:D189)</f>
        <v>3.5298155282904426</v>
      </c>
      <c r="E190" s="301">
        <f t="shared" si="299"/>
        <v>9.9310000000000045</v>
      </c>
      <c r="F190" s="301"/>
      <c r="G190" s="301">
        <f>SUM(G188:G189)</f>
        <v>3.2421361988404147</v>
      </c>
      <c r="H190" s="301">
        <f t="shared" ref="H190" si="306">SUM(H188:H189)</f>
        <v>3.9727182982863836</v>
      </c>
      <c r="I190" s="301">
        <f t="shared" ref="I190" si="307">SUM(I188:I189)</f>
        <v>3.5961455028732177</v>
      </c>
      <c r="J190" s="301">
        <f t="shared" si="300"/>
        <v>10.811000000000016</v>
      </c>
      <c r="K190" s="301"/>
      <c r="L190" s="301">
        <f>SUM(L188:L189)</f>
        <v>2.8694955020558712</v>
      </c>
      <c r="M190" s="301">
        <f t="shared" ref="M190" si="308">SUM(M188:M189)</f>
        <v>3.5821084366923701</v>
      </c>
      <c r="N190" s="301">
        <f t="shared" ref="N190" si="309">SUM(N188:N189)</f>
        <v>3.2183960612517675</v>
      </c>
      <c r="O190" s="301">
        <f t="shared" si="301"/>
        <v>9.6700000000000088</v>
      </c>
      <c r="P190" s="301"/>
      <c r="Q190" s="301">
        <f>SUM(Q188:Q189)</f>
        <v>3.372839062265391</v>
      </c>
      <c r="R190" s="301">
        <f t="shared" ref="R190" si="310">SUM(R188:R189)</f>
        <v>4.33307666570464</v>
      </c>
      <c r="S190" s="301">
        <f t="shared" ref="S190" si="311">SUM(S188:S189)</f>
        <v>3.7920842720299679</v>
      </c>
      <c r="T190" s="301">
        <f t="shared" si="302"/>
        <v>11.497999999999999</v>
      </c>
      <c r="U190" s="301"/>
      <c r="V190" s="301">
        <f>SUM(V188:V189)</f>
        <v>3.8367866398107635</v>
      </c>
      <c r="W190" s="301">
        <f t="shared" ref="W190" si="312">SUM(W188:W189)</f>
        <v>5.1036203864305305</v>
      </c>
      <c r="X190" s="301">
        <f t="shared" ref="X190" si="313">SUM(X188:X189)</f>
        <v>4.5175929737587062</v>
      </c>
      <c r="Y190" s="301">
        <f t="shared" si="303"/>
        <v>13.458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1.8504004291856748</v>
      </c>
      <c r="C197" s="300">
        <v>2.5162726390265209</v>
      </c>
      <c r="D197" s="300">
        <v>2.2265469730698717</v>
      </c>
      <c r="E197" s="300">
        <f>SUM(B197:D197)</f>
        <v>6.5932200412820672</v>
      </c>
      <c r="F197" s="300"/>
      <c r="G197" s="300">
        <v>1.4015305663420221</v>
      </c>
      <c r="H197" s="300">
        <v>2.1755721304389217</v>
      </c>
      <c r="I197" s="300">
        <v>3.9000635238098762</v>
      </c>
      <c r="J197" s="300">
        <f>SUM(G197:I197)</f>
        <v>7.4771662205908207</v>
      </c>
      <c r="K197" s="300"/>
      <c r="L197" s="300">
        <v>1.7062912501259788</v>
      </c>
      <c r="M197" s="300">
        <v>1.9116687107316335</v>
      </c>
      <c r="N197" s="300">
        <v>2.4835365092815929</v>
      </c>
      <c r="O197" s="300">
        <f>SUM(L197:N197)</f>
        <v>6.1014964701392049</v>
      </c>
      <c r="P197" s="300"/>
      <c r="Q197" s="300">
        <v>1.7248897862884918</v>
      </c>
      <c r="R197" s="300">
        <v>1.9662662773540145</v>
      </c>
      <c r="S197" s="300">
        <v>2.5993005715371478</v>
      </c>
      <c r="T197" s="300">
        <f>SUM(Q197:S197)</f>
        <v>6.2904566351796536</v>
      </c>
      <c r="U197" s="300"/>
      <c r="V197" s="300">
        <v>1.7026797601145316</v>
      </c>
      <c r="W197" s="300">
        <v>1.9682626158553886</v>
      </c>
      <c r="X197" s="300">
        <v>2.6458675834347689</v>
      </c>
      <c r="Y197" s="300">
        <f>SUM(V197:X197)</f>
        <v>6.3168099594046891</v>
      </c>
    </row>
    <row r="198" spans="1:25" x14ac:dyDescent="0.2">
      <c r="A198" s="260" t="s">
        <v>364</v>
      </c>
      <c r="B198" s="300">
        <v>1.6893255101739653</v>
      </c>
      <c r="C198" s="300">
        <v>0.28554190188429579</v>
      </c>
      <c r="D198" s="300">
        <v>0.99691254665965956</v>
      </c>
      <c r="E198" s="300">
        <f t="shared" ref="E198:E199" si="314">SUM(B198:D198)</f>
        <v>2.9717799587179208</v>
      </c>
      <c r="F198" s="300"/>
      <c r="G198" s="300">
        <v>2.0286301464204302</v>
      </c>
      <c r="H198" s="300">
        <v>0.42408079654507375</v>
      </c>
      <c r="I198" s="300">
        <v>0.98212283644367959</v>
      </c>
      <c r="J198" s="300">
        <f t="shared" ref="J198:J199" si="315">SUM(G198:I198)</f>
        <v>3.4348337794091837</v>
      </c>
      <c r="K198" s="300"/>
      <c r="L198" s="300">
        <v>1.7842326342302897</v>
      </c>
      <c r="M198" s="300">
        <v>0.78273049573148357</v>
      </c>
      <c r="N198" s="300">
        <v>1.2335403998990366</v>
      </c>
      <c r="O198" s="300">
        <f t="shared" ref="O198:O199" si="316">SUM(L198:N198)</f>
        <v>3.8005035298608099</v>
      </c>
      <c r="P198" s="300"/>
      <c r="Q198" s="300">
        <v>1.9227773359620068</v>
      </c>
      <c r="R198" s="300">
        <v>0.81393799701401837</v>
      </c>
      <c r="S198" s="300">
        <v>1.327828031844313</v>
      </c>
      <c r="T198" s="300">
        <f t="shared" ref="T198:T199" si="317">SUM(Q198:S198)</f>
        <v>4.064543364820338</v>
      </c>
      <c r="U198" s="300"/>
      <c r="V198" s="300">
        <v>2.08326658990869</v>
      </c>
      <c r="W198" s="300">
        <v>0.84435426182716189</v>
      </c>
      <c r="X198" s="300">
        <v>1.4325691888594529</v>
      </c>
      <c r="Y198" s="300">
        <f t="shared" ref="Y198:Y199" si="318">SUM(V198:X198)</f>
        <v>4.3601900405953042</v>
      </c>
    </row>
    <row r="199" spans="1:25" x14ac:dyDescent="0.2">
      <c r="A199" s="264" t="s">
        <v>363</v>
      </c>
      <c r="B199" s="301">
        <f>SUM(B197:B198)</f>
        <v>3.5397259393596401</v>
      </c>
      <c r="C199" s="301">
        <f t="shared" ref="C199" si="319">SUM(C197:C198)</f>
        <v>2.8018145409108168</v>
      </c>
      <c r="D199" s="301">
        <f t="shared" ref="D199" si="320">SUM(D197:D198)</f>
        <v>3.2234595197295315</v>
      </c>
      <c r="E199" s="301">
        <f t="shared" si="314"/>
        <v>9.5649999999999871</v>
      </c>
      <c r="F199" s="301"/>
      <c r="G199" s="301">
        <f>SUM(G197:G198)</f>
        <v>3.4301607127624525</v>
      </c>
      <c r="H199" s="301">
        <f t="shared" ref="H199" si="321">SUM(H197:H198)</f>
        <v>2.5996529269839956</v>
      </c>
      <c r="I199" s="301">
        <f t="shared" ref="I199" si="322">SUM(I197:I198)</f>
        <v>4.8821863602535558</v>
      </c>
      <c r="J199" s="301">
        <f t="shared" si="315"/>
        <v>10.912000000000004</v>
      </c>
      <c r="K199" s="301"/>
      <c r="L199" s="301">
        <f>SUM(L197:L198)</f>
        <v>3.4905238843562687</v>
      </c>
      <c r="M199" s="301">
        <f t="shared" ref="M199" si="323">SUM(M197:M198)</f>
        <v>2.694399206463117</v>
      </c>
      <c r="N199" s="301">
        <f t="shared" ref="N199" si="324">SUM(N197:N198)</f>
        <v>3.7170769091806295</v>
      </c>
      <c r="O199" s="301">
        <f t="shared" si="316"/>
        <v>9.9020000000000152</v>
      </c>
      <c r="P199" s="301"/>
      <c r="Q199" s="301">
        <f>SUM(Q197:Q198)</f>
        <v>3.6476671222504988</v>
      </c>
      <c r="R199" s="301">
        <f t="shared" ref="R199" si="325">SUM(R197:R198)</f>
        <v>2.7802042743680326</v>
      </c>
      <c r="S199" s="301">
        <f t="shared" ref="S199" si="326">SUM(S197:S198)</f>
        <v>3.927128603381461</v>
      </c>
      <c r="T199" s="301">
        <f t="shared" si="317"/>
        <v>10.354999999999993</v>
      </c>
      <c r="U199" s="301"/>
      <c r="V199" s="301">
        <f>SUM(V197:V198)</f>
        <v>3.7859463500232216</v>
      </c>
      <c r="W199" s="301">
        <f t="shared" ref="W199" si="327">SUM(W197:W198)</f>
        <v>2.8126168776825504</v>
      </c>
      <c r="X199" s="301">
        <f t="shared" ref="X199" si="328">SUM(X197:X198)</f>
        <v>4.0784367722942214</v>
      </c>
      <c r="Y199" s="301">
        <f t="shared" si="318"/>
        <v>10.676999999999992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Swindon and Wiltshire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0.96217402139004982</v>
      </c>
      <c r="N7">
        <f>'Ind T4'!C122</f>
        <v>0.56100777769414467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7.4715589728779896E-2</v>
      </c>
      <c r="N9">
        <f>'Ind T4'!C120</f>
        <v>1.2477894473439388</v>
      </c>
    </row>
    <row r="10" spans="1:16" x14ac:dyDescent="0.2">
      <c r="L10" s="13" t="str">
        <f>'Ind T4'!A80</f>
        <v>Education</v>
      </c>
      <c r="M10">
        <f>'Ind T4'!B119</f>
        <v>1.14730414116333</v>
      </c>
      <c r="N10">
        <f>'Ind T4'!C119</f>
        <v>0.60006362078419695</v>
      </c>
    </row>
    <row r="11" spans="1:16" x14ac:dyDescent="0.2">
      <c r="L11" s="13" t="str">
        <f>'Ind T4'!A79</f>
        <v>Public admin. and defence</v>
      </c>
      <c r="M11">
        <f>'Ind T4'!B118</f>
        <v>0.45049418569491628</v>
      </c>
      <c r="N11">
        <f>'Ind T4'!C118</f>
        <v>6.1897226861851173E-2</v>
      </c>
    </row>
    <row r="12" spans="1:16" x14ac:dyDescent="0.2">
      <c r="L12" s="1" t="str">
        <f>CONCATENATE("[",'Ind T4'!A78,"]")</f>
        <v>[Non-marketed services]</v>
      </c>
      <c r="M12">
        <f>'Ind T4'!B117</f>
        <v>0.49058716305443451</v>
      </c>
      <c r="N12">
        <f>'Ind T4'!C117</f>
        <v>0.81310058797250395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0.69492656705718581</v>
      </c>
      <c r="N14" s="13">
        <f>'Ind T4'!C115</f>
        <v>0.50363157007387027</v>
      </c>
    </row>
    <row r="15" spans="1:16" x14ac:dyDescent="0.2">
      <c r="L15" s="13" t="str">
        <f>'Ind T4'!A75</f>
        <v>Arts and entertainment</v>
      </c>
      <c r="M15" s="13">
        <f>'Ind T4'!B114</f>
        <v>-0.53124126519890069</v>
      </c>
      <c r="N15" s="13">
        <f>'Ind T4'!C114</f>
        <v>2.228095497296767</v>
      </c>
    </row>
    <row r="16" spans="1:16" x14ac:dyDescent="0.2">
      <c r="L16" s="13" t="str">
        <f>'Ind T4'!A74</f>
        <v>Support services</v>
      </c>
      <c r="M16" s="13">
        <f>'Ind T4'!B113</f>
        <v>-8.4889765862961042E-2</v>
      </c>
      <c r="N16" s="13">
        <f>'Ind T4'!C113</f>
        <v>0.93579440410547221</v>
      </c>
    </row>
    <row r="17" spans="12:14" x14ac:dyDescent="0.2">
      <c r="L17" s="13" t="str">
        <f>'Ind T4'!A73</f>
        <v>Professional services</v>
      </c>
      <c r="M17" s="13">
        <f>'Ind T4'!B112</f>
        <v>3.3784262531734166</v>
      </c>
      <c r="N17" s="13">
        <f>'Ind T4'!C112</f>
        <v>1.0845505296776192</v>
      </c>
    </row>
    <row r="18" spans="12:14" x14ac:dyDescent="0.2">
      <c r="L18" s="13" t="str">
        <f>'Ind T4'!A72</f>
        <v>Real estate</v>
      </c>
      <c r="M18" s="13">
        <f>'Ind T4'!B111</f>
        <v>1.7530267495757146</v>
      </c>
      <c r="N18" s="13">
        <f>'Ind T4'!C111</f>
        <v>-0.69468189199862751</v>
      </c>
    </row>
    <row r="19" spans="12:14" x14ac:dyDescent="0.2">
      <c r="L19" t="str">
        <f>'Ind T4'!A71</f>
        <v>Finance and insurance</v>
      </c>
      <c r="M19">
        <f>'Ind T4'!B110</f>
        <v>-2.6756456904886816</v>
      </c>
      <c r="N19">
        <f>'Ind T4'!C110</f>
        <v>-0.30713865695332077</v>
      </c>
    </row>
    <row r="20" spans="12:14" x14ac:dyDescent="0.2">
      <c r="L20" t="str">
        <f>'Ind T4'!A70</f>
        <v>Information technology</v>
      </c>
      <c r="M20">
        <f>'Ind T4'!B109</f>
        <v>-5.6547008695008838</v>
      </c>
      <c r="N20">
        <f>'Ind T4'!C109</f>
        <v>0.68588339438502288</v>
      </c>
    </row>
    <row r="21" spans="12:14" x14ac:dyDescent="0.2">
      <c r="L21" t="str">
        <f>'Ind T4'!A69</f>
        <v>Media</v>
      </c>
      <c r="M21">
        <f>'Ind T4'!B108</f>
        <v>5.0076354334591233</v>
      </c>
      <c r="N21">
        <f>'Ind T4'!C108</f>
        <v>-0.38131115609449928</v>
      </c>
    </row>
    <row r="22" spans="12:14" x14ac:dyDescent="0.2">
      <c r="L22" s="1" t="str">
        <f>CONCATENATE("[",'Ind T4'!A68,"]")</f>
        <v>[Business and other services]</v>
      </c>
      <c r="M22">
        <f>'Ind T4'!B107</f>
        <v>0.27206342164001196</v>
      </c>
      <c r="N22">
        <f>'Ind T4'!C107</f>
        <v>0.79496820490325693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2.2317597465888461</v>
      </c>
      <c r="N24">
        <f>'Ind T4'!C105</f>
        <v>1.2304718798318737</v>
      </c>
    </row>
    <row r="25" spans="12:14" x14ac:dyDescent="0.2">
      <c r="L25" s="13" t="str">
        <f>'Ind T4'!A65</f>
        <v>Transport and storage</v>
      </c>
      <c r="M25">
        <f>'Ind T4'!B104</f>
        <v>0.14897867165566403</v>
      </c>
      <c r="N25">
        <f>'Ind T4'!C104</f>
        <v>0.14950880462842875</v>
      </c>
    </row>
    <row r="26" spans="12:14" x14ac:dyDescent="0.2">
      <c r="L26" s="13" t="str">
        <f>'Ind T4'!A64</f>
        <v>Wholesale and retail trade</v>
      </c>
      <c r="M26">
        <f>'Ind T4'!B103</f>
        <v>0.49706674886615954</v>
      </c>
      <c r="N26">
        <f>'Ind T4'!C103</f>
        <v>4.7208165780698863E-2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0.8801612248355406</v>
      </c>
      <c r="N27">
        <f>'Ind T4'!C102</f>
        <v>0.39661073967482974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4.2002419860904805</v>
      </c>
      <c r="N29">
        <f>'Ind T4'!C100</f>
        <v>0.69796716635883715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2.7261870653064513</v>
      </c>
      <c r="N31">
        <f>'Ind T4'!C98</f>
        <v>-0.39471279984990559</v>
      </c>
    </row>
    <row r="32" spans="12:14" x14ac:dyDescent="0.2">
      <c r="L32" s="13" t="str">
        <f>'Ind T4'!A58</f>
        <v>Engineering</v>
      </c>
      <c r="M32">
        <f>'Ind T4'!B97</f>
        <v>-3.0282874986957364</v>
      </c>
      <c r="N32">
        <f>'Ind T4'!C97</f>
        <v>-1.0841529016576312</v>
      </c>
    </row>
    <row r="33" spans="12:14" x14ac:dyDescent="0.2">
      <c r="L33" s="13" t="str">
        <f>'Ind T4'!A57</f>
        <v>Food drink and tobacco</v>
      </c>
      <c r="M33">
        <f>'Ind T4'!B96</f>
        <v>3.2275109429980686</v>
      </c>
      <c r="N33">
        <f>'Ind T4'!C96</f>
        <v>-2.5257866996153511</v>
      </c>
    </row>
    <row r="34" spans="12:14" x14ac:dyDescent="0.2">
      <c r="L34" s="1" t="str">
        <f>CONCATENATE("[",'Ind T4'!A56,"]")</f>
        <v>[Manufacturing]</v>
      </c>
      <c r="M34">
        <f>'Ind T4'!B95</f>
        <v>1.8105569944153466</v>
      </c>
      <c r="N34">
        <f>'Ind T4'!C95</f>
        <v>-0.68375616335465406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1.8360881339209101</v>
      </c>
      <c r="N36">
        <f>'Ind T4'!C93</f>
        <v>0.93291975830611662</v>
      </c>
    </row>
    <row r="37" spans="12:14" x14ac:dyDescent="0.2">
      <c r="L37" s="13" t="str">
        <f>'Ind T4'!A53</f>
        <v>Electricity and gas</v>
      </c>
      <c r="M37">
        <f>'Ind T4'!B92</f>
        <v>12.09978064468058</v>
      </c>
      <c r="N37">
        <f>'Ind T4'!C92</f>
        <v>-0.45592644589594888</v>
      </c>
    </row>
    <row r="38" spans="12:14" x14ac:dyDescent="0.2">
      <c r="L38" s="13" t="str">
        <f>'Ind T4'!A52</f>
        <v>Mining and quarrying</v>
      </c>
      <c r="M38">
        <f>'Ind T4'!B91</f>
        <v>-20.292208382428491</v>
      </c>
      <c r="N38">
        <f>'Ind T4'!C91</f>
        <v>-4.9601318746278817</v>
      </c>
    </row>
    <row r="39" spans="12:14" x14ac:dyDescent="0.2">
      <c r="L39" s="45" t="str">
        <f>'Ind T4'!A51</f>
        <v>Agriculture</v>
      </c>
      <c r="M39">
        <f>'Ind T4'!B90</f>
        <v>5.0149509121426128</v>
      </c>
      <c r="N39">
        <f>'Ind T4'!C90</f>
        <v>0.40984139324287128</v>
      </c>
    </row>
    <row r="40" spans="12:14" x14ac:dyDescent="0.2">
      <c r="L40" s="1" t="str">
        <f>CONCATENATE("[",'Ind T4'!A50,"]")</f>
        <v>[Primary sector and utilities]</v>
      </c>
      <c r="M40">
        <f>'Ind T4'!B89</f>
        <v>3.8378679120833814</v>
      </c>
      <c r="N40">
        <f>'Ind T4'!C89</f>
        <v>0.43797318172504873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Swindon and Wiltshire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12.548000000000023</v>
      </c>
      <c r="N5" s="11">
        <f t="shared" ref="N5:AL5" si="1">SUM(N6:N9)</f>
        <v>10.843000000000005</v>
      </c>
      <c r="O5" s="11">
        <f t="shared" si="1"/>
        <v>11.279999999999992</v>
      </c>
      <c r="P5" s="11">
        <f t="shared" si="1"/>
        <v>10.445000000000029</v>
      </c>
      <c r="Q5" s="11">
        <f t="shared" si="1"/>
        <v>10.015000000000018</v>
      </c>
      <c r="R5" s="11">
        <f t="shared" si="1"/>
        <v>9.6959999999999873</v>
      </c>
      <c r="S5" s="11">
        <f t="shared" si="1"/>
        <v>10.428999999999998</v>
      </c>
      <c r="T5" s="11">
        <f t="shared" si="1"/>
        <v>11.439000000000009</v>
      </c>
      <c r="U5" s="11">
        <f t="shared" si="1"/>
        <v>11.291999999999994</v>
      </c>
      <c r="V5" s="11">
        <f t="shared" si="1"/>
        <v>10.420999999999992</v>
      </c>
      <c r="W5" s="11">
        <f t="shared" si="1"/>
        <v>11.705000000000009</v>
      </c>
      <c r="X5" s="11">
        <f t="shared" si="1"/>
        <v>11.668000000000005</v>
      </c>
      <c r="Y5" s="11">
        <f t="shared" si="1"/>
        <v>11.673999999999984</v>
      </c>
      <c r="Z5" s="11">
        <f t="shared" si="1"/>
        <v>11.789000000000003</v>
      </c>
      <c r="AA5" s="11">
        <f t="shared" si="1"/>
        <v>11.967000000000006</v>
      </c>
      <c r="AB5" s="11">
        <f t="shared" si="1"/>
        <v>12.051999999999996</v>
      </c>
      <c r="AC5" s="11">
        <f t="shared" si="1"/>
        <v>12.121999999999982</v>
      </c>
      <c r="AD5" s="11">
        <f t="shared" si="1"/>
        <v>12.175000000000013</v>
      </c>
      <c r="AE5" s="11">
        <f t="shared" si="1"/>
        <v>12.220000000000004</v>
      </c>
      <c r="AF5" s="11">
        <f t="shared" si="1"/>
        <v>12.257999999999996</v>
      </c>
      <c r="AG5" s="11">
        <f t="shared" si="1"/>
        <v>12.304</v>
      </c>
      <c r="AH5" s="11">
        <f t="shared" si="1"/>
        <v>12.344999999999979</v>
      </c>
      <c r="AI5" s="11">
        <f t="shared" si="1"/>
        <v>12.385999999999994</v>
      </c>
      <c r="AJ5" s="11">
        <f t="shared" si="1"/>
        <v>12.422999999999991</v>
      </c>
      <c r="AK5" s="11">
        <f t="shared" si="1"/>
        <v>12.462000000000019</v>
      </c>
      <c r="AL5" s="11">
        <f t="shared" si="1"/>
        <v>12.498000000000001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7.5850000000000266</v>
      </c>
      <c r="N6" s="11">
        <v>6.6480000000000068</v>
      </c>
      <c r="O6" s="11">
        <v>6.8849999999999882</v>
      </c>
      <c r="P6" s="11">
        <v>6.2900000000000196</v>
      </c>
      <c r="Q6" s="11">
        <v>6.5420000000000122</v>
      </c>
      <c r="R6" s="11">
        <v>5.5809999999999897</v>
      </c>
      <c r="S6" s="11">
        <v>6.7010000000000005</v>
      </c>
      <c r="T6" s="11">
        <v>7.4860000000000104</v>
      </c>
      <c r="U6" s="11">
        <v>6.6159999999999988</v>
      </c>
      <c r="V6" s="11">
        <v>5.7979999999999974</v>
      </c>
      <c r="W6" s="11">
        <v>7.1280000000000072</v>
      </c>
      <c r="X6" s="11">
        <v>7.1830000000000025</v>
      </c>
      <c r="Y6" s="11">
        <v>7.2319999999999851</v>
      </c>
      <c r="Z6" s="11">
        <v>7.3100000000000058</v>
      </c>
      <c r="AA6" s="11">
        <v>7.3600000000000065</v>
      </c>
      <c r="AB6" s="11">
        <v>7.3759999999999986</v>
      </c>
      <c r="AC6" s="11">
        <v>7.3959999999999866</v>
      </c>
      <c r="AD6" s="11">
        <v>7.4140000000000104</v>
      </c>
      <c r="AE6" s="11">
        <v>7.431000000000008</v>
      </c>
      <c r="AF6" s="11">
        <v>7.4459999999999988</v>
      </c>
      <c r="AG6" s="11">
        <v>7.4710000000000045</v>
      </c>
      <c r="AH6" s="11">
        <v>7.4939999999999838</v>
      </c>
      <c r="AI6" s="11">
        <v>7.5169999999999915</v>
      </c>
      <c r="AJ6" s="11">
        <v>7.5379999999999852</v>
      </c>
      <c r="AK6" s="172">
        <v>7.5590000000000064</v>
      </c>
      <c r="AL6" s="11">
        <v>7.5789999999999953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0.14800000000000008</v>
      </c>
      <c r="N7" s="11">
        <v>0.12799999999999967</v>
      </c>
      <c r="O7" s="11">
        <v>0.42999999999999849</v>
      </c>
      <c r="P7" s="11">
        <v>0.31300000000000056</v>
      </c>
      <c r="Q7" s="11">
        <v>0.17800000000000007</v>
      </c>
      <c r="R7" s="11">
        <v>0.45999999999999963</v>
      </c>
      <c r="S7" s="11">
        <v>0.11700000000000016</v>
      </c>
      <c r="T7" s="11">
        <v>5.8000000000000156E-2</v>
      </c>
      <c r="U7" s="11">
        <v>0.30000000000000049</v>
      </c>
      <c r="V7" s="11">
        <v>0.14499999999999946</v>
      </c>
      <c r="W7" s="11">
        <v>0.14800000000000016</v>
      </c>
      <c r="X7" s="11">
        <v>0.13700000000000004</v>
      </c>
      <c r="Y7" s="11">
        <v>0.13299999999999979</v>
      </c>
      <c r="Z7" s="11">
        <v>0.12400000000000019</v>
      </c>
      <c r="AA7" s="11">
        <v>0.11499999999999976</v>
      </c>
      <c r="AB7" s="11">
        <v>0.10800000000000005</v>
      </c>
      <c r="AC7" s="11">
        <v>0.10299999999999988</v>
      </c>
      <c r="AD7" s="11">
        <v>9.6999999999999947E-2</v>
      </c>
      <c r="AE7" s="11">
        <v>9.3000000000000152E-2</v>
      </c>
      <c r="AF7" s="11">
        <v>8.8999999999999982E-2</v>
      </c>
      <c r="AG7" s="11">
        <v>8.5000000000000214E-2</v>
      </c>
      <c r="AH7" s="11">
        <v>8.1000000000000114E-2</v>
      </c>
      <c r="AI7" s="11">
        <v>7.7999999999999903E-2</v>
      </c>
      <c r="AJ7" s="11">
        <v>7.3999999999999871E-2</v>
      </c>
      <c r="AK7" s="172">
        <v>7.2000000000000008E-2</v>
      </c>
      <c r="AL7" s="11">
        <v>6.900000000000002E-2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2.6960000000000015</v>
      </c>
      <c r="N8" s="11">
        <v>1.2549999999999992</v>
      </c>
      <c r="O8" s="11">
        <v>1.2920000000000011</v>
      </c>
      <c r="P8" s="11">
        <v>1.3530000000000013</v>
      </c>
      <c r="Q8" s="11">
        <v>1.0430000000000021</v>
      </c>
      <c r="R8" s="11">
        <v>0.63099999999999956</v>
      </c>
      <c r="S8" s="11">
        <v>1.0010000000000006</v>
      </c>
      <c r="T8" s="11">
        <v>0.79200000000000004</v>
      </c>
      <c r="U8" s="11">
        <v>1.3979999999999964</v>
      </c>
      <c r="V8" s="11">
        <v>0.90299999999999947</v>
      </c>
      <c r="W8" s="11">
        <v>1.1170000000000013</v>
      </c>
      <c r="X8" s="11">
        <v>1.0980000000000001</v>
      </c>
      <c r="Y8" s="11">
        <v>1.077</v>
      </c>
      <c r="Z8" s="11">
        <v>1.0710000000000024</v>
      </c>
      <c r="AA8" s="11">
        <v>1.0679999999999998</v>
      </c>
      <c r="AB8" s="11">
        <v>1.0660000000000023</v>
      </c>
      <c r="AC8" s="11">
        <v>1.0629999999999991</v>
      </c>
      <c r="AD8" s="11">
        <v>1.0600000000000007</v>
      </c>
      <c r="AE8" s="11">
        <v>1.0569999999999988</v>
      </c>
      <c r="AF8" s="11">
        <v>1.0549999999999986</v>
      </c>
      <c r="AG8" s="11">
        <v>1.0529999999999986</v>
      </c>
      <c r="AH8" s="11">
        <v>1.0510000000000028</v>
      </c>
      <c r="AI8" s="11">
        <v>1.048999999999999</v>
      </c>
      <c r="AJ8" s="11">
        <v>1.0470000000000006</v>
      </c>
      <c r="AK8" s="172">
        <v>1.0449999999999993</v>
      </c>
      <c r="AL8" s="11">
        <v>1.0429999999999997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2.1189999999999958</v>
      </c>
      <c r="N9" s="11">
        <v>2.8119999999999989</v>
      </c>
      <c r="O9" s="11">
        <v>2.6730000000000032</v>
      </c>
      <c r="P9" s="11">
        <v>2.4890000000000061</v>
      </c>
      <c r="Q9" s="11">
        <v>2.2520000000000033</v>
      </c>
      <c r="R9" s="11">
        <v>3.0239999999999987</v>
      </c>
      <c r="S9" s="11">
        <v>2.6099999999999985</v>
      </c>
      <c r="T9" s="11">
        <v>3.102999999999998</v>
      </c>
      <c r="U9" s="11">
        <v>2.977999999999998</v>
      </c>
      <c r="V9" s="11">
        <v>3.5749999999999966</v>
      </c>
      <c r="W9" s="11">
        <v>3.3119999999999994</v>
      </c>
      <c r="X9" s="11">
        <v>3.2500000000000022</v>
      </c>
      <c r="Y9" s="11">
        <v>3.2319999999999975</v>
      </c>
      <c r="Z9" s="11">
        <v>3.283999999999994</v>
      </c>
      <c r="AA9" s="11">
        <v>3.4239999999999986</v>
      </c>
      <c r="AB9" s="11">
        <v>3.5019999999999949</v>
      </c>
      <c r="AC9" s="11">
        <v>3.5599999999999978</v>
      </c>
      <c r="AD9" s="11">
        <v>3.6040000000000028</v>
      </c>
      <c r="AE9" s="11">
        <v>3.6389999999999971</v>
      </c>
      <c r="AF9" s="11">
        <v>3.6679999999999979</v>
      </c>
      <c r="AG9" s="11">
        <v>3.6949999999999963</v>
      </c>
      <c r="AH9" s="11">
        <v>3.7189999999999923</v>
      </c>
      <c r="AI9" s="11">
        <v>3.7420000000000022</v>
      </c>
      <c r="AJ9" s="11">
        <v>3.7640000000000056</v>
      </c>
      <c r="AK9" s="172">
        <v>3.7860000000000142</v>
      </c>
      <c r="AL9" s="11">
        <v>3.8070000000000048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32.002999999999986</v>
      </c>
      <c r="N11" s="11">
        <f t="shared" si="2"/>
        <v>30.338000000000012</v>
      </c>
      <c r="O11" s="11">
        <f t="shared" si="2"/>
        <v>31.807000000000009</v>
      </c>
      <c r="P11" s="11">
        <f t="shared" si="2"/>
        <v>30.376999999999924</v>
      </c>
      <c r="Q11" s="11">
        <f t="shared" si="2"/>
        <v>29.408000000000015</v>
      </c>
      <c r="R11" s="11">
        <f t="shared" ref="R11" si="3">SUM(R12:R14)</f>
        <v>29.66999999999998</v>
      </c>
      <c r="S11" s="11">
        <f t="shared" ref="S11" si="4">SUM(S12:S14)</f>
        <v>31.456999999999994</v>
      </c>
      <c r="T11" s="11">
        <f t="shared" ref="T11" si="5">SUM(T12:T14)</f>
        <v>30.869000000000057</v>
      </c>
      <c r="U11" s="11">
        <f t="shared" ref="U11" si="6">SUM(U12:U14)</f>
        <v>31.174999999999969</v>
      </c>
      <c r="V11" s="11">
        <f t="shared" ref="V11" si="7">SUM(V12:V14)</f>
        <v>32.389000000000024</v>
      </c>
      <c r="W11" s="11">
        <f t="shared" ref="W11" si="8">SUM(W12:W14)</f>
        <v>32.454999999999934</v>
      </c>
      <c r="X11" s="11">
        <f t="shared" ref="X11" si="9">SUM(X12:X14)</f>
        <v>32.311999999999955</v>
      </c>
      <c r="Y11" s="11">
        <f t="shared" ref="Y11" si="10">SUM(Y12:Y14)</f>
        <v>32.127999999999844</v>
      </c>
      <c r="Z11" s="11">
        <f t="shared" ref="Z11" si="11">SUM(Z12:Z14)</f>
        <v>31.948000000000036</v>
      </c>
      <c r="AA11" s="11">
        <f t="shared" ref="AA11" si="12">SUM(AA12:AA14)</f>
        <v>31.798000000000059</v>
      </c>
      <c r="AB11" s="11">
        <f t="shared" ref="AB11" si="13">SUM(AB12:AB14)</f>
        <v>31.49700000000005</v>
      </c>
      <c r="AC11" s="11">
        <f t="shared" ref="AC11" si="14">SUM(AC12:AC14)</f>
        <v>31.249999999999964</v>
      </c>
      <c r="AD11" s="11">
        <f>SUM(AD12:AD14)</f>
        <v>30.999999999999964</v>
      </c>
      <c r="AE11" s="11">
        <f t="shared" ref="AE11" si="15">SUM(AE12:AE14)</f>
        <v>30.757000000000012</v>
      </c>
      <c r="AF11" s="11">
        <f t="shared" ref="AF11" si="16">SUM(AF12:AF14)</f>
        <v>30.522000000000027</v>
      </c>
      <c r="AG11" s="11">
        <f t="shared" ref="AG11:AL11" si="17">SUM(AG12:AG14)</f>
        <v>30.316999999999986</v>
      </c>
      <c r="AH11" s="11">
        <f t="shared" si="17"/>
        <v>30.098999999999982</v>
      </c>
      <c r="AI11" s="11">
        <f t="shared" si="17"/>
        <v>29.885000000000083</v>
      </c>
      <c r="AJ11" s="11">
        <f t="shared" si="17"/>
        <v>29.676000000000009</v>
      </c>
      <c r="AK11" s="11">
        <f t="shared" si="17"/>
        <v>29.471999999999973</v>
      </c>
      <c r="AL11" s="11">
        <f t="shared" si="17"/>
        <v>29.28099999999997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2.8419999999999996</v>
      </c>
      <c r="N12" s="11">
        <v>2.5949999999999953</v>
      </c>
      <c r="O12" s="11">
        <v>2.86899999999999</v>
      </c>
      <c r="P12" s="11">
        <v>2.623999999999993</v>
      </c>
      <c r="Q12" s="11">
        <v>2.5480000000000023</v>
      </c>
      <c r="R12" s="11">
        <v>2.8350000000000004</v>
      </c>
      <c r="S12" s="11">
        <v>3.4120000000000035</v>
      </c>
      <c r="T12" s="11">
        <v>3.2989999999999911</v>
      </c>
      <c r="U12" s="11">
        <v>2.9719999999999978</v>
      </c>
      <c r="V12" s="11">
        <v>3.2220000000000026</v>
      </c>
      <c r="W12" s="11">
        <v>3.3229999999999973</v>
      </c>
      <c r="X12" s="11">
        <v>3.2549999999999972</v>
      </c>
      <c r="Y12" s="11">
        <v>3.1930000000000018</v>
      </c>
      <c r="Z12" s="11">
        <v>3.1570000000000031</v>
      </c>
      <c r="AA12" s="11">
        <v>3.0869999999999993</v>
      </c>
      <c r="AB12" s="11">
        <v>2.9969999999999981</v>
      </c>
      <c r="AC12" s="11">
        <v>2.9210000000000065</v>
      </c>
      <c r="AD12" s="11">
        <v>2.8430000000000057</v>
      </c>
      <c r="AE12" s="11">
        <v>2.7639999999999931</v>
      </c>
      <c r="AF12" s="11">
        <v>2.6870000000000007</v>
      </c>
      <c r="AG12" s="11">
        <v>2.6129999999999987</v>
      </c>
      <c r="AH12" s="11">
        <v>2.5409999999999955</v>
      </c>
      <c r="AI12" s="11">
        <v>2.4700000000000029</v>
      </c>
      <c r="AJ12" s="11">
        <v>2.3999999999999981</v>
      </c>
      <c r="AK12" s="172">
        <v>2.3310000000000004</v>
      </c>
      <c r="AL12" s="11">
        <v>2.2640000000000025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4.3229999999999986</v>
      </c>
      <c r="N13" s="11">
        <v>5.3869999999999711</v>
      </c>
      <c r="O13" s="11">
        <v>5.1260000000000021</v>
      </c>
      <c r="P13" s="11">
        <v>5.6879999999999917</v>
      </c>
      <c r="Q13" s="11">
        <v>4.6109999999999909</v>
      </c>
      <c r="R13" s="11">
        <v>5.4660000000000135</v>
      </c>
      <c r="S13" s="11">
        <v>4.781000000000013</v>
      </c>
      <c r="T13" s="11">
        <v>5.2090000000000058</v>
      </c>
      <c r="U13" s="11">
        <v>4.5870000000000131</v>
      </c>
      <c r="V13" s="11">
        <v>4.7949999999999786</v>
      </c>
      <c r="W13" s="11">
        <v>4.6869999999999967</v>
      </c>
      <c r="X13" s="11">
        <v>4.6939999999999955</v>
      </c>
      <c r="Y13" s="11">
        <v>4.651000000000014</v>
      </c>
      <c r="Z13" s="11">
        <v>4.6099999999999977</v>
      </c>
      <c r="AA13" s="11">
        <v>4.572000000000001</v>
      </c>
      <c r="AB13" s="11">
        <v>4.5349999999999948</v>
      </c>
      <c r="AC13" s="11">
        <v>4.4769999999999932</v>
      </c>
      <c r="AD13" s="11">
        <v>4.4200000000000097</v>
      </c>
      <c r="AE13" s="11">
        <v>4.363000000000004</v>
      </c>
      <c r="AF13" s="11">
        <v>4.3070000000000146</v>
      </c>
      <c r="AG13" s="11">
        <v>4.2530000000000001</v>
      </c>
      <c r="AH13" s="11">
        <v>4.1980000000000057</v>
      </c>
      <c r="AI13" s="11">
        <v>4.1430000000000033</v>
      </c>
      <c r="AJ13" s="11">
        <v>4.0889999999999915</v>
      </c>
      <c r="AK13" s="172">
        <v>4.0340000000000087</v>
      </c>
      <c r="AL13" s="11">
        <v>3.9799999999999907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24.83799999999999</v>
      </c>
      <c r="N14" s="11">
        <v>22.356000000000044</v>
      </c>
      <c r="O14" s="11">
        <v>23.812000000000019</v>
      </c>
      <c r="P14" s="11">
        <v>22.064999999999937</v>
      </c>
      <c r="Q14" s="11">
        <v>22.24900000000002</v>
      </c>
      <c r="R14" s="11">
        <v>21.368999999999964</v>
      </c>
      <c r="S14" s="11">
        <v>23.263999999999978</v>
      </c>
      <c r="T14" s="11">
        <v>22.361000000000057</v>
      </c>
      <c r="U14" s="11">
        <v>23.615999999999957</v>
      </c>
      <c r="V14" s="11">
        <v>24.372000000000046</v>
      </c>
      <c r="W14" s="11">
        <v>24.44499999999994</v>
      </c>
      <c r="X14" s="11">
        <v>24.36299999999996</v>
      </c>
      <c r="Y14" s="11">
        <v>24.283999999999825</v>
      </c>
      <c r="Z14" s="11">
        <v>24.181000000000036</v>
      </c>
      <c r="AA14" s="11">
        <v>24.139000000000056</v>
      </c>
      <c r="AB14" s="11">
        <v>23.965000000000057</v>
      </c>
      <c r="AC14" s="11">
        <v>23.851999999999965</v>
      </c>
      <c r="AD14" s="11">
        <v>23.736999999999949</v>
      </c>
      <c r="AE14" s="11">
        <v>23.630000000000017</v>
      </c>
      <c r="AF14" s="11">
        <v>23.528000000000009</v>
      </c>
      <c r="AG14" s="11">
        <v>23.450999999999986</v>
      </c>
      <c r="AH14" s="11">
        <v>23.359999999999982</v>
      </c>
      <c r="AI14" s="11">
        <v>23.272000000000077</v>
      </c>
      <c r="AJ14" s="11">
        <v>23.187000000000019</v>
      </c>
      <c r="AK14" s="172">
        <v>23.106999999999964</v>
      </c>
      <c r="AL14" s="11">
        <v>23.036999999999978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19.265999999999948</v>
      </c>
      <c r="N16" s="11">
        <v>22.11700000000009</v>
      </c>
      <c r="O16" s="11">
        <v>20.77000000000006</v>
      </c>
      <c r="P16" s="11">
        <v>21.591000000000005</v>
      </c>
      <c r="Q16" s="11">
        <v>23.551000000000052</v>
      </c>
      <c r="R16" s="11">
        <v>21.527000000000022</v>
      </c>
      <c r="S16" s="11">
        <v>23.88799999999997</v>
      </c>
      <c r="T16" s="11">
        <v>25.031999999999979</v>
      </c>
      <c r="U16" s="11">
        <v>23.625000000000007</v>
      </c>
      <c r="V16" s="11">
        <v>26.688000000000002</v>
      </c>
      <c r="W16" s="11">
        <v>26.443999999999939</v>
      </c>
      <c r="X16" s="11">
        <v>26.350000000000048</v>
      </c>
      <c r="Y16" s="11">
        <v>26.601000000000013</v>
      </c>
      <c r="Z16" s="11">
        <v>27.124000000000017</v>
      </c>
      <c r="AA16" s="11">
        <v>27.524000000000019</v>
      </c>
      <c r="AB16" s="11">
        <v>27.709999999999958</v>
      </c>
      <c r="AC16" s="11">
        <v>27.87999999999996</v>
      </c>
      <c r="AD16" s="11">
        <v>28.016999999999996</v>
      </c>
      <c r="AE16" s="11">
        <v>28.170999999999975</v>
      </c>
      <c r="AF16" s="11">
        <v>28.317999999999969</v>
      </c>
      <c r="AG16" s="11">
        <v>28.48300000000004</v>
      </c>
      <c r="AH16" s="11">
        <v>28.651000000000057</v>
      </c>
      <c r="AI16" s="11">
        <v>28.82300000000005</v>
      </c>
      <c r="AJ16" s="11">
        <v>28.996999999999982</v>
      </c>
      <c r="AK16" s="172">
        <v>29.174000000000078</v>
      </c>
      <c r="AL16" s="11">
        <v>29.352000000000007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94.942999999999984</v>
      </c>
      <c r="N18" s="11">
        <f t="shared" ref="N18:AL18" si="18">SUM(N19:N21)</f>
        <v>95.878000000000014</v>
      </c>
      <c r="O18" s="11">
        <f t="shared" si="18"/>
        <v>91.274000000000001</v>
      </c>
      <c r="P18" s="11">
        <f t="shared" si="18"/>
        <v>94.867000000000104</v>
      </c>
      <c r="Q18" s="11">
        <f t="shared" si="18"/>
        <v>96.288000000000196</v>
      </c>
      <c r="R18" s="11">
        <f t="shared" si="18"/>
        <v>97.47799999999998</v>
      </c>
      <c r="S18" s="11">
        <f t="shared" si="18"/>
        <v>103.67099999999996</v>
      </c>
      <c r="T18" s="11">
        <f t="shared" si="18"/>
        <v>103.47899999999996</v>
      </c>
      <c r="U18" s="11">
        <f t="shared" si="18"/>
        <v>104.39700000000011</v>
      </c>
      <c r="V18" s="11">
        <f t="shared" si="18"/>
        <v>101.75800000000008</v>
      </c>
      <c r="W18" s="11">
        <f t="shared" si="18"/>
        <v>101.84399999999988</v>
      </c>
      <c r="X18" s="11">
        <f t="shared" si="18"/>
        <v>101.52900000000002</v>
      </c>
      <c r="Y18" s="11">
        <f t="shared" si="18"/>
        <v>101.94499999999994</v>
      </c>
      <c r="Z18" s="11">
        <f t="shared" si="18"/>
        <v>102.81399999999996</v>
      </c>
      <c r="AA18" s="11">
        <f t="shared" si="18"/>
        <v>103.68799999999979</v>
      </c>
      <c r="AB18" s="11">
        <f t="shared" si="18"/>
        <v>104.29500000000002</v>
      </c>
      <c r="AC18" s="11">
        <f t="shared" si="18"/>
        <v>104.78800000000011</v>
      </c>
      <c r="AD18" s="11">
        <f t="shared" si="18"/>
        <v>105.2259999999999</v>
      </c>
      <c r="AE18" s="11">
        <f t="shared" si="18"/>
        <v>105.62699999999994</v>
      </c>
      <c r="AF18" s="11">
        <f t="shared" si="18"/>
        <v>106.00500000000004</v>
      </c>
      <c r="AG18" s="11">
        <f t="shared" si="18"/>
        <v>106.39199999999992</v>
      </c>
      <c r="AH18" s="11">
        <f t="shared" si="18"/>
        <v>106.75599999999997</v>
      </c>
      <c r="AI18" s="11">
        <f t="shared" si="18"/>
        <v>107.10399999999998</v>
      </c>
      <c r="AJ18" s="11">
        <f t="shared" si="18"/>
        <v>107.44999999999997</v>
      </c>
      <c r="AK18" s="11">
        <f t="shared" si="18"/>
        <v>107.77300000000002</v>
      </c>
      <c r="AL18" s="11">
        <f t="shared" si="18"/>
        <v>108.07399999999993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54.638000000000041</v>
      </c>
      <c r="N19" s="11">
        <v>54.368000000000023</v>
      </c>
      <c r="O19" s="11">
        <v>52.94700000000006</v>
      </c>
      <c r="P19" s="11">
        <v>55.402000000000051</v>
      </c>
      <c r="Q19" s="11">
        <v>55.457000000000143</v>
      </c>
      <c r="R19" s="11">
        <v>56.570000000000007</v>
      </c>
      <c r="S19" s="11">
        <v>59.923999999999971</v>
      </c>
      <c r="T19" s="11">
        <v>58.438999999999915</v>
      </c>
      <c r="U19" s="11">
        <v>58.198000000000107</v>
      </c>
      <c r="V19" s="11">
        <v>56.905000000000051</v>
      </c>
      <c r="W19" s="11">
        <v>57.989999999999874</v>
      </c>
      <c r="X19" s="11">
        <v>58.157000000000082</v>
      </c>
      <c r="Y19" s="11">
        <v>58.15799999999993</v>
      </c>
      <c r="Z19" s="11">
        <v>58.118000000000002</v>
      </c>
      <c r="AA19" s="11">
        <v>58.157999999999795</v>
      </c>
      <c r="AB19" s="11">
        <v>58.223000000000042</v>
      </c>
      <c r="AC19" s="11">
        <v>58.246000000000059</v>
      </c>
      <c r="AD19" s="11">
        <v>58.259999999999906</v>
      </c>
      <c r="AE19" s="11">
        <v>58.265999999999998</v>
      </c>
      <c r="AF19" s="11">
        <v>58.270000000000039</v>
      </c>
      <c r="AG19" s="11">
        <v>58.285999999999966</v>
      </c>
      <c r="AH19" s="11">
        <v>58.303999999999952</v>
      </c>
      <c r="AI19" s="11">
        <v>58.320999999999962</v>
      </c>
      <c r="AJ19" s="11">
        <v>58.352999999999959</v>
      </c>
      <c r="AK19" s="172">
        <v>58.38000000000001</v>
      </c>
      <c r="AL19" s="11">
        <v>58.401999999999973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14.517999999999983</v>
      </c>
      <c r="N20" s="11">
        <v>17.731999999999967</v>
      </c>
      <c r="O20" s="11">
        <v>14.629999999999971</v>
      </c>
      <c r="P20" s="11">
        <v>15.084000000000005</v>
      </c>
      <c r="Q20" s="11">
        <v>14.170000000000027</v>
      </c>
      <c r="R20" s="11">
        <v>16.731000000000002</v>
      </c>
      <c r="S20" s="11">
        <v>16.630000000000013</v>
      </c>
      <c r="T20" s="11">
        <v>15.543000000000031</v>
      </c>
      <c r="U20" s="11">
        <v>16.49299999999997</v>
      </c>
      <c r="V20" s="11">
        <v>16.973999999999986</v>
      </c>
      <c r="W20" s="11">
        <v>16.856000000000009</v>
      </c>
      <c r="X20" s="11">
        <v>17.410999999999966</v>
      </c>
      <c r="Y20" s="11">
        <v>17.231000000000012</v>
      </c>
      <c r="Z20" s="11">
        <v>17.210999999999967</v>
      </c>
      <c r="AA20" s="11">
        <v>17.251000000000001</v>
      </c>
      <c r="AB20" s="11">
        <v>17.263999999999996</v>
      </c>
      <c r="AC20" s="11">
        <v>17.266000000000027</v>
      </c>
      <c r="AD20" s="11">
        <v>17.264999999999965</v>
      </c>
      <c r="AE20" s="11">
        <v>17.261999999999958</v>
      </c>
      <c r="AF20" s="11">
        <v>17.259000000000032</v>
      </c>
      <c r="AG20" s="11">
        <v>17.259999999999962</v>
      </c>
      <c r="AH20" s="11">
        <v>17.256000000000036</v>
      </c>
      <c r="AI20" s="11">
        <v>17.252000000000013</v>
      </c>
      <c r="AJ20" s="11">
        <v>17.248000000000065</v>
      </c>
      <c r="AK20" s="172">
        <v>17.242999999999981</v>
      </c>
      <c r="AL20" s="11">
        <v>17.237999999999968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25.78699999999996</v>
      </c>
      <c r="N21" s="11">
        <v>23.778000000000013</v>
      </c>
      <c r="O21" s="11">
        <v>23.696999999999967</v>
      </c>
      <c r="P21" s="11">
        <v>24.381000000000039</v>
      </c>
      <c r="Q21" s="11">
        <v>26.661000000000033</v>
      </c>
      <c r="R21" s="11">
        <v>24.176999999999971</v>
      </c>
      <c r="S21" s="11">
        <v>27.116999999999972</v>
      </c>
      <c r="T21" s="11">
        <v>29.497000000000007</v>
      </c>
      <c r="U21" s="11">
        <v>29.706000000000028</v>
      </c>
      <c r="V21" s="11">
        <v>27.879000000000051</v>
      </c>
      <c r="W21" s="11">
        <v>26.997999999999994</v>
      </c>
      <c r="X21" s="11">
        <v>25.960999999999991</v>
      </c>
      <c r="Y21" s="11">
        <v>26.556000000000001</v>
      </c>
      <c r="Z21" s="11">
        <v>27.484999999999999</v>
      </c>
      <c r="AA21" s="11">
        <v>28.278999999999989</v>
      </c>
      <c r="AB21" s="11">
        <v>28.807999999999982</v>
      </c>
      <c r="AC21" s="11">
        <v>29.276000000000021</v>
      </c>
      <c r="AD21" s="11">
        <v>29.70100000000004</v>
      </c>
      <c r="AE21" s="11">
        <v>30.098999999999979</v>
      </c>
      <c r="AF21" s="11">
        <v>30.475999999999967</v>
      </c>
      <c r="AG21" s="11">
        <v>30.845999999999993</v>
      </c>
      <c r="AH21" s="11">
        <v>31.195999999999991</v>
      </c>
      <c r="AI21" s="11">
        <v>31.531000000000002</v>
      </c>
      <c r="AJ21" s="11">
        <v>31.848999999999947</v>
      </c>
      <c r="AK21" s="172">
        <v>32.150000000000034</v>
      </c>
      <c r="AL21" s="11">
        <v>32.433999999999983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102.14099999999993</v>
      </c>
      <c r="N23" s="11">
        <f t="shared" ref="N23:AL23" si="19">SUM(N24:N31)</f>
        <v>101.22</v>
      </c>
      <c r="O23" s="11">
        <f t="shared" si="19"/>
        <v>102.11700000000002</v>
      </c>
      <c r="P23" s="11">
        <f t="shared" si="19"/>
        <v>109.15699999999998</v>
      </c>
      <c r="Q23" s="11">
        <f t="shared" si="19"/>
        <v>118.14500000000002</v>
      </c>
      <c r="R23" s="11">
        <f t="shared" si="19"/>
        <v>119.32100000000003</v>
      </c>
      <c r="S23" s="11">
        <f t="shared" si="19"/>
        <v>125.90999999999997</v>
      </c>
      <c r="T23" s="11">
        <f t="shared" si="19"/>
        <v>116.37700000000012</v>
      </c>
      <c r="U23" s="11">
        <f t="shared" si="19"/>
        <v>118.42200000000005</v>
      </c>
      <c r="V23" s="11">
        <f t="shared" si="19"/>
        <v>123.10600000000004</v>
      </c>
      <c r="W23" s="11">
        <f t="shared" si="19"/>
        <v>120.95300000000006</v>
      </c>
      <c r="X23" s="11">
        <f t="shared" si="19"/>
        <v>123.62700000000002</v>
      </c>
      <c r="Y23" s="11">
        <f t="shared" si="19"/>
        <v>125.03099999999995</v>
      </c>
      <c r="Z23" s="11">
        <f t="shared" si="19"/>
        <v>126.38400000000011</v>
      </c>
      <c r="AA23" s="11">
        <f t="shared" si="19"/>
        <v>127.27600000000014</v>
      </c>
      <c r="AB23" s="11">
        <f t="shared" si="19"/>
        <v>127.98399999999998</v>
      </c>
      <c r="AC23" s="11">
        <f t="shared" si="19"/>
        <v>128.75999999999993</v>
      </c>
      <c r="AD23" s="11">
        <f t="shared" si="19"/>
        <v>129.53400000000008</v>
      </c>
      <c r="AE23" s="11">
        <f t="shared" si="19"/>
        <v>130.31500000000011</v>
      </c>
      <c r="AF23" s="11">
        <f t="shared" si="19"/>
        <v>131.10999999999996</v>
      </c>
      <c r="AG23" s="11">
        <f t="shared" si="19"/>
        <v>131.95899999999992</v>
      </c>
      <c r="AH23" s="11">
        <f t="shared" si="19"/>
        <v>132.79700000000003</v>
      </c>
      <c r="AI23" s="11">
        <f t="shared" si="19"/>
        <v>133.64299999999992</v>
      </c>
      <c r="AJ23" s="11">
        <f t="shared" si="19"/>
        <v>134.49500000000015</v>
      </c>
      <c r="AK23" s="11">
        <f t="shared" si="19"/>
        <v>135.34899999999993</v>
      </c>
      <c r="AL23" s="11">
        <f t="shared" si="19"/>
        <v>136.20699999999997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1.3940000000000001</v>
      </c>
      <c r="N24" s="11">
        <v>2.1909999999999989</v>
      </c>
      <c r="O24" s="11">
        <v>2.5450000000000017</v>
      </c>
      <c r="P24" s="11">
        <v>1.4390000000000001</v>
      </c>
      <c r="Q24" s="11">
        <v>2.2529999999999983</v>
      </c>
      <c r="R24" s="11">
        <v>1.5609999999999986</v>
      </c>
      <c r="S24" s="11">
        <v>1.6419999999999999</v>
      </c>
      <c r="T24" s="11">
        <v>1.8010000000000008</v>
      </c>
      <c r="U24" s="11">
        <v>1.8359999999999992</v>
      </c>
      <c r="V24" s="11">
        <v>2.1629999999999958</v>
      </c>
      <c r="W24" s="11">
        <v>1.9930000000000005</v>
      </c>
      <c r="X24" s="11">
        <v>1.968</v>
      </c>
      <c r="Y24" s="11">
        <v>1.9559999999999982</v>
      </c>
      <c r="Z24" s="11">
        <v>1.9429999999999985</v>
      </c>
      <c r="AA24" s="11">
        <v>1.9330000000000023</v>
      </c>
      <c r="AB24" s="11">
        <v>1.9299999999999959</v>
      </c>
      <c r="AC24" s="11">
        <v>1.9260000000000075</v>
      </c>
      <c r="AD24" s="11">
        <v>1.9210000000000016</v>
      </c>
      <c r="AE24" s="11">
        <v>1.9169999999999989</v>
      </c>
      <c r="AF24" s="11">
        <v>1.9120000000000001</v>
      </c>
      <c r="AG24" s="11">
        <v>1.9070000000000018</v>
      </c>
      <c r="AH24" s="11">
        <v>1.9020000000000037</v>
      </c>
      <c r="AI24" s="11">
        <v>1.8969999999999967</v>
      </c>
      <c r="AJ24" s="11">
        <v>1.8920000000000063</v>
      </c>
      <c r="AK24" s="172">
        <v>1.8869999999999991</v>
      </c>
      <c r="AL24" s="11">
        <v>1.8819999999999975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10.852999999999998</v>
      </c>
      <c r="N25" s="11">
        <v>10.854000000000038</v>
      </c>
      <c r="O25" s="11">
        <v>9.8069999999999968</v>
      </c>
      <c r="P25" s="11">
        <v>10.085000000000003</v>
      </c>
      <c r="Q25" s="11">
        <v>10.247999999999976</v>
      </c>
      <c r="R25" s="11">
        <v>12.216999999999972</v>
      </c>
      <c r="S25" s="11">
        <v>12.634999999999987</v>
      </c>
      <c r="T25" s="11">
        <v>12.410999999999996</v>
      </c>
      <c r="U25" s="11">
        <v>11.806999999999992</v>
      </c>
      <c r="V25" s="11">
        <v>9.4239999999999817</v>
      </c>
      <c r="W25" s="11">
        <v>9.1320000000000068</v>
      </c>
      <c r="X25" s="11">
        <v>9.2679999999999954</v>
      </c>
      <c r="Y25" s="11">
        <v>9.3190000000000062</v>
      </c>
      <c r="Z25" s="11">
        <v>9.4410000000000238</v>
      </c>
      <c r="AA25" s="11">
        <v>9.5340000000000309</v>
      </c>
      <c r="AB25" s="11">
        <v>9.6109999999999953</v>
      </c>
      <c r="AC25" s="11">
        <v>9.6779999999999813</v>
      </c>
      <c r="AD25" s="11">
        <v>9.7330000000000023</v>
      </c>
      <c r="AE25" s="11">
        <v>9.7840000000000042</v>
      </c>
      <c r="AF25" s="11">
        <v>9.8339999999999961</v>
      </c>
      <c r="AG25" s="11">
        <v>9.8870000000000022</v>
      </c>
      <c r="AH25" s="11">
        <v>9.94</v>
      </c>
      <c r="AI25" s="11">
        <v>9.9900000000000091</v>
      </c>
      <c r="AJ25" s="11">
        <v>10.035999999999987</v>
      </c>
      <c r="AK25" s="172">
        <v>10.078999999999983</v>
      </c>
      <c r="AL25" s="11">
        <v>10.117999999999981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12.099999999999952</v>
      </c>
      <c r="N26" s="11">
        <v>12.216000000000003</v>
      </c>
      <c r="O26" s="11">
        <v>15.039999999999976</v>
      </c>
      <c r="P26" s="11">
        <v>17.561999999999998</v>
      </c>
      <c r="Q26" s="11">
        <v>17.63900000000001</v>
      </c>
      <c r="R26" s="11">
        <v>17.727000000000007</v>
      </c>
      <c r="S26" s="11">
        <v>17.092000000000052</v>
      </c>
      <c r="T26" s="11">
        <v>13.873000000000024</v>
      </c>
      <c r="U26" s="11">
        <v>14.33200000000004</v>
      </c>
      <c r="V26" s="11">
        <v>13.648000000000003</v>
      </c>
      <c r="W26" s="11">
        <v>15.478999999999987</v>
      </c>
      <c r="X26" s="11">
        <v>15.801000000000037</v>
      </c>
      <c r="Y26" s="11">
        <v>15.734999999999996</v>
      </c>
      <c r="Z26" s="11">
        <v>15.655999999999951</v>
      </c>
      <c r="AA26" s="11">
        <v>15.545000000000018</v>
      </c>
      <c r="AB26" s="11">
        <v>15.464000000000013</v>
      </c>
      <c r="AC26" s="11">
        <v>15.403999999999952</v>
      </c>
      <c r="AD26" s="11">
        <v>15.340999999999994</v>
      </c>
      <c r="AE26" s="11">
        <v>15.276999999999974</v>
      </c>
      <c r="AF26" s="11">
        <v>15.210999999999943</v>
      </c>
      <c r="AG26" s="11">
        <v>15.149000000000013</v>
      </c>
      <c r="AH26" s="11">
        <v>15.074999999999992</v>
      </c>
      <c r="AI26" s="11">
        <v>15.000999999999948</v>
      </c>
      <c r="AJ26" s="11">
        <v>14.928000000000017</v>
      </c>
      <c r="AK26" s="172">
        <v>14.853999999999987</v>
      </c>
      <c r="AL26" s="11">
        <v>14.780999999999995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5.6050000000000022</v>
      </c>
      <c r="N27" s="11">
        <v>5.0909999999999931</v>
      </c>
      <c r="O27" s="11">
        <v>5.3699999999999966</v>
      </c>
      <c r="P27" s="11">
        <v>6.3549999999999898</v>
      </c>
      <c r="Q27" s="11">
        <v>7.3709999999999969</v>
      </c>
      <c r="R27" s="11">
        <v>6.2790000000000061</v>
      </c>
      <c r="S27" s="11">
        <v>6.8499999999999908</v>
      </c>
      <c r="T27" s="11">
        <v>6.5159999999999973</v>
      </c>
      <c r="U27" s="11">
        <v>6.5880000000000036</v>
      </c>
      <c r="V27" s="11">
        <v>6.593999999999995</v>
      </c>
      <c r="W27" s="11">
        <v>6.8490000000000002</v>
      </c>
      <c r="X27" s="11">
        <v>6.641000000000008</v>
      </c>
      <c r="Y27" s="11">
        <v>6.4299999999999979</v>
      </c>
      <c r="Z27" s="11">
        <v>6.2639999999999905</v>
      </c>
      <c r="AA27" s="11">
        <v>6.1490000000000125</v>
      </c>
      <c r="AB27" s="11">
        <v>6.1270000000000069</v>
      </c>
      <c r="AC27" s="11">
        <v>6.1219999999999919</v>
      </c>
      <c r="AD27" s="11">
        <v>6.1240000000000077</v>
      </c>
      <c r="AE27" s="11">
        <v>6.1300000000000168</v>
      </c>
      <c r="AF27" s="11">
        <v>6.1369999999999916</v>
      </c>
      <c r="AG27" s="11">
        <v>6.1440000000000037</v>
      </c>
      <c r="AH27" s="11">
        <v>6.1509999999999883</v>
      </c>
      <c r="AI27" s="11">
        <v>6.1569999999999991</v>
      </c>
      <c r="AJ27" s="11">
        <v>6.1630000000000154</v>
      </c>
      <c r="AK27" s="172">
        <v>6.1670000000000122</v>
      </c>
      <c r="AL27" s="11">
        <v>6.1689999999999898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27.353999999999903</v>
      </c>
      <c r="N28" s="11">
        <v>27.779000000000075</v>
      </c>
      <c r="O28" s="11">
        <v>27.050000000000033</v>
      </c>
      <c r="P28" s="11">
        <v>27.642000000000003</v>
      </c>
      <c r="Q28" s="11">
        <v>31.499999999999989</v>
      </c>
      <c r="R28" s="11">
        <v>33.249000000000059</v>
      </c>
      <c r="S28" s="11">
        <v>34.261999999999979</v>
      </c>
      <c r="T28" s="11">
        <v>33.13900000000006</v>
      </c>
      <c r="U28" s="11">
        <v>34.638000000000005</v>
      </c>
      <c r="V28" s="11">
        <v>40.180999999999983</v>
      </c>
      <c r="W28" s="11">
        <v>39.257999999999981</v>
      </c>
      <c r="X28" s="11">
        <v>40.437000000000033</v>
      </c>
      <c r="Y28" s="11">
        <v>40.82099999999997</v>
      </c>
      <c r="Z28" s="11">
        <v>41.258000000000067</v>
      </c>
      <c r="AA28" s="11">
        <v>41.732999999999997</v>
      </c>
      <c r="AB28" s="11">
        <v>42.113999999999983</v>
      </c>
      <c r="AC28" s="11">
        <v>42.471999999999966</v>
      </c>
      <c r="AD28" s="11">
        <v>42.845000000000006</v>
      </c>
      <c r="AE28" s="11">
        <v>43.230000000000167</v>
      </c>
      <c r="AF28" s="11">
        <v>43.630000000000017</v>
      </c>
      <c r="AG28" s="11">
        <v>44.048999999999971</v>
      </c>
      <c r="AH28" s="11">
        <v>44.463000000000015</v>
      </c>
      <c r="AI28" s="11">
        <v>44.879999999999953</v>
      </c>
      <c r="AJ28" s="11">
        <v>45.301000000000101</v>
      </c>
      <c r="AK28" s="172">
        <v>45.724999999999952</v>
      </c>
      <c r="AL28" s="11">
        <v>46.153000000000056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24.178000000000061</v>
      </c>
      <c r="N29" s="11">
        <v>23.836999999999904</v>
      </c>
      <c r="O29" s="11">
        <v>24.809000000000005</v>
      </c>
      <c r="P29" s="11">
        <v>24.917999999999989</v>
      </c>
      <c r="Q29" s="11">
        <v>28.561000000000035</v>
      </c>
      <c r="R29" s="11">
        <v>28.792000000000005</v>
      </c>
      <c r="S29" s="11">
        <v>33.128999999999941</v>
      </c>
      <c r="T29" s="11">
        <v>30.118000000000027</v>
      </c>
      <c r="U29" s="11">
        <v>28.976999999999972</v>
      </c>
      <c r="V29" s="11">
        <v>29.373000000000047</v>
      </c>
      <c r="W29" s="11">
        <v>28.670000000000051</v>
      </c>
      <c r="X29" s="11">
        <v>29.201999999999941</v>
      </c>
      <c r="Y29" s="11">
        <v>29.857999999999976</v>
      </c>
      <c r="Z29" s="11">
        <v>30.441000000000045</v>
      </c>
      <c r="AA29" s="11">
        <v>30.692000000000046</v>
      </c>
      <c r="AB29" s="11">
        <v>30.885000000000012</v>
      </c>
      <c r="AC29" s="11">
        <v>31.098000000000027</v>
      </c>
      <c r="AD29" s="11">
        <v>31.309000000000033</v>
      </c>
      <c r="AE29" s="11">
        <v>31.517999999999958</v>
      </c>
      <c r="AF29" s="11">
        <v>31.727</v>
      </c>
      <c r="AG29" s="11">
        <v>31.940999999999921</v>
      </c>
      <c r="AH29" s="11">
        <v>32.146999999999991</v>
      </c>
      <c r="AI29" s="11">
        <v>32.353000000000044</v>
      </c>
      <c r="AJ29" s="11">
        <v>32.557999999999979</v>
      </c>
      <c r="AK29" s="172">
        <v>32.764000000000017</v>
      </c>
      <c r="AL29" s="11">
        <v>32.96899999999998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10.648999999999999</v>
      </c>
      <c r="N30" s="11">
        <v>10.227999999999993</v>
      </c>
      <c r="O30" s="11">
        <v>8.8649999999999949</v>
      </c>
      <c r="P30" s="11">
        <v>9.0809999999999995</v>
      </c>
      <c r="Q30" s="11">
        <v>9.6410000000000124</v>
      </c>
      <c r="R30" s="11">
        <v>9.9309999999999903</v>
      </c>
      <c r="S30" s="11">
        <v>9.3340000000000014</v>
      </c>
      <c r="T30" s="11">
        <v>8.6460000000000115</v>
      </c>
      <c r="U30" s="11">
        <v>10.569000000000027</v>
      </c>
      <c r="V30" s="11">
        <v>10.811000000000019</v>
      </c>
      <c r="W30" s="11">
        <v>9.6700000000000124</v>
      </c>
      <c r="X30" s="11">
        <v>10.198000000000008</v>
      </c>
      <c r="Y30" s="11">
        <v>10.698999999999995</v>
      </c>
      <c r="Z30" s="11">
        <v>11.106000000000034</v>
      </c>
      <c r="AA30" s="11">
        <v>11.351000000000012</v>
      </c>
      <c r="AB30" s="11">
        <v>11.497999999999992</v>
      </c>
      <c r="AC30" s="11">
        <v>11.696000000000017</v>
      </c>
      <c r="AD30" s="11">
        <v>11.88500000000001</v>
      </c>
      <c r="AE30" s="11">
        <v>12.066999999999995</v>
      </c>
      <c r="AF30" s="11">
        <v>12.245000000000006</v>
      </c>
      <c r="AG30" s="11">
        <v>12.436000000000009</v>
      </c>
      <c r="AH30" s="11">
        <v>12.635000000000026</v>
      </c>
      <c r="AI30" s="11">
        <v>12.838999999999995</v>
      </c>
      <c r="AJ30" s="11">
        <v>13.045000000000032</v>
      </c>
      <c r="AK30" s="172">
        <v>13.250999999999978</v>
      </c>
      <c r="AL30" s="11">
        <v>13.45799999999999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10.008000000000003</v>
      </c>
      <c r="N31" s="11">
        <v>9.0239999999999814</v>
      </c>
      <c r="O31" s="11">
        <v>8.6310000000000109</v>
      </c>
      <c r="P31" s="11">
        <v>12.07500000000001</v>
      </c>
      <c r="Q31" s="11">
        <v>10.931999999999999</v>
      </c>
      <c r="R31" s="11">
        <v>9.5649999999999977</v>
      </c>
      <c r="S31" s="11">
        <v>10.966000000000006</v>
      </c>
      <c r="T31" s="11">
        <v>9.8730000000000029</v>
      </c>
      <c r="U31" s="11">
        <v>9.6750000000000043</v>
      </c>
      <c r="V31" s="11">
        <v>10.912000000000003</v>
      </c>
      <c r="W31" s="11">
        <v>9.9020000000000206</v>
      </c>
      <c r="X31" s="11">
        <v>10.112000000000004</v>
      </c>
      <c r="Y31" s="11">
        <v>10.213000000000001</v>
      </c>
      <c r="Z31" s="11">
        <v>10.275000000000006</v>
      </c>
      <c r="AA31" s="11">
        <v>10.339000000000018</v>
      </c>
      <c r="AB31" s="11">
        <v>10.354999999999995</v>
      </c>
      <c r="AC31" s="11">
        <v>10.36399999999999</v>
      </c>
      <c r="AD31" s="11">
        <v>10.376000000000021</v>
      </c>
      <c r="AE31" s="11">
        <v>10.391999999999999</v>
      </c>
      <c r="AF31" s="11">
        <v>10.413999999999994</v>
      </c>
      <c r="AG31" s="11">
        <v>10.446000000000002</v>
      </c>
      <c r="AH31" s="11">
        <v>10.484000000000009</v>
      </c>
      <c r="AI31" s="11">
        <v>10.525999999999973</v>
      </c>
      <c r="AJ31" s="11">
        <v>10.572000000000015</v>
      </c>
      <c r="AK31" s="172">
        <v>10.622000000000014</v>
      </c>
      <c r="AL31" s="11">
        <v>10.676999999999982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82.390999999999963</v>
      </c>
      <c r="N33" s="11">
        <f t="shared" ref="N33:AK33" si="20">SUM(N34:N36)</f>
        <v>81.678000000000026</v>
      </c>
      <c r="O33" s="11">
        <f t="shared" si="20"/>
        <v>81.617000000000132</v>
      </c>
      <c r="P33" s="11">
        <f t="shared" si="20"/>
        <v>86.642999999999986</v>
      </c>
      <c r="Q33" s="11">
        <f t="shared" si="20"/>
        <v>87.199999999999989</v>
      </c>
      <c r="R33" s="11">
        <f t="shared" si="20"/>
        <v>86.10799999999989</v>
      </c>
      <c r="S33" s="11">
        <f t="shared" si="20"/>
        <v>88.839000000000098</v>
      </c>
      <c r="T33" s="11">
        <f t="shared" si="20"/>
        <v>87.718999999999994</v>
      </c>
      <c r="U33" s="11">
        <f t="shared" si="20"/>
        <v>87.858999999999924</v>
      </c>
      <c r="V33" s="11">
        <f t="shared" si="20"/>
        <v>90.00800000000001</v>
      </c>
      <c r="W33" s="11">
        <f t="shared" si="20"/>
        <v>88.240999999999943</v>
      </c>
      <c r="X33" s="11">
        <f t="shared" si="20"/>
        <v>88.765999999999963</v>
      </c>
      <c r="Y33" s="11">
        <f t="shared" si="20"/>
        <v>89.870000000000033</v>
      </c>
      <c r="Z33" s="11">
        <f t="shared" si="20"/>
        <v>90.728999999999957</v>
      </c>
      <c r="AA33" s="11">
        <f t="shared" si="20"/>
        <v>91.760000000000048</v>
      </c>
      <c r="AB33" s="11">
        <f t="shared" si="20"/>
        <v>92.58900000000007</v>
      </c>
      <c r="AC33" s="11">
        <f t="shared" si="20"/>
        <v>93.291999999999945</v>
      </c>
      <c r="AD33" s="11">
        <f t="shared" si="20"/>
        <v>93.983000000000089</v>
      </c>
      <c r="AE33" s="11">
        <f t="shared" si="20"/>
        <v>94.672000000000025</v>
      </c>
      <c r="AF33" s="11">
        <f t="shared" si="20"/>
        <v>95.368000000000023</v>
      </c>
      <c r="AG33" s="11">
        <f t="shared" si="20"/>
        <v>96.089999999999918</v>
      </c>
      <c r="AH33" s="11">
        <f t="shared" si="20"/>
        <v>96.804000000000073</v>
      </c>
      <c r="AI33" s="11">
        <f t="shared" si="20"/>
        <v>97.514999999999816</v>
      </c>
      <c r="AJ33" s="11">
        <f t="shared" si="20"/>
        <v>98.223000000000013</v>
      </c>
      <c r="AK33" s="11">
        <f t="shared" si="20"/>
        <v>98.932000000000045</v>
      </c>
      <c r="AL33" s="11">
        <f>SUM(AL34:AL36)</f>
        <v>99.637999999999977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20.651000000000014</v>
      </c>
      <c r="N34" s="11">
        <v>18.345999999999954</v>
      </c>
      <c r="O34" s="11">
        <v>17.757000000000012</v>
      </c>
      <c r="P34" s="11">
        <v>17.990000000000002</v>
      </c>
      <c r="Q34" s="11">
        <v>18.494000000000046</v>
      </c>
      <c r="R34" s="11">
        <v>17.510999999999974</v>
      </c>
      <c r="S34" s="11">
        <v>17.983000000000022</v>
      </c>
      <c r="T34" s="11">
        <v>17.770999999999997</v>
      </c>
      <c r="U34" s="11">
        <v>18.375999999999969</v>
      </c>
      <c r="V34" s="11">
        <v>16.630999999999982</v>
      </c>
      <c r="W34" s="11">
        <v>17.908999999999953</v>
      </c>
      <c r="X34" s="11">
        <v>17.549000000000021</v>
      </c>
      <c r="Y34" s="11">
        <v>17.859000000000009</v>
      </c>
      <c r="Z34" s="11">
        <v>17.939000000000007</v>
      </c>
      <c r="AA34" s="11">
        <v>18.062999999999953</v>
      </c>
      <c r="AB34" s="11">
        <v>18.074000000000037</v>
      </c>
      <c r="AC34" s="11">
        <v>18.08000000000002</v>
      </c>
      <c r="AD34" s="11">
        <v>18.087000000000039</v>
      </c>
      <c r="AE34" s="11">
        <v>18.093000000000025</v>
      </c>
      <c r="AF34" s="11">
        <v>18.098000000000003</v>
      </c>
      <c r="AG34" s="11">
        <v>18.100999999999981</v>
      </c>
      <c r="AH34" s="11">
        <v>18.100000000000026</v>
      </c>
      <c r="AI34" s="11">
        <v>18.096999999999976</v>
      </c>
      <c r="AJ34" s="11">
        <v>18.091999999999995</v>
      </c>
      <c r="AK34" s="172">
        <v>18.084999999999997</v>
      </c>
      <c r="AL34" s="11">
        <v>18.075999999999983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27.042999999999989</v>
      </c>
      <c r="N35" s="11">
        <v>27.662000000000031</v>
      </c>
      <c r="O35" s="11">
        <v>26.852999999999998</v>
      </c>
      <c r="P35" s="11">
        <v>28.115000000000016</v>
      </c>
      <c r="Q35" s="11">
        <v>27.397999999999996</v>
      </c>
      <c r="R35" s="11">
        <v>26.901000000000021</v>
      </c>
      <c r="S35" s="11">
        <v>30.849999999999962</v>
      </c>
      <c r="T35" s="11">
        <v>31.043999999999951</v>
      </c>
      <c r="U35" s="11">
        <v>29.202999999999982</v>
      </c>
      <c r="V35" s="11">
        <v>29.864000000000022</v>
      </c>
      <c r="W35" s="11">
        <v>28.479999999999965</v>
      </c>
      <c r="X35" s="11">
        <v>28.533999999999946</v>
      </c>
      <c r="Y35" s="11">
        <v>28.616000000000003</v>
      </c>
      <c r="Z35" s="11">
        <v>28.771000000000001</v>
      </c>
      <c r="AA35" s="11">
        <v>28.96500000000005</v>
      </c>
      <c r="AB35" s="11">
        <v>29.185000000000002</v>
      </c>
      <c r="AC35" s="11">
        <v>29.354000000000045</v>
      </c>
      <c r="AD35" s="11">
        <v>29.528999999999968</v>
      </c>
      <c r="AE35" s="11">
        <v>29.707999999999956</v>
      </c>
      <c r="AF35" s="11">
        <v>29.895</v>
      </c>
      <c r="AG35" s="11">
        <v>30.111000000000018</v>
      </c>
      <c r="AH35" s="11">
        <v>30.324000000000012</v>
      </c>
      <c r="AI35" s="11">
        <v>30.535000000000014</v>
      </c>
      <c r="AJ35" s="11">
        <v>30.744000000000028</v>
      </c>
      <c r="AK35" s="172">
        <v>30.950999999999993</v>
      </c>
      <c r="AL35" s="11">
        <v>31.153999999999986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34.696999999999953</v>
      </c>
      <c r="N36" s="11">
        <v>35.670000000000044</v>
      </c>
      <c r="O36" s="11">
        <v>37.007000000000112</v>
      </c>
      <c r="P36" s="11">
        <v>40.537999999999968</v>
      </c>
      <c r="Q36" s="11">
        <v>41.307999999999957</v>
      </c>
      <c r="R36" s="11">
        <v>41.695999999999906</v>
      </c>
      <c r="S36" s="11">
        <v>40.006000000000114</v>
      </c>
      <c r="T36" s="11">
        <v>38.904000000000053</v>
      </c>
      <c r="U36" s="11">
        <v>40.27999999999998</v>
      </c>
      <c r="V36" s="11">
        <v>43.513000000000012</v>
      </c>
      <c r="W36" s="11">
        <v>41.852000000000025</v>
      </c>
      <c r="X36" s="11">
        <v>42.682999999999993</v>
      </c>
      <c r="Y36" s="11">
        <v>43.395000000000024</v>
      </c>
      <c r="Z36" s="11">
        <v>44.018999999999942</v>
      </c>
      <c r="AA36" s="11">
        <v>44.732000000000042</v>
      </c>
      <c r="AB36" s="11">
        <v>45.330000000000027</v>
      </c>
      <c r="AC36" s="11">
        <v>45.857999999999869</v>
      </c>
      <c r="AD36" s="11">
        <v>46.367000000000083</v>
      </c>
      <c r="AE36" s="11">
        <v>46.871000000000052</v>
      </c>
      <c r="AF36" s="11">
        <v>47.375000000000021</v>
      </c>
      <c r="AG36" s="11">
        <v>47.877999999999915</v>
      </c>
      <c r="AH36" s="11">
        <v>48.380000000000038</v>
      </c>
      <c r="AI36" s="11">
        <v>48.882999999999818</v>
      </c>
      <c r="AJ36" s="11">
        <v>49.386999999999979</v>
      </c>
      <c r="AK36" s="172">
        <v>49.896000000000051</v>
      </c>
      <c r="AL36" s="11">
        <v>50.408000000000001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343.2919999999998</v>
      </c>
      <c r="N38" s="11">
        <f t="shared" ref="N38:AL38" si="21">SUM(N5,N11,N16,N18,N23,N33)</f>
        <v>342.07400000000018</v>
      </c>
      <c r="O38" s="11">
        <f t="shared" si="21"/>
        <v>338.86500000000018</v>
      </c>
      <c r="P38" s="11">
        <f t="shared" si="21"/>
        <v>353.08</v>
      </c>
      <c r="Q38" s="11">
        <f t="shared" si="21"/>
        <v>364.60700000000031</v>
      </c>
      <c r="R38" s="11">
        <f t="shared" si="21"/>
        <v>363.7999999999999</v>
      </c>
      <c r="S38" s="11">
        <f t="shared" si="21"/>
        <v>384.19400000000002</v>
      </c>
      <c r="T38" s="11">
        <f t="shared" si="21"/>
        <v>374.91500000000013</v>
      </c>
      <c r="U38" s="11">
        <f t="shared" si="21"/>
        <v>376.7700000000001</v>
      </c>
      <c r="V38" s="11">
        <f t="shared" si="21"/>
        <v>384.37000000000012</v>
      </c>
      <c r="W38" s="11">
        <f t="shared" si="21"/>
        <v>381.64199999999977</v>
      </c>
      <c r="X38" s="11">
        <f t="shared" si="21"/>
        <v>384.25200000000001</v>
      </c>
      <c r="Y38" s="11">
        <f t="shared" si="21"/>
        <v>387.2489999999998</v>
      </c>
      <c r="Z38" s="11">
        <f t="shared" si="21"/>
        <v>390.78800000000012</v>
      </c>
      <c r="AA38" s="11">
        <f t="shared" si="21"/>
        <v>394.01300000000003</v>
      </c>
      <c r="AB38" s="11">
        <f t="shared" si="21"/>
        <v>396.12700000000007</v>
      </c>
      <c r="AC38" s="11">
        <f t="shared" si="21"/>
        <v>398.09199999999987</v>
      </c>
      <c r="AD38" s="11">
        <f t="shared" si="21"/>
        <v>399.93500000000006</v>
      </c>
      <c r="AE38" s="11">
        <f t="shared" si="21"/>
        <v>401.76200000000006</v>
      </c>
      <c r="AF38" s="11">
        <f t="shared" si="21"/>
        <v>403.58100000000002</v>
      </c>
      <c r="AG38" s="11">
        <f t="shared" si="21"/>
        <v>405.54499999999979</v>
      </c>
      <c r="AH38" s="11">
        <f t="shared" si="21"/>
        <v>407.45200000000011</v>
      </c>
      <c r="AI38" s="11">
        <f t="shared" si="21"/>
        <v>409.35599999999982</v>
      </c>
      <c r="AJ38" s="11">
        <f t="shared" si="21"/>
        <v>411.26400000000012</v>
      </c>
      <c r="AK38" s="11">
        <f t="shared" si="21"/>
        <v>413.16200000000003</v>
      </c>
      <c r="AL38" s="11">
        <f t="shared" si="21"/>
        <v>415.04999999999984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Swindon and Wiltshire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Swindon and Wiltshire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Swindon and Wiltshire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Swindon and Wiltshire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Swindon and Wiltshire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Swindon and Wiltshire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Swindon and Wiltshire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23.669048927982384</v>
      </c>
      <c r="N231" s="40">
        <f>'Ind T1'!D25</f>
        <v>23.121406973027074</v>
      </c>
      <c r="O231" s="40">
        <f>'Ind T1'!F25</f>
        <v>24.006264305505365</v>
      </c>
    </row>
    <row r="232" spans="1:15" x14ac:dyDescent="0.2">
      <c r="L232" t="str">
        <f>L23</f>
        <v>Business and other services</v>
      </c>
      <c r="M232" s="40">
        <f>'Ind T1'!B24</f>
        <v>32.798515667949438</v>
      </c>
      <c r="N232" s="40">
        <f>'Ind T1'!D24</f>
        <v>31.692790625769735</v>
      </c>
      <c r="O232" s="40">
        <f>'Ind T1'!F24</f>
        <v>32.817009998795335</v>
      </c>
    </row>
    <row r="233" spans="1:15" x14ac:dyDescent="0.2">
      <c r="L233" t="str">
        <f>L18</f>
        <v>Trade, accomod. and transport</v>
      </c>
      <c r="M233" s="40">
        <f>'Ind T1'!B23</f>
        <v>26.79439252336449</v>
      </c>
      <c r="N233" s="40">
        <f>'Ind T1'!D23</f>
        <v>26.685742135299556</v>
      </c>
      <c r="O233" s="40">
        <f>'Ind T1'!F23</f>
        <v>26.038790507167803</v>
      </c>
    </row>
    <row r="234" spans="1:15" x14ac:dyDescent="0.2">
      <c r="L234" t="str">
        <f>L16</f>
        <v>Construction</v>
      </c>
      <c r="M234" s="40">
        <f>'Ind T1'!B22</f>
        <v>5.9172622319956094</v>
      </c>
      <c r="N234" s="40">
        <f>'Ind T1'!D22</f>
        <v>6.9290067655027361</v>
      </c>
      <c r="O234" s="40">
        <f>'Ind T1'!F22</f>
        <v>7.0719190458980901</v>
      </c>
    </row>
    <row r="235" spans="1:15" x14ac:dyDescent="0.2">
      <c r="L235" t="str">
        <f>L11</f>
        <v>Manufacturing</v>
      </c>
      <c r="M235" s="40">
        <f>'Ind T1'!B21</f>
        <v>8.155579989004945</v>
      </c>
      <c r="N235" s="40">
        <f>'Ind T1'!D21</f>
        <v>8.5040430560577605</v>
      </c>
      <c r="O235" s="40">
        <f>'Ind T1'!F21</f>
        <v>7.0548126731719023</v>
      </c>
    </row>
    <row r="236" spans="1:15" x14ac:dyDescent="0.2">
      <c r="L236" t="str">
        <f>L5</f>
        <v>Primary sector and utilities</v>
      </c>
      <c r="M236" s="40">
        <f>'Ind T1'!B20</f>
        <v>2.6652006597031308</v>
      </c>
      <c r="N236" s="40">
        <f>'Ind T1'!D20</f>
        <v>3.0670104443431319</v>
      </c>
      <c r="O236" s="40">
        <f>'Ind T1'!F20</f>
        <v>3.011203469461512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Swindon and Wiltshire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2.1330000000000524</v>
      </c>
      <c r="O261" s="11">
        <f>'Ind T1'!F50</f>
        <v>11.397000000000034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1.6320000000000334</v>
      </c>
      <c r="O262" s="11">
        <f>'Ind T1'!F49</f>
        <v>15.253999999999905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4.3659999999999002</v>
      </c>
      <c r="O263" s="11">
        <f>'Ind T1'!F48</f>
        <v>6.2300000000000466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4.9169999999999163</v>
      </c>
      <c r="O264" s="11">
        <f>'Ind T1'!F47</f>
        <v>2.9080000000000688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2.784999999999954</v>
      </c>
      <c r="O265" s="11">
        <f>'Ind T1'!F46</f>
        <v>-3.173999999999964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2.0090000000000217</v>
      </c>
      <c r="O266" s="11">
        <f>'Ind T1'!F45</f>
        <v>0.79299999999999216</v>
      </c>
    </row>
    <row r="268" spans="1:16" x14ac:dyDescent="0.2">
      <c r="L268" t="str">
        <f>L38</f>
        <v>All industries</v>
      </c>
      <c r="N268" s="11">
        <f>'Ind T1'!D14-'Ind T1'!B14</f>
        <v>17.841999999999871</v>
      </c>
      <c r="O268" s="11">
        <f>SUM(O261:O266)</f>
        <v>33.408000000000087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11.869506456065309</v>
      </c>
      <c r="C9" s="249">
        <f>SUM(C26,C43,C60,C77,C94,C111,C128,C145,C162,C179,C196,C213,C230,C247,C264,C281,C298,C315,C332,C349,C366,C383)</f>
        <v>25.806749912078626</v>
      </c>
      <c r="D9" s="249">
        <f>SUM(B9:C9)</f>
        <v>37.676256368143939</v>
      </c>
      <c r="E9" s="238"/>
      <c r="F9" s="249">
        <f>SUM(F26,F43,F60,F77,F94,F111,F128,F145,F162,F179,F196,F213,F230,F247,F264,F281,F298,F315,F332,F349,F366,F383)</f>
        <v>16.073170089976365</v>
      </c>
      <c r="G9" s="249">
        <f>SUM(G26,G43,G60,G77,G94,G111,G128,G145,G162,G179,G196,G213,G230,G247,G264,G281,G298,G315,G332,G349,G366,G383)</f>
        <v>28.714090812495659</v>
      </c>
      <c r="H9" s="249">
        <f>SUM(F9:G9)</f>
        <v>44.787260902472028</v>
      </c>
      <c r="I9" s="238"/>
      <c r="J9" s="249">
        <f>SUM(J26,J43,J60,J77,J94,J111,J128,J145,J162,J179,J196,J213,J230,J247,J264,J281,J298,J315,J332,J349,J366,J383)</f>
        <v>17.650917944439545</v>
      </c>
      <c r="K9" s="249">
        <f>SUM(K26,K43,K60,K77,K94,K111,K128,K145,K162,K179,K196,K213,K230,K247,K264,K281,K298,K315,K332,K349,K366,K383)</f>
        <v>29.384257228079548</v>
      </c>
      <c r="L9" s="249">
        <f>SUM(J9:K9)</f>
        <v>47.035175172519089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31.799271828981855</v>
      </c>
      <c r="C10" s="249">
        <f t="shared" si="0"/>
        <v>39.216232577815873</v>
      </c>
      <c r="D10" s="249">
        <f t="shared" ref="D10:D17" si="1">SUM(B10:C10)</f>
        <v>71.015504406797731</v>
      </c>
      <c r="E10" s="238"/>
      <c r="F10" s="249">
        <f t="shared" ref="F10:G17" si="2">SUM(F27,F44,F61,F78,F95,F112,F129,F146,F163,F180,F197,F214,F231,F248,F265,F282,F299,F316,F333,F350,F367,F384)</f>
        <v>40.586829330607195</v>
      </c>
      <c r="G10" s="249">
        <f t="shared" si="2"/>
        <v>44.63264709588352</v>
      </c>
      <c r="H10" s="249">
        <f t="shared" ref="H10:H17" si="3">SUM(F10:G10)</f>
        <v>85.219476426490715</v>
      </c>
      <c r="I10" s="238"/>
      <c r="J10" s="249">
        <f t="shared" ref="J10:K17" si="4">SUM(J27,J44,J61,J78,J95,J112,J129,J146,J163,J180,J197,J214,J231,J248,J265,J282,J299,J316,J333,J350,J367,J384)</f>
        <v>49.098659703327634</v>
      </c>
      <c r="K10" s="249">
        <f t="shared" si="4"/>
        <v>55.383708390943426</v>
      </c>
      <c r="L10" s="249">
        <f t="shared" ref="L10:L17" si="5">SUM(J10:K10)</f>
        <v>104.48236809427107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20.480510534127546</v>
      </c>
      <c r="C11" s="249">
        <f t="shared" si="0"/>
        <v>24.252003662594046</v>
      </c>
      <c r="D11" s="249">
        <f t="shared" si="1"/>
        <v>44.732514196721596</v>
      </c>
      <c r="E11" s="238"/>
      <c r="F11" s="249">
        <f t="shared" si="2"/>
        <v>24.423517930093606</v>
      </c>
      <c r="G11" s="249">
        <f t="shared" si="2"/>
        <v>26.109164369354769</v>
      </c>
      <c r="H11" s="249">
        <f t="shared" si="3"/>
        <v>50.532682299448375</v>
      </c>
      <c r="I11" s="238"/>
      <c r="J11" s="249">
        <f t="shared" si="4"/>
        <v>32.769994262416091</v>
      </c>
      <c r="K11" s="249">
        <f t="shared" si="4"/>
        <v>26.726370165270801</v>
      </c>
      <c r="L11" s="249">
        <f t="shared" si="5"/>
        <v>59.496364427686892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30.57190460354775</v>
      </c>
      <c r="C12" s="249">
        <f t="shared" si="0"/>
        <v>9.5360941195970739</v>
      </c>
      <c r="D12" s="249">
        <f t="shared" si="1"/>
        <v>40.107998723144824</v>
      </c>
      <c r="E12" s="238"/>
      <c r="F12" s="249">
        <f t="shared" si="2"/>
        <v>30.51580024415507</v>
      </c>
      <c r="G12" s="249">
        <f t="shared" si="2"/>
        <v>9.9183164814417921</v>
      </c>
      <c r="H12" s="249">
        <f t="shared" si="3"/>
        <v>40.434116725596866</v>
      </c>
      <c r="I12" s="238"/>
      <c r="J12" s="249">
        <f t="shared" si="4"/>
        <v>27.398969538563406</v>
      </c>
      <c r="K12" s="249">
        <f t="shared" si="4"/>
        <v>11.174072582779408</v>
      </c>
      <c r="L12" s="249">
        <f t="shared" si="5"/>
        <v>38.573042121342816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3.8276619174898752</v>
      </c>
      <c r="C13" s="249">
        <f t="shared" si="0"/>
        <v>37.305084151471192</v>
      </c>
      <c r="D13" s="249">
        <f t="shared" si="1"/>
        <v>41.132746068961069</v>
      </c>
      <c r="E13" s="238"/>
      <c r="F13" s="249">
        <f t="shared" si="2"/>
        <v>4.399241665539452</v>
      </c>
      <c r="G13" s="249">
        <f t="shared" si="2"/>
        <v>33.25139145438979</v>
      </c>
      <c r="H13" s="249">
        <f t="shared" si="3"/>
        <v>37.650633119929239</v>
      </c>
      <c r="I13" s="238"/>
      <c r="J13" s="249">
        <f t="shared" si="4"/>
        <v>5.1594323407157754</v>
      </c>
      <c r="K13" s="249">
        <f t="shared" si="4"/>
        <v>31.837169263905942</v>
      </c>
      <c r="L13" s="249">
        <f t="shared" si="5"/>
        <v>36.996601604621716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28.586754010941085</v>
      </c>
      <c r="C14" s="249">
        <f t="shared" si="0"/>
        <v>5.1665755203128318</v>
      </c>
      <c r="D14" s="249">
        <f t="shared" si="1"/>
        <v>33.753329531253918</v>
      </c>
      <c r="E14" s="238"/>
      <c r="F14" s="249">
        <f t="shared" si="2"/>
        <v>27.837920817375931</v>
      </c>
      <c r="G14" s="249">
        <f t="shared" si="2"/>
        <v>5.386385584127714</v>
      </c>
      <c r="H14" s="249">
        <f t="shared" si="3"/>
        <v>33.224306401503647</v>
      </c>
      <c r="I14" s="238"/>
      <c r="J14" s="249">
        <f t="shared" si="4"/>
        <v>30.392787128350232</v>
      </c>
      <c r="K14" s="249">
        <f t="shared" si="4"/>
        <v>6.8832549162944785</v>
      </c>
      <c r="L14" s="249">
        <f t="shared" si="5"/>
        <v>37.276042044644711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21.167024297710597</v>
      </c>
      <c r="C15" s="249">
        <f t="shared" si="0"/>
        <v>12.782142451162493</v>
      </c>
      <c r="D15" s="249">
        <f t="shared" si="1"/>
        <v>33.94916674887309</v>
      </c>
      <c r="E15" s="238"/>
      <c r="F15" s="249">
        <f t="shared" si="2"/>
        <v>20.57414618313496</v>
      </c>
      <c r="G15" s="249">
        <f t="shared" si="2"/>
        <v>12.723847974832045</v>
      </c>
      <c r="H15" s="249">
        <f t="shared" si="3"/>
        <v>33.297994157967004</v>
      </c>
      <c r="I15" s="238"/>
      <c r="J15" s="249">
        <f t="shared" si="4"/>
        <v>19.567077459478384</v>
      </c>
      <c r="K15" s="249">
        <f t="shared" si="4"/>
        <v>13.702121792162783</v>
      </c>
      <c r="L15" s="249">
        <f t="shared" si="5"/>
        <v>33.269199251641169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2.7782181235511327</v>
      </c>
      <c r="C16" s="249">
        <f t="shared" si="0"/>
        <v>18.123422656069245</v>
      </c>
      <c r="D16" s="249">
        <f t="shared" si="1"/>
        <v>20.901640779620379</v>
      </c>
      <c r="E16" s="238"/>
      <c r="F16" s="249">
        <f t="shared" si="2"/>
        <v>2.7397345636586992</v>
      </c>
      <c r="G16" s="249">
        <f t="shared" si="2"/>
        <v>16.699982749719236</v>
      </c>
      <c r="H16" s="249">
        <f t="shared" si="3"/>
        <v>19.439717313377937</v>
      </c>
      <c r="I16" s="238"/>
      <c r="J16" s="249">
        <f t="shared" si="4"/>
        <v>3.5800415161056978</v>
      </c>
      <c r="K16" s="249">
        <f t="shared" si="4"/>
        <v>15.763269561806101</v>
      </c>
      <c r="L16" s="249">
        <f t="shared" si="5"/>
        <v>19.3433110779118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17.963916835538175</v>
      </c>
      <c r="C17" s="249">
        <f t="shared" si="0"/>
        <v>22.566926340945141</v>
      </c>
      <c r="D17" s="249">
        <f t="shared" si="1"/>
        <v>40.530843176483316</v>
      </c>
      <c r="E17" s="238"/>
      <c r="F17" s="249">
        <f t="shared" si="2"/>
        <v>17.09835861611225</v>
      </c>
      <c r="G17" s="249">
        <f t="shared" si="2"/>
        <v>19.957454037101765</v>
      </c>
      <c r="H17" s="249">
        <f t="shared" si="3"/>
        <v>37.055812653214019</v>
      </c>
      <c r="I17" s="238"/>
      <c r="J17" s="249">
        <f t="shared" si="4"/>
        <v>18.450016605023066</v>
      </c>
      <c r="K17" s="249">
        <f t="shared" si="4"/>
        <v>20.127879600337675</v>
      </c>
      <c r="L17" s="249">
        <f t="shared" si="5"/>
        <v>38.577896205360744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169.04476860795333</v>
      </c>
      <c r="C19" s="247">
        <f t="shared" ref="C19:L19" si="6">SUM(C9:C17)</f>
        <v>194.75523139204651</v>
      </c>
      <c r="D19" s="247">
        <f t="shared" si="6"/>
        <v>363.79999999999984</v>
      </c>
      <c r="E19" s="247"/>
      <c r="F19" s="247">
        <f t="shared" si="6"/>
        <v>184.24871944065353</v>
      </c>
      <c r="G19" s="247">
        <f t="shared" si="6"/>
        <v>197.39328055934629</v>
      </c>
      <c r="H19" s="247">
        <f t="shared" si="6"/>
        <v>381.64199999999983</v>
      </c>
      <c r="I19" s="247"/>
      <c r="J19" s="247">
        <f t="shared" si="6"/>
        <v>204.06789649841983</v>
      </c>
      <c r="K19" s="247">
        <f t="shared" si="6"/>
        <v>210.98210350158018</v>
      </c>
      <c r="L19" s="247">
        <f t="shared" si="6"/>
        <v>415.04999999999995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4.7609293412585275E-2</v>
      </c>
      <c r="C26" s="302">
        <v>0.24913541145187532</v>
      </c>
      <c r="D26" s="302">
        <f>SUM(B26:C26)</f>
        <v>0.29674470486446058</v>
      </c>
      <c r="E26" s="303"/>
      <c r="F26" s="302">
        <v>8.0907185971322348E-2</v>
      </c>
      <c r="G26" s="302">
        <v>0.36766390311650332</v>
      </c>
      <c r="H26" s="302">
        <f>SUM(F26:G26)</f>
        <v>0.44857108908782567</v>
      </c>
      <c r="I26" s="303"/>
      <c r="J26" s="302">
        <v>5.9676129175704716E-2</v>
      </c>
      <c r="K26" s="302">
        <v>0.46007028201207456</v>
      </c>
      <c r="L26" s="302">
        <f>SUM(J26:K26)</f>
        <v>0.51974641118777931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9.1270040677462444E-2</v>
      </c>
      <c r="C27" s="302">
        <v>0.13526102089825373</v>
      </c>
      <c r="D27" s="302">
        <f t="shared" ref="D27:D34" si="7">SUM(B27:C27)</f>
        <v>0.22653106157571617</v>
      </c>
      <c r="E27" s="303"/>
      <c r="F27" s="302">
        <v>0.14569517314470842</v>
      </c>
      <c r="G27" s="302">
        <v>0.29364033599803274</v>
      </c>
      <c r="H27" s="302">
        <f t="shared" ref="H27:H34" si="8">SUM(F27:G27)</f>
        <v>0.43933550914274117</v>
      </c>
      <c r="I27" s="303"/>
      <c r="J27" s="302">
        <v>0.15473173383727873</v>
      </c>
      <c r="K27" s="302">
        <v>0.42088193254333084</v>
      </c>
      <c r="L27" s="302">
        <f t="shared" ref="L27:L34" si="9">SUM(J27:K27)</f>
        <v>0.57561366638060951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6.9845275824521644E-2</v>
      </c>
      <c r="C28" s="302">
        <v>8.1351268053418524E-2</v>
      </c>
      <c r="D28" s="302">
        <f t="shared" si="7"/>
        <v>0.15119654387794018</v>
      </c>
      <c r="E28" s="303"/>
      <c r="F28" s="302">
        <v>0.12062217755825889</v>
      </c>
      <c r="G28" s="302">
        <v>0.18988170756832534</v>
      </c>
      <c r="H28" s="302">
        <f t="shared" si="8"/>
        <v>0.31050388512658422</v>
      </c>
      <c r="I28" s="303"/>
      <c r="J28" s="302">
        <v>0.12388723729849785</v>
      </c>
      <c r="K28" s="302">
        <v>0.20360077953034383</v>
      </c>
      <c r="L28" s="302">
        <f t="shared" si="9"/>
        <v>0.32748801682884165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0.12586107191054111</v>
      </c>
      <c r="C29" s="302">
        <v>3.8203013254045147E-2</v>
      </c>
      <c r="D29" s="302">
        <f t="shared" si="7"/>
        <v>0.16406408516458626</v>
      </c>
      <c r="E29" s="303"/>
      <c r="F29" s="302">
        <v>0.19311006293892083</v>
      </c>
      <c r="G29" s="302">
        <v>0.11225186345375514</v>
      </c>
      <c r="H29" s="302">
        <f t="shared" si="8"/>
        <v>0.30536192639267595</v>
      </c>
      <c r="I29" s="303"/>
      <c r="J29" s="302">
        <v>9.1725702304303006E-2</v>
      </c>
      <c r="K29" s="302">
        <v>0.10330629976417802</v>
      </c>
      <c r="L29" s="302">
        <f t="shared" si="9"/>
        <v>0.19503200206848104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0.21821708956169353</v>
      </c>
      <c r="C30" s="302">
        <v>2.6382035994705899</v>
      </c>
      <c r="D30" s="302">
        <f t="shared" si="7"/>
        <v>2.8564206890322836</v>
      </c>
      <c r="E30" s="303"/>
      <c r="F30" s="302">
        <v>0.30739400387645971</v>
      </c>
      <c r="G30" s="302">
        <v>3.0413068872492506</v>
      </c>
      <c r="H30" s="302">
        <f t="shared" si="8"/>
        <v>3.3487008911257101</v>
      </c>
      <c r="I30" s="303"/>
      <c r="J30" s="302">
        <v>0.2435610857624666</v>
      </c>
      <c r="K30" s="302">
        <v>2.8448292859431019</v>
      </c>
      <c r="L30" s="302">
        <f t="shared" si="9"/>
        <v>3.0883903717055685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0.21463661281378571</v>
      </c>
      <c r="C31" s="302">
        <v>8.9688435961114865E-2</v>
      </c>
      <c r="D31" s="302">
        <f t="shared" si="7"/>
        <v>0.30432504877490058</v>
      </c>
      <c r="E31" s="303"/>
      <c r="F31" s="302">
        <v>0.38035233397745832</v>
      </c>
      <c r="G31" s="302">
        <v>9.948721128581256E-2</v>
      </c>
      <c r="H31" s="302">
        <f t="shared" si="8"/>
        <v>0.47983954526327088</v>
      </c>
      <c r="I31" s="303"/>
      <c r="J31" s="302">
        <v>0.25085334068882126</v>
      </c>
      <c r="K31" s="302">
        <v>0.14789981563610527</v>
      </c>
      <c r="L31" s="302">
        <f t="shared" si="9"/>
        <v>0.39875315632492653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3.3798072115826555E-2</v>
      </c>
      <c r="C32" s="302">
        <v>4.7572005925465413E-2</v>
      </c>
      <c r="D32" s="302">
        <f t="shared" si="7"/>
        <v>8.1370078041291968E-2</v>
      </c>
      <c r="E32" s="303"/>
      <c r="F32" s="302">
        <v>4.3204518164519569E-2</v>
      </c>
      <c r="G32" s="302">
        <v>8.9199542984756422E-2</v>
      </c>
      <c r="H32" s="302">
        <f t="shared" si="8"/>
        <v>0.132404061149276</v>
      </c>
      <c r="I32" s="303"/>
      <c r="J32" s="302">
        <v>2.5379501089234199E-2</v>
      </c>
      <c r="K32" s="302">
        <v>0.11723758174331765</v>
      </c>
      <c r="L32" s="302">
        <f t="shared" si="9"/>
        <v>0.14261708283255184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5.4969270643424134E-2</v>
      </c>
      <c r="C33" s="302">
        <v>0.22800349226400146</v>
      </c>
      <c r="D33" s="302">
        <f t="shared" si="7"/>
        <v>0.28297276290742557</v>
      </c>
      <c r="E33" s="303"/>
      <c r="F33" s="302">
        <v>8.6752578590945234E-2</v>
      </c>
      <c r="G33" s="302">
        <v>0.23593920805069973</v>
      </c>
      <c r="H33" s="302">
        <f t="shared" si="8"/>
        <v>0.322691786641645</v>
      </c>
      <c r="I33" s="303"/>
      <c r="J33" s="302">
        <v>0.12895446111661593</v>
      </c>
      <c r="K33" s="302">
        <v>0.25352152644816695</v>
      </c>
      <c r="L33" s="302">
        <f t="shared" si="9"/>
        <v>0.38247598756478285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0.57002544581772119</v>
      </c>
      <c r="C34" s="302">
        <v>0.64734957994368192</v>
      </c>
      <c r="D34" s="302">
        <f t="shared" si="7"/>
        <v>1.2173750257614031</v>
      </c>
      <c r="E34" s="303"/>
      <c r="F34" s="302">
        <v>0.66433669571122189</v>
      </c>
      <c r="G34" s="302">
        <v>0.6762546103590571</v>
      </c>
      <c r="H34" s="302">
        <f t="shared" si="8"/>
        <v>1.340591306070279</v>
      </c>
      <c r="I34" s="303"/>
      <c r="J34" s="302">
        <v>1.0805861279064557</v>
      </c>
      <c r="K34" s="302">
        <v>0.86829717720000399</v>
      </c>
      <c r="L34" s="302">
        <f t="shared" si="9"/>
        <v>1.9488833051064596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1.4262321727775618</v>
      </c>
      <c r="C36" s="311">
        <f t="shared" ref="C36:K36" si="10">SUM(C26:C34)</f>
        <v>4.1547678272224466</v>
      </c>
      <c r="D36" s="311">
        <f t="shared" si="10"/>
        <v>5.5810000000000075</v>
      </c>
      <c r="E36" s="311"/>
      <c r="F36" s="311">
        <f t="shared" si="10"/>
        <v>2.0223747299338153</v>
      </c>
      <c r="G36" s="311">
        <f t="shared" si="10"/>
        <v>5.1056252700661924</v>
      </c>
      <c r="H36" s="311">
        <f t="shared" si="10"/>
        <v>7.128000000000009</v>
      </c>
      <c r="I36" s="311"/>
      <c r="J36" s="311">
        <f t="shared" si="10"/>
        <v>2.1593553191793777</v>
      </c>
      <c r="K36" s="311">
        <f t="shared" si="10"/>
        <v>5.4196446808206229</v>
      </c>
      <c r="L36" s="311">
        <f>SUM(L26:L34)</f>
        <v>7.5790000000000015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9.3018475230555587E-4</v>
      </c>
      <c r="C43" s="302">
        <v>5.0541870695388652E-2</v>
      </c>
      <c r="D43" s="302">
        <f>SUM(B43:C43)</f>
        <v>5.1472055447694211E-2</v>
      </c>
      <c r="E43" s="303"/>
      <c r="F43" s="302">
        <v>4.6620968872267409E-4</v>
      </c>
      <c r="G43" s="302">
        <v>1.8546477341074161E-2</v>
      </c>
      <c r="H43" s="302">
        <f>SUM(F43:G43)</f>
        <v>1.9012687029796835E-2</v>
      </c>
      <c r="I43" s="303"/>
      <c r="J43" s="302">
        <v>1.8574189391832018E-4</v>
      </c>
      <c r="K43" s="302">
        <v>9.0486184053343161E-3</v>
      </c>
      <c r="L43" s="302">
        <f>SUM(J43:K43)</f>
        <v>9.234360299252637E-3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1.4401649417617993E-2</v>
      </c>
      <c r="C44" s="302">
        <v>4.1199859083578684E-2</v>
      </c>
      <c r="D44" s="302">
        <f t="shared" ref="D44:D51" si="11">SUM(B44:C44)</f>
        <v>5.5601508501196675E-2</v>
      </c>
      <c r="E44" s="303"/>
      <c r="F44" s="302">
        <v>7.7368211635936122E-3</v>
      </c>
      <c r="G44" s="302">
        <v>1.6859846727531939E-2</v>
      </c>
      <c r="H44" s="302">
        <f t="shared" ref="H44:H51" si="12">SUM(F44:G44)</f>
        <v>2.4596667891125551E-2</v>
      </c>
      <c r="I44" s="303"/>
      <c r="J44" s="302">
        <v>3.8700473106217689E-3</v>
      </c>
      <c r="K44" s="302">
        <v>1.1017062902472048E-2</v>
      </c>
      <c r="L44" s="302">
        <f t="shared" ref="L44:L51" si="13">SUM(J44:K44)</f>
        <v>1.4887110213093817E-2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6.6921262207605831E-3</v>
      </c>
      <c r="C45" s="302">
        <v>3.3341413500898573E-2</v>
      </c>
      <c r="D45" s="302">
        <f t="shared" si="11"/>
        <v>4.0033539721659156E-2</v>
      </c>
      <c r="E45" s="303"/>
      <c r="F45" s="302">
        <v>3.342403921602071E-3</v>
      </c>
      <c r="G45" s="302">
        <v>1.4602704634174433E-2</v>
      </c>
      <c r="H45" s="302">
        <f t="shared" si="12"/>
        <v>1.7945108555776502E-2</v>
      </c>
      <c r="I45" s="303"/>
      <c r="J45" s="302">
        <v>1.7670509079416629E-3</v>
      </c>
      <c r="K45" s="302">
        <v>6.8468482476430701E-3</v>
      </c>
      <c r="L45" s="302">
        <f t="shared" si="13"/>
        <v>8.6138991555847338E-3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8.5216009639678351E-3</v>
      </c>
      <c r="C46" s="302">
        <v>1.0190071087009931E-2</v>
      </c>
      <c r="D46" s="302">
        <f t="shared" si="11"/>
        <v>1.8711672050977766E-2</v>
      </c>
      <c r="E46" s="303"/>
      <c r="F46" s="302">
        <v>3.5656793430046633E-3</v>
      </c>
      <c r="G46" s="302">
        <v>3.5213785983604692E-3</v>
      </c>
      <c r="H46" s="302">
        <f t="shared" si="12"/>
        <v>7.0870579413651325E-3</v>
      </c>
      <c r="I46" s="303"/>
      <c r="J46" s="302">
        <v>1.2378182980828697E-3</v>
      </c>
      <c r="K46" s="302">
        <v>1.8736882545310209E-3</v>
      </c>
      <c r="L46" s="302">
        <f t="shared" si="13"/>
        <v>3.1115065526138904E-3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1.3131980250752199E-3</v>
      </c>
      <c r="C47" s="302">
        <v>8.5398194755817558E-2</v>
      </c>
      <c r="D47" s="302">
        <f t="shared" si="11"/>
        <v>8.6711392780892779E-2</v>
      </c>
      <c r="E47" s="303"/>
      <c r="F47" s="302">
        <v>6.0179525794727272E-4</v>
      </c>
      <c r="G47" s="302">
        <v>2.1701190776845725E-2</v>
      </c>
      <c r="H47" s="302">
        <f>SUM(F47:G47)</f>
        <v>2.2302986034792999E-2</v>
      </c>
      <c r="I47" s="303"/>
      <c r="J47" s="302">
        <v>2.0700498123179745E-4</v>
      </c>
      <c r="K47" s="302">
        <v>8.0646415711430452E-3</v>
      </c>
      <c r="L47" s="302">
        <f t="shared" si="13"/>
        <v>8.2716465523748426E-3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7.7339757805267532E-3</v>
      </c>
      <c r="C48" s="302">
        <v>3.8064116421263165E-3</v>
      </c>
      <c r="D48" s="302">
        <f t="shared" si="11"/>
        <v>1.154038742265307E-2</v>
      </c>
      <c r="E48" s="303"/>
      <c r="F48" s="302">
        <v>4.3579162983676352E-3</v>
      </c>
      <c r="G48" s="302">
        <v>1.3276187200612012E-3</v>
      </c>
      <c r="H48" s="302">
        <f t="shared" si="12"/>
        <v>5.6855350184288368E-3</v>
      </c>
      <c r="I48" s="303"/>
      <c r="J48" s="302">
        <v>2.149111413869551E-3</v>
      </c>
      <c r="K48" s="302">
        <v>6.5482468237292469E-4</v>
      </c>
      <c r="L48" s="302">
        <f t="shared" si="13"/>
        <v>2.8039360962424757E-3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2.009148704218788E-3</v>
      </c>
      <c r="C49" s="302">
        <v>7.6738504697579498E-3</v>
      </c>
      <c r="D49" s="302">
        <f t="shared" si="11"/>
        <v>9.682999173976737E-3</v>
      </c>
      <c r="E49" s="303"/>
      <c r="F49" s="302">
        <v>8.984919008854504E-4</v>
      </c>
      <c r="G49" s="302">
        <v>2.0265281332860876E-3</v>
      </c>
      <c r="H49" s="302">
        <f t="shared" si="12"/>
        <v>2.925020034171538E-3</v>
      </c>
      <c r="I49" s="303"/>
      <c r="J49" s="302">
        <v>2.9866964167690079E-4</v>
      </c>
      <c r="K49" s="302">
        <v>1.110893282163148E-3</v>
      </c>
      <c r="L49" s="302">
        <f t="shared" si="13"/>
        <v>1.4095629238400488E-3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3.7178590073239402E-4</v>
      </c>
      <c r="C50" s="302">
        <v>0.12999181827534098</v>
      </c>
      <c r="D50" s="302">
        <f t="shared" si="11"/>
        <v>0.13036360417607337</v>
      </c>
      <c r="E50" s="303"/>
      <c r="F50" s="302">
        <v>1.0812123738443912E-4</v>
      </c>
      <c r="G50" s="302">
        <v>4.5714733142645972E-2</v>
      </c>
      <c r="H50" s="302">
        <f t="shared" si="12"/>
        <v>4.5822854380030413E-2</v>
      </c>
      <c r="I50" s="303"/>
      <c r="J50" s="302">
        <v>6.8400524811346164E-5</v>
      </c>
      <c r="K50" s="302">
        <v>1.9718737453929096E-2</v>
      </c>
      <c r="L50" s="302">
        <f t="shared" si="13"/>
        <v>1.9787137978740443E-2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2.4441896667096409E-3</v>
      </c>
      <c r="C51" s="302">
        <v>5.3438651058165886E-2</v>
      </c>
      <c r="D51" s="302">
        <f t="shared" si="11"/>
        <v>5.5882840724875524E-2</v>
      </c>
      <c r="E51" s="303"/>
      <c r="F51" s="302">
        <v>9.4186840003640862E-4</v>
      </c>
      <c r="G51" s="302">
        <v>1.6802147144758365E-3</v>
      </c>
      <c r="H51" s="302">
        <f t="shared" si="12"/>
        <v>2.6220831145122451E-3</v>
      </c>
      <c r="I51" s="303"/>
      <c r="J51" s="302">
        <v>3.3858246836984468E-4</v>
      </c>
      <c r="K51" s="302">
        <v>5.4225775988726507E-4</v>
      </c>
      <c r="L51" s="302">
        <f t="shared" si="13"/>
        <v>8.8084022825710975E-4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4.4417859431914758E-2</v>
      </c>
      <c r="C53" s="311">
        <f t="shared" ref="C53:L53" si="14">SUM(C43:C51)</f>
        <v>0.41558214056808446</v>
      </c>
      <c r="D53" s="311">
        <f t="shared" si="14"/>
        <v>0.45999999999999935</v>
      </c>
      <c r="E53" s="311"/>
      <c r="F53" s="311">
        <f t="shared" si="14"/>
        <v>2.2019307211544228E-2</v>
      </c>
      <c r="G53" s="311">
        <f t="shared" si="14"/>
        <v>0.12598069278845583</v>
      </c>
      <c r="H53" s="311">
        <f t="shared" si="14"/>
        <v>0.14800000000000005</v>
      </c>
      <c r="I53" s="311"/>
      <c r="J53" s="311">
        <f t="shared" si="14"/>
        <v>1.0122427440524063E-2</v>
      </c>
      <c r="K53" s="311">
        <f t="shared" si="14"/>
        <v>5.8877572559475941E-2</v>
      </c>
      <c r="L53" s="311">
        <f t="shared" si="14"/>
        <v>6.9000000000000006E-2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7.0944096690690975E-2</v>
      </c>
      <c r="C60" s="302">
        <v>0.16149154735628088</v>
      </c>
      <c r="D60" s="302">
        <f>SUM(B60:C60)</f>
        <v>0.23243564404697187</v>
      </c>
      <c r="E60" s="303"/>
      <c r="F60" s="302">
        <v>0.13552575249397761</v>
      </c>
      <c r="G60" s="302">
        <v>0.20186453509843369</v>
      </c>
      <c r="H60" s="302">
        <f>SUM(F60:G60)</f>
        <v>0.3373902875924113</v>
      </c>
      <c r="I60" s="303"/>
      <c r="J60" s="302">
        <v>9.2405768477724026E-2</v>
      </c>
      <c r="K60" s="302">
        <v>0.12752702300792498</v>
      </c>
      <c r="L60" s="302">
        <f>SUM(J60:K60)</f>
        <v>0.21993279148564901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8.489427847079134E-2</v>
      </c>
      <c r="C61" s="302">
        <v>0.10040953854429716</v>
      </c>
      <c r="D61" s="302">
        <f t="shared" ref="D61:D68" si="15">SUM(B61:C61)</f>
        <v>0.1853038170150885</v>
      </c>
      <c r="E61" s="303"/>
      <c r="F61" s="302">
        <v>0.16709384640098671</v>
      </c>
      <c r="G61" s="302">
        <v>0.14578613897324422</v>
      </c>
      <c r="H61" s="302">
        <f t="shared" ref="H61:H68" si="16">SUM(F61:G61)</f>
        <v>0.3128799853742309</v>
      </c>
      <c r="I61" s="303"/>
      <c r="J61" s="302">
        <v>0.13070254374630574</v>
      </c>
      <c r="K61" s="302">
        <v>0.13470848142710778</v>
      </c>
      <c r="L61" s="302">
        <f t="shared" ref="L61:L68" si="17">SUM(J61:K61)</f>
        <v>0.26541102517341353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0.10973813828574273</v>
      </c>
      <c r="C62" s="302">
        <v>0.14498684614523036</v>
      </c>
      <c r="D62" s="302">
        <f t="shared" si="15"/>
        <v>0.25472498443097308</v>
      </c>
      <c r="E62" s="303"/>
      <c r="F62" s="302">
        <v>0.18019998925974709</v>
      </c>
      <c r="G62" s="302">
        <v>0.19961595040564445</v>
      </c>
      <c r="H62" s="302">
        <f t="shared" si="16"/>
        <v>0.37981593966539151</v>
      </c>
      <c r="I62" s="303"/>
      <c r="J62" s="302">
        <v>0.13629288835796718</v>
      </c>
      <c r="K62" s="302">
        <v>0.13216291560584792</v>
      </c>
      <c r="L62" s="302">
        <f t="shared" si="17"/>
        <v>0.26845580396381508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0.17862564166443068</v>
      </c>
      <c r="C63" s="302">
        <v>7.6181091609533236E-2</v>
      </c>
      <c r="D63" s="302">
        <f t="shared" si="15"/>
        <v>0.25480673327396391</v>
      </c>
      <c r="E63" s="303"/>
      <c r="F63" s="302">
        <v>0.22302064626490387</v>
      </c>
      <c r="G63" s="302">
        <v>0.10112056073379343</v>
      </c>
      <c r="H63" s="302">
        <f t="shared" si="16"/>
        <v>0.32414120699869731</v>
      </c>
      <c r="I63" s="303"/>
      <c r="J63" s="302">
        <v>0.12497459660424261</v>
      </c>
      <c r="K63" s="302">
        <v>7.5833997230306649E-2</v>
      </c>
      <c r="L63" s="302">
        <f t="shared" si="17"/>
        <v>0.20080859383454924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7.7695615654904709E-2</v>
      </c>
      <c r="C64" s="302">
        <v>0.27124349059252401</v>
      </c>
      <c r="D64" s="302">
        <f t="shared" si="15"/>
        <v>0.34893910624742874</v>
      </c>
      <c r="E64" s="303"/>
      <c r="F64" s="302">
        <v>0.15904227554311073</v>
      </c>
      <c r="G64" s="302">
        <v>0.23267994012882995</v>
      </c>
      <c r="H64" s="302">
        <f t="shared" si="16"/>
        <v>0.39172221567194065</v>
      </c>
      <c r="I64" s="303"/>
      <c r="J64" s="302">
        <v>7.9264184632703197E-2</v>
      </c>
      <c r="K64" s="302">
        <v>0.13849029644114666</v>
      </c>
      <c r="L64" s="302">
        <f t="shared" si="17"/>
        <v>0.21775448107384987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1.8948860313300946E-2</v>
      </c>
      <c r="C65" s="302">
        <v>1.236802895239626E-2</v>
      </c>
      <c r="D65" s="302">
        <f t="shared" si="15"/>
        <v>3.1316889265697208E-2</v>
      </c>
      <c r="E65" s="303"/>
      <c r="F65" s="302">
        <v>3.2864135082274884E-2</v>
      </c>
      <c r="G65" s="302">
        <v>1.6274705798721357E-2</v>
      </c>
      <c r="H65" s="302">
        <f t="shared" si="16"/>
        <v>4.9138840880996237E-2</v>
      </c>
      <c r="I65" s="303"/>
      <c r="J65" s="302">
        <v>2.0992857237200461E-2</v>
      </c>
      <c r="K65" s="302">
        <v>9.7457397192508063E-3</v>
      </c>
      <c r="L65" s="302">
        <f t="shared" si="17"/>
        <v>3.0738596956451265E-2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9.2666622146990021E-2</v>
      </c>
      <c r="C66" s="302">
        <v>0.14381939668872204</v>
      </c>
      <c r="D66" s="302">
        <f t="shared" si="15"/>
        <v>0.23648601883571208</v>
      </c>
      <c r="E66" s="303"/>
      <c r="F66" s="302">
        <v>0.10547129795437329</v>
      </c>
      <c r="G66" s="302">
        <v>0.15835185947485991</v>
      </c>
      <c r="H66" s="302">
        <f t="shared" si="16"/>
        <v>0.26382315742923323</v>
      </c>
      <c r="I66" s="303"/>
      <c r="J66" s="302">
        <v>6.0169798222776301E-2</v>
      </c>
      <c r="K66" s="302">
        <v>0.1251965022779577</v>
      </c>
      <c r="L66" s="302">
        <f t="shared" si="17"/>
        <v>0.18536630050073399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0.16569416892165739</v>
      </c>
      <c r="C67" s="302">
        <v>0.70471146136662566</v>
      </c>
      <c r="D67" s="302">
        <f t="shared" si="15"/>
        <v>0.87040563028828299</v>
      </c>
      <c r="E67" s="303"/>
      <c r="F67" s="302">
        <v>0.18784214072904057</v>
      </c>
      <c r="G67" s="302">
        <v>0.67309314042517365</v>
      </c>
      <c r="H67" s="302">
        <f t="shared" si="16"/>
        <v>0.86093528115421425</v>
      </c>
      <c r="I67" s="303"/>
      <c r="J67" s="302">
        <v>0.15670220742850019</v>
      </c>
      <c r="K67" s="302">
        <v>0.38086713224078428</v>
      </c>
      <c r="L67" s="302">
        <f t="shared" si="17"/>
        <v>0.53756933966928444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0.15723930649778475</v>
      </c>
      <c r="C68" s="302">
        <v>0.26334187009809412</v>
      </c>
      <c r="D68" s="302">
        <f t="shared" si="15"/>
        <v>0.4205811765958789</v>
      </c>
      <c r="E68" s="303"/>
      <c r="F68" s="302">
        <v>0.14924503354184476</v>
      </c>
      <c r="G68" s="302">
        <v>0.2539080516910393</v>
      </c>
      <c r="H68" s="302">
        <f t="shared" si="16"/>
        <v>0.40315308523288407</v>
      </c>
      <c r="I68" s="303"/>
      <c r="J68" s="302">
        <v>0.1675223926474832</v>
      </c>
      <c r="K68" s="302">
        <v>0.17044067469477145</v>
      </c>
      <c r="L68" s="302">
        <f t="shared" si="17"/>
        <v>0.33796306734225467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0.95644672864629354</v>
      </c>
      <c r="C70" s="311">
        <f t="shared" ref="C70:L70" si="18">SUM(C60:C68)</f>
        <v>1.8785532713537036</v>
      </c>
      <c r="D70" s="311">
        <f t="shared" si="18"/>
        <v>2.8349999999999973</v>
      </c>
      <c r="E70" s="311"/>
      <c r="F70" s="311">
        <f t="shared" si="18"/>
        <v>1.3403051172702594</v>
      </c>
      <c r="G70" s="311">
        <f t="shared" si="18"/>
        <v>1.9826948827297399</v>
      </c>
      <c r="H70" s="311">
        <f t="shared" si="18"/>
        <v>3.3229999999999991</v>
      </c>
      <c r="I70" s="311"/>
      <c r="J70" s="311">
        <f t="shared" si="18"/>
        <v>0.96902723735490293</v>
      </c>
      <c r="K70" s="311">
        <f t="shared" si="18"/>
        <v>1.2949727626450984</v>
      </c>
      <c r="L70" s="311">
        <f t="shared" si="18"/>
        <v>2.2640000000000011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0.12168990590809761</v>
      </c>
      <c r="C77" s="302">
        <v>0.70837223316921061</v>
      </c>
      <c r="D77" s="302">
        <f>SUM(B77:C77)</f>
        <v>0.83006213907730819</v>
      </c>
      <c r="E77" s="303"/>
      <c r="F77" s="302">
        <v>0.21128803606206642</v>
      </c>
      <c r="G77" s="302">
        <v>0.62735600887902243</v>
      </c>
      <c r="H77" s="302">
        <f>SUM(F77:G77)</f>
        <v>0.8386440449410888</v>
      </c>
      <c r="I77" s="303"/>
      <c r="J77" s="302">
        <v>0.16773105524268936</v>
      </c>
      <c r="K77" s="302">
        <v>0.49710103196371169</v>
      </c>
      <c r="L77" s="302">
        <f>SUM(J77:K77)</f>
        <v>0.66483208720640108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0.13428295616521094</v>
      </c>
      <c r="C78" s="302">
        <v>0.83526734460863439</v>
      </c>
      <c r="D78" s="302">
        <f t="shared" ref="D78:D85" si="19">SUM(B78:C78)</f>
        <v>0.9695503007738453</v>
      </c>
      <c r="E78" s="303"/>
      <c r="F78" s="302">
        <v>0.19851389109238132</v>
      </c>
      <c r="G78" s="302">
        <v>0.83715282816823833</v>
      </c>
      <c r="H78" s="302">
        <f t="shared" ref="H78:H85" si="20">SUM(F78:G78)</f>
        <v>1.0356667192606197</v>
      </c>
      <c r="I78" s="303"/>
      <c r="J78" s="302">
        <v>0.16133395333654216</v>
      </c>
      <c r="K78" s="302">
        <v>0.88023527890799191</v>
      </c>
      <c r="L78" s="302">
        <f t="shared" ref="L78:L85" si="21">SUM(J78:K78)</f>
        <v>1.041569232244534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0.15053414027685538</v>
      </c>
      <c r="C79" s="302">
        <v>0.4788298227674746</v>
      </c>
      <c r="D79" s="302">
        <f t="shared" si="19"/>
        <v>0.62936396304432995</v>
      </c>
      <c r="E79" s="303"/>
      <c r="F79" s="302">
        <v>0.18846029434081718</v>
      </c>
      <c r="G79" s="302">
        <v>0.44628657091958679</v>
      </c>
      <c r="H79" s="302">
        <f t="shared" si="20"/>
        <v>0.63474686526040403</v>
      </c>
      <c r="I79" s="303"/>
      <c r="J79" s="302">
        <v>0.1464296770310404</v>
      </c>
      <c r="K79" s="302">
        <v>0.36295260847047073</v>
      </c>
      <c r="L79" s="302">
        <f t="shared" si="21"/>
        <v>0.5093822855015111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0.27865889836391283</v>
      </c>
      <c r="C80" s="302">
        <v>0.13947828470930607</v>
      </c>
      <c r="D80" s="302">
        <f t="shared" si="19"/>
        <v>0.4181371830732189</v>
      </c>
      <c r="E80" s="303"/>
      <c r="F80" s="302">
        <v>0.27439908443099648</v>
      </c>
      <c r="G80" s="302">
        <v>0.12448395298270373</v>
      </c>
      <c r="H80" s="302">
        <f t="shared" si="20"/>
        <v>0.39888303741370024</v>
      </c>
      <c r="I80" s="303"/>
      <c r="J80" s="302">
        <v>0.17839833837984276</v>
      </c>
      <c r="K80" s="302">
        <v>0.13895129352563843</v>
      </c>
      <c r="L80" s="302">
        <f t="shared" si="21"/>
        <v>0.31734963190548116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7.4743548433755469E-2</v>
      </c>
      <c r="C81" s="302">
        <v>1.196971828366534</v>
      </c>
      <c r="D81" s="302">
        <f t="shared" si="19"/>
        <v>1.2717153768002896</v>
      </c>
      <c r="E81" s="303"/>
      <c r="F81" s="302">
        <v>9.1357988676827664E-2</v>
      </c>
      <c r="G81" s="302">
        <v>0.75135272049035906</v>
      </c>
      <c r="H81" s="302">
        <f t="shared" si="20"/>
        <v>0.84271070916718671</v>
      </c>
      <c r="I81" s="303"/>
      <c r="J81" s="302">
        <v>0.11126960330408796</v>
      </c>
      <c r="K81" s="302">
        <v>0.50945152167121699</v>
      </c>
      <c r="L81" s="302">
        <f t="shared" si="21"/>
        <v>0.62072112497530496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3.6453140139113743E-2</v>
      </c>
      <c r="C82" s="302">
        <v>1.7917534518849223E-2</v>
      </c>
      <c r="D82" s="302">
        <f t="shared" si="19"/>
        <v>5.437067465796297E-2</v>
      </c>
      <c r="E82" s="303"/>
      <c r="F82" s="302">
        <v>4.2632279202430276E-2</v>
      </c>
      <c r="G82" s="302">
        <v>1.3569394774456246E-2</v>
      </c>
      <c r="H82" s="302">
        <f t="shared" si="20"/>
        <v>5.6201673976886524E-2</v>
      </c>
      <c r="I82" s="303"/>
      <c r="J82" s="302">
        <v>3.5103048992307186E-2</v>
      </c>
      <c r="K82" s="302">
        <v>1.5836533162438351E-2</v>
      </c>
      <c r="L82" s="302">
        <f t="shared" si="21"/>
        <v>5.0939582154745533E-2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6.6448604434556344E-2</v>
      </c>
      <c r="C83" s="302">
        <v>0.12215677455253532</v>
      </c>
      <c r="D83" s="302">
        <f t="shared" si="19"/>
        <v>0.18860537898709168</v>
      </c>
      <c r="E83" s="303"/>
      <c r="F83" s="302">
        <v>6.9458670262033687E-2</v>
      </c>
      <c r="G83" s="302">
        <v>9.4022700544286186E-2</v>
      </c>
      <c r="H83" s="302">
        <f t="shared" si="20"/>
        <v>0.16348137080631986</v>
      </c>
      <c r="I83" s="303"/>
      <c r="J83" s="302">
        <v>4.9121772078501554E-2</v>
      </c>
      <c r="K83" s="302">
        <v>9.4409986700045689E-2</v>
      </c>
      <c r="L83" s="302">
        <f t="shared" si="21"/>
        <v>0.14353175877854724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0.25576121336881413</v>
      </c>
      <c r="C84" s="302">
        <v>0.59598834574216852</v>
      </c>
      <c r="D84" s="302">
        <f t="shared" si="19"/>
        <v>0.85174955911098271</v>
      </c>
      <c r="E84" s="303"/>
      <c r="F84" s="302">
        <v>0.18649742861274152</v>
      </c>
      <c r="G84" s="302">
        <v>0.35786077031701058</v>
      </c>
      <c r="H84" s="302">
        <f t="shared" si="20"/>
        <v>0.54435819892975212</v>
      </c>
      <c r="I84" s="303"/>
      <c r="J84" s="302">
        <v>0.16766809806155691</v>
      </c>
      <c r="K84" s="302">
        <v>0.264809868164117</v>
      </c>
      <c r="L84" s="302">
        <f t="shared" si="21"/>
        <v>0.43247796622567392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6.168333661033145E-2</v>
      </c>
      <c r="C85" s="302">
        <v>0.1907620878646494</v>
      </c>
      <c r="D85" s="302">
        <f t="shared" si="19"/>
        <v>0.25244542447498086</v>
      </c>
      <c r="E85" s="303"/>
      <c r="F85" s="302">
        <v>5.9121206490890012E-2</v>
      </c>
      <c r="G85" s="302">
        <v>0.11318617375314817</v>
      </c>
      <c r="H85" s="302">
        <f t="shared" si="20"/>
        <v>0.17230738024403819</v>
      </c>
      <c r="I85" s="303"/>
      <c r="J85" s="302">
        <v>0.1023305094642319</v>
      </c>
      <c r="K85" s="302">
        <v>9.6865821543565461E-2</v>
      </c>
      <c r="L85" s="302">
        <f t="shared" si="21"/>
        <v>0.19919633100779738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1.180255743700648</v>
      </c>
      <c r="C87" s="311">
        <f t="shared" ref="C87:D87" si="22">SUM(C77:C85)</f>
        <v>4.2857442562993624</v>
      </c>
      <c r="D87" s="311">
        <f t="shared" si="22"/>
        <v>5.46600000000001</v>
      </c>
      <c r="E87" s="311"/>
      <c r="F87" s="311">
        <f t="shared" ref="F87:H87" si="23">SUM(F77:F85)</f>
        <v>1.3217288791711843</v>
      </c>
      <c r="G87" s="311">
        <f t="shared" si="23"/>
        <v>3.3652711208288113</v>
      </c>
      <c r="H87" s="311">
        <f t="shared" si="23"/>
        <v>4.6869999999999958</v>
      </c>
      <c r="I87" s="311"/>
      <c r="J87" s="311">
        <f t="shared" ref="J87:L87" si="24">SUM(J77:J85)</f>
        <v>1.1193860558908002</v>
      </c>
      <c r="K87" s="311">
        <f t="shared" si="24"/>
        <v>2.8606139441091969</v>
      </c>
      <c r="L87" s="311">
        <f t="shared" si="24"/>
        <v>3.9799999999999964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0.42242917867015434</v>
      </c>
      <c r="C94" s="302">
        <v>2.0502437306285026</v>
      </c>
      <c r="D94" s="302">
        <f>SUM(B94:C94)</f>
        <v>2.472672909298657</v>
      </c>
      <c r="E94" s="303"/>
      <c r="F94" s="302">
        <v>0.756212260855194</v>
      </c>
      <c r="G94" s="302">
        <v>2.5163628097716768</v>
      </c>
      <c r="H94" s="302">
        <f>SUM(F94:G94)</f>
        <v>3.2725750706268708</v>
      </c>
      <c r="I94" s="303"/>
      <c r="J94" s="302">
        <v>0.69025672653463988</v>
      </c>
      <c r="K94" s="302">
        <v>2.2151732342320276</v>
      </c>
      <c r="L94" s="302">
        <f>SUM(J94:K94)</f>
        <v>2.9054299607666674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0.46395193051401645</v>
      </c>
      <c r="C95" s="302">
        <v>2.5425375994427681</v>
      </c>
      <c r="D95" s="302">
        <f t="shared" ref="D95:D102" si="25">SUM(B95:C95)</f>
        <v>3.0064895299567844</v>
      </c>
      <c r="E95" s="303"/>
      <c r="F95" s="302">
        <v>0.87694699993632141</v>
      </c>
      <c r="G95" s="302">
        <v>3.5784927850873913</v>
      </c>
      <c r="H95" s="302">
        <f t="shared" ref="H95:H102" si="26">SUM(F95:G95)</f>
        <v>4.4554397850237129</v>
      </c>
      <c r="I95" s="303"/>
      <c r="J95" s="302">
        <v>0.91671288811341101</v>
      </c>
      <c r="K95" s="302">
        <v>4.3972643846267871</v>
      </c>
      <c r="L95" s="302">
        <f t="shared" ref="L95:L102" si="27">SUM(J95:K95)</f>
        <v>5.3139772727401979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0.55899299070175945</v>
      </c>
      <c r="C96" s="302">
        <v>1.5720026958415958</v>
      </c>
      <c r="D96" s="302">
        <f t="shared" si="25"/>
        <v>2.130995686543355</v>
      </c>
      <c r="E96" s="303"/>
      <c r="F96" s="302">
        <v>0.93256744489776677</v>
      </c>
      <c r="G96" s="302">
        <v>2.0526700810727716</v>
      </c>
      <c r="H96" s="302">
        <f t="shared" si="26"/>
        <v>2.9852375259705384</v>
      </c>
      <c r="I96" s="303"/>
      <c r="J96" s="302">
        <v>0.89823762789180395</v>
      </c>
      <c r="K96" s="302">
        <v>1.9047734828126102</v>
      </c>
      <c r="L96" s="302">
        <f t="shared" si="27"/>
        <v>2.8030111107044142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1.0439491989648972</v>
      </c>
      <c r="C97" s="302">
        <v>0.73210823398730374</v>
      </c>
      <c r="D97" s="302">
        <f t="shared" si="25"/>
        <v>1.776057432952201</v>
      </c>
      <c r="E97" s="303"/>
      <c r="F97" s="302">
        <v>1.296311774282406</v>
      </c>
      <c r="G97" s="302">
        <v>0.8835914332625685</v>
      </c>
      <c r="H97" s="302">
        <f t="shared" si="26"/>
        <v>2.1799032075449745</v>
      </c>
      <c r="I97" s="303"/>
      <c r="J97" s="302">
        <v>1.120451972687645</v>
      </c>
      <c r="K97" s="302">
        <v>0.9994354409130054</v>
      </c>
      <c r="L97" s="302">
        <f t="shared" si="27"/>
        <v>2.1198874136006505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0.25912017803779941</v>
      </c>
      <c r="C98" s="302">
        <v>6.383939546551983</v>
      </c>
      <c r="D98" s="302">
        <f t="shared" si="25"/>
        <v>6.6430597245897829</v>
      </c>
      <c r="E98" s="303"/>
      <c r="F98" s="302">
        <v>0.47407958423591895</v>
      </c>
      <c r="G98" s="302">
        <v>5.7151962254601525</v>
      </c>
      <c r="H98" s="302">
        <f t="shared" si="26"/>
        <v>6.1892758096960714</v>
      </c>
      <c r="I98" s="303"/>
      <c r="J98" s="302">
        <v>0.54367271012823826</v>
      </c>
      <c r="K98" s="302">
        <v>4.5338731210441772</v>
      </c>
      <c r="L98" s="302">
        <f t="shared" si="27"/>
        <v>5.0775458311724151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7.1883398600906048E-2</v>
      </c>
      <c r="C99" s="302">
        <v>0.12373357416357494</v>
      </c>
      <c r="D99" s="302">
        <f t="shared" si="25"/>
        <v>0.19561697276448098</v>
      </c>
      <c r="E99" s="303"/>
      <c r="F99" s="302">
        <v>0.17503583069939019</v>
      </c>
      <c r="G99" s="302">
        <v>0.15223248186605079</v>
      </c>
      <c r="H99" s="302">
        <f t="shared" si="26"/>
        <v>0.32726831256544098</v>
      </c>
      <c r="I99" s="303"/>
      <c r="J99" s="302">
        <v>0.15213372042460829</v>
      </c>
      <c r="K99" s="302">
        <v>0.18401479148475555</v>
      </c>
      <c r="L99" s="302">
        <f t="shared" si="27"/>
        <v>0.33614851190936385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0.26079756311381841</v>
      </c>
      <c r="C100" s="302">
        <v>0.39413149990434332</v>
      </c>
      <c r="D100" s="302">
        <f t="shared" si="25"/>
        <v>0.65492906301816167</v>
      </c>
      <c r="E100" s="303"/>
      <c r="F100" s="302">
        <v>0.31944967243314248</v>
      </c>
      <c r="G100" s="302">
        <v>0.41112112042030774</v>
      </c>
      <c r="H100" s="302">
        <f t="shared" si="26"/>
        <v>0.73057079285345017</v>
      </c>
      <c r="I100" s="303"/>
      <c r="J100" s="302">
        <v>0.27746038904416448</v>
      </c>
      <c r="K100" s="302">
        <v>0.43866941469443271</v>
      </c>
      <c r="L100" s="302">
        <f t="shared" si="27"/>
        <v>0.71612980373859725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0.44127021558312618</v>
      </c>
      <c r="C101" s="302">
        <v>2.7570307437898611</v>
      </c>
      <c r="D101" s="302">
        <f t="shared" si="25"/>
        <v>3.1983009593729874</v>
      </c>
      <c r="E101" s="303"/>
      <c r="F101" s="302">
        <v>0.60492094046407396</v>
      </c>
      <c r="G101" s="302">
        <v>2.4638395957105406</v>
      </c>
      <c r="H101" s="302">
        <f t="shared" si="26"/>
        <v>3.0687605361746146</v>
      </c>
      <c r="I101" s="303"/>
      <c r="J101" s="302">
        <v>0.52669632794084253</v>
      </c>
      <c r="K101" s="302">
        <v>1.9439133115990364</v>
      </c>
      <c r="L101" s="302">
        <f t="shared" si="27"/>
        <v>2.4706096395398789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0.1993661523271863</v>
      </c>
      <c r="C102" s="302">
        <v>1.0915115691763875</v>
      </c>
      <c r="D102" s="302">
        <f t="shared" si="25"/>
        <v>1.2908777215035738</v>
      </c>
      <c r="E102" s="303"/>
      <c r="F102" s="302">
        <v>0.29121517296895177</v>
      </c>
      <c r="G102" s="302">
        <v>0.94475378657535114</v>
      </c>
      <c r="H102" s="302">
        <f t="shared" si="26"/>
        <v>1.2359689595443029</v>
      </c>
      <c r="I102" s="303"/>
      <c r="J102" s="302">
        <v>0.45615375649650197</v>
      </c>
      <c r="K102" s="302">
        <v>0.83810669933128934</v>
      </c>
      <c r="L102" s="302">
        <f t="shared" si="27"/>
        <v>1.2942604558277913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3.721760806513664</v>
      </c>
      <c r="C104" s="311">
        <f t="shared" ref="C104:D104" si="28">SUM(C94:C102)</f>
        <v>17.647239193486318</v>
      </c>
      <c r="D104" s="311">
        <f t="shared" si="28"/>
        <v>21.368999999999982</v>
      </c>
      <c r="E104" s="311"/>
      <c r="F104" s="311">
        <f t="shared" ref="F104:H104" si="29">SUM(F94:F102)</f>
        <v>5.7267396807731652</v>
      </c>
      <c r="G104" s="311">
        <f t="shared" si="29"/>
        <v>18.718260319226811</v>
      </c>
      <c r="H104" s="311">
        <f t="shared" si="29"/>
        <v>24.444999999999972</v>
      </c>
      <c r="I104" s="311"/>
      <c r="J104" s="311">
        <f t="shared" ref="J104:L104" si="30">SUM(J94:J102)</f>
        <v>5.5817761192618551</v>
      </c>
      <c r="K104" s="311">
        <f t="shared" si="30"/>
        <v>17.455223880738121</v>
      </c>
      <c r="L104" s="311">
        <f t="shared" si="30"/>
        <v>23.036999999999981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1.0393304243959602E-2</v>
      </c>
      <c r="C111" s="302">
        <v>3.3099879394691362E-2</v>
      </c>
      <c r="D111" s="302">
        <f>SUM(B111:C111)</f>
        <v>4.3493183638650963E-2</v>
      </c>
      <c r="E111" s="303"/>
      <c r="F111" s="302">
        <v>2.2136434758163893E-2</v>
      </c>
      <c r="G111" s="302">
        <v>5.6486066716650463E-2</v>
      </c>
      <c r="H111" s="302">
        <f>SUM(F111:G111)</f>
        <v>7.8622501474814352E-2</v>
      </c>
      <c r="I111" s="303"/>
      <c r="J111" s="302">
        <v>1.970136900305031E-2</v>
      </c>
      <c r="K111" s="302">
        <v>4.6358307046997234E-2</v>
      </c>
      <c r="L111" s="302">
        <f>SUM(J111:K111)</f>
        <v>6.6059676050047547E-2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1.9631262464896684E-2</v>
      </c>
      <c r="C112" s="302">
        <v>9.4486071258467197E-2</v>
      </c>
      <c r="D112" s="302">
        <f t="shared" ref="D112:D119" si="31">SUM(B112:C112)</f>
        <v>0.11411733372336388</v>
      </c>
      <c r="E112" s="303"/>
      <c r="F112" s="302">
        <v>4.4871843896930615E-2</v>
      </c>
      <c r="G112" s="302">
        <v>0.19035526054769467</v>
      </c>
      <c r="H112" s="302">
        <f t="shared" ref="H112:H119" si="32">SUM(F112:G112)</f>
        <v>0.23522710444462527</v>
      </c>
      <c r="I112" s="303"/>
      <c r="J112" s="302">
        <v>5.3203770634660613E-2</v>
      </c>
      <c r="K112" s="302">
        <v>0.2008049244545034</v>
      </c>
      <c r="L112" s="302">
        <f t="shared" ref="L112:L119" si="33">SUM(J112:K112)</f>
        <v>0.25400869508916402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1.9159795340207619E-2</v>
      </c>
      <c r="C113" s="302">
        <v>5.8073452301044867E-2</v>
      </c>
      <c r="D113" s="302">
        <f t="shared" si="31"/>
        <v>7.7233247641252487E-2</v>
      </c>
      <c r="E113" s="303"/>
      <c r="F113" s="302">
        <v>3.8607538458487071E-2</v>
      </c>
      <c r="G113" s="302">
        <v>0.11639780139420472</v>
      </c>
      <c r="H113" s="302">
        <f t="shared" si="32"/>
        <v>0.1550053398526918</v>
      </c>
      <c r="I113" s="303"/>
      <c r="J113" s="302">
        <v>3.7288815215223647E-2</v>
      </c>
      <c r="K113" s="302">
        <v>9.2152588383037401E-2</v>
      </c>
      <c r="L113" s="302">
        <f t="shared" si="33"/>
        <v>0.12944140359826106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7.6308649540545975E-2</v>
      </c>
      <c r="C114" s="302">
        <v>4.9298117859177842E-2</v>
      </c>
      <c r="D114" s="302">
        <f t="shared" si="31"/>
        <v>0.12560676739972382</v>
      </c>
      <c r="E114" s="303"/>
      <c r="F114" s="302">
        <v>0.11686035926158737</v>
      </c>
      <c r="G114" s="302">
        <v>9.7544423598271382E-2</v>
      </c>
      <c r="H114" s="302">
        <f t="shared" si="32"/>
        <v>0.21440478285985876</v>
      </c>
      <c r="I114" s="303"/>
      <c r="J114" s="302">
        <v>9.1969388190578316E-2</v>
      </c>
      <c r="K114" s="302">
        <v>0.10072859862316766</v>
      </c>
      <c r="L114" s="302">
        <f t="shared" si="33"/>
        <v>0.19269798681374598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4.7557476685412166E-3</v>
      </c>
      <c r="C115" s="302">
        <v>7.7223482766123258E-2</v>
      </c>
      <c r="D115" s="302">
        <f t="shared" si="31"/>
        <v>8.1979230434664471E-2</v>
      </c>
      <c r="E115" s="303"/>
      <c r="F115" s="302">
        <v>8.9435974030452059E-3</v>
      </c>
      <c r="G115" s="302">
        <v>0.10109875642737547</v>
      </c>
      <c r="H115" s="302">
        <f t="shared" si="32"/>
        <v>0.11004235383042067</v>
      </c>
      <c r="I115" s="303"/>
      <c r="J115" s="302">
        <v>1.7819571324267123E-2</v>
      </c>
      <c r="K115" s="302">
        <v>5.8546030433002605E-2</v>
      </c>
      <c r="L115" s="302">
        <f t="shared" si="33"/>
        <v>7.6365601757269724E-2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3.4548192088919389E-3</v>
      </c>
      <c r="C116" s="302">
        <v>1.2558059185739701E-2</v>
      </c>
      <c r="D116" s="302">
        <f t="shared" si="31"/>
        <v>1.6012878394631641E-2</v>
      </c>
      <c r="E116" s="303"/>
      <c r="F116" s="302">
        <v>5.4446361817618869E-3</v>
      </c>
      <c r="G116" s="302">
        <v>2.4030143939745011E-2</v>
      </c>
      <c r="H116" s="302">
        <f t="shared" si="32"/>
        <v>2.9474780121506897E-2</v>
      </c>
      <c r="I116" s="303"/>
      <c r="J116" s="302">
        <v>3.4985966182916823E-3</v>
      </c>
      <c r="K116" s="302">
        <v>2.3621168220538065E-2</v>
      </c>
      <c r="L116" s="302">
        <f t="shared" si="33"/>
        <v>2.7119764838829746E-2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4.3781040584023496E-2</v>
      </c>
      <c r="C117" s="302">
        <v>7.3178077932882654E-2</v>
      </c>
      <c r="D117" s="302">
        <f t="shared" si="31"/>
        <v>0.11695911851690616</v>
      </c>
      <c r="E117" s="303"/>
      <c r="F117" s="302">
        <v>8.1684216402848536E-2</v>
      </c>
      <c r="G117" s="302">
        <v>0.13439753782736824</v>
      </c>
      <c r="H117" s="302">
        <f t="shared" si="32"/>
        <v>0.21608175423021678</v>
      </c>
      <c r="I117" s="303"/>
      <c r="J117" s="302">
        <v>8.2671344640598235E-2</v>
      </c>
      <c r="K117" s="302">
        <v>0.143787395031966</v>
      </c>
      <c r="L117" s="302">
        <f t="shared" si="33"/>
        <v>0.22645873967256425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9.2886866895347195E-4</v>
      </c>
      <c r="C118" s="302">
        <v>3.8735163178563042E-2</v>
      </c>
      <c r="D118" s="302">
        <f t="shared" si="31"/>
        <v>3.9664031847516518E-2</v>
      </c>
      <c r="E118" s="303"/>
      <c r="F118" s="302">
        <v>1.3231950508446543E-3</v>
      </c>
      <c r="G118" s="302">
        <v>5.2751126189375892E-2</v>
      </c>
      <c r="H118" s="302">
        <f t="shared" si="32"/>
        <v>5.4074321240220546E-2</v>
      </c>
      <c r="I118" s="303"/>
      <c r="J118" s="302">
        <v>1.6303786457304294E-3</v>
      </c>
      <c r="K118" s="302">
        <v>5.0079868498608779E-2</v>
      </c>
      <c r="L118" s="302">
        <f t="shared" si="33"/>
        <v>5.1710247144339208E-2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4.1405355945562505E-3</v>
      </c>
      <c r="C119" s="302">
        <v>1.1793672808733903E-2</v>
      </c>
      <c r="D119" s="302">
        <f t="shared" si="31"/>
        <v>1.5934208403290153E-2</v>
      </c>
      <c r="E119" s="303"/>
      <c r="F119" s="302">
        <v>6.6716908343695145E-3</v>
      </c>
      <c r="G119" s="302">
        <v>1.7395371111277858E-2</v>
      </c>
      <c r="H119" s="302">
        <f t="shared" si="32"/>
        <v>2.4067061945647374E-2</v>
      </c>
      <c r="I119" s="303"/>
      <c r="J119" s="302">
        <v>5.2353895578609831E-3</v>
      </c>
      <c r="K119" s="302">
        <v>1.3902495477916964E-2</v>
      </c>
      <c r="L119" s="302">
        <f t="shared" si="33"/>
        <v>1.9137885035777947E-2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0.18255402331457624</v>
      </c>
      <c r="C121" s="311">
        <f t="shared" ref="C121:D121" si="34">SUM(C111:C119)</f>
        <v>0.44844597668542385</v>
      </c>
      <c r="D121" s="311">
        <f t="shared" si="34"/>
        <v>0.63100000000000012</v>
      </c>
      <c r="E121" s="311"/>
      <c r="F121" s="311">
        <f t="shared" ref="F121:H121" si="35">SUM(F111:F119)</f>
        <v>0.32654351224803879</v>
      </c>
      <c r="G121" s="311">
        <f t="shared" si="35"/>
        <v>0.79045648775196375</v>
      </c>
      <c r="H121" s="311">
        <f t="shared" si="35"/>
        <v>1.1170000000000024</v>
      </c>
      <c r="I121" s="311"/>
      <c r="J121" s="311">
        <f t="shared" ref="J121:L121" si="36">SUM(J111:J119)</f>
        <v>0.31301862383026136</v>
      </c>
      <c r="K121" s="311">
        <f t="shared" si="36"/>
        <v>0.72998137616973824</v>
      </c>
      <c r="L121" s="311">
        <f t="shared" si="36"/>
        <v>1.0429999999999995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6.172295500032627E-2</v>
      </c>
      <c r="C128" s="302">
        <v>0.29697381061471401</v>
      </c>
      <c r="D128" s="302">
        <f>SUM(B128:C128)</f>
        <v>0.35869676561504027</v>
      </c>
      <c r="E128" s="303"/>
      <c r="F128" s="302">
        <v>6.9153600602357923E-2</v>
      </c>
      <c r="G128" s="302">
        <v>0.32442775254792933</v>
      </c>
      <c r="H128" s="302">
        <f>SUM(F128:G128)</f>
        <v>0.39358135315028725</v>
      </c>
      <c r="I128" s="303"/>
      <c r="J128" s="302">
        <v>8.7282273975736471E-2</v>
      </c>
      <c r="K128" s="302">
        <v>0.34518563168402921</v>
      </c>
      <c r="L128" s="302">
        <f>SUM(J128:K128)</f>
        <v>0.43246790565976567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9.0695949060727463E-2</v>
      </c>
      <c r="C129" s="302">
        <v>0.21090261237828486</v>
      </c>
      <c r="D129" s="302">
        <f t="shared" ref="D129:D136" si="37">SUM(B129:C129)</f>
        <v>0.30159856143901231</v>
      </c>
      <c r="E129" s="303"/>
      <c r="F129" s="302">
        <v>0.11311429691850849</v>
      </c>
      <c r="G129" s="302">
        <v>0.31747085235453609</v>
      </c>
      <c r="H129" s="302">
        <f t="shared" ref="H129:H136" si="38">SUM(F129:G129)</f>
        <v>0.43058514927304459</v>
      </c>
      <c r="I129" s="303"/>
      <c r="J129" s="302">
        <v>0.16969605907953783</v>
      </c>
      <c r="K129" s="302">
        <v>0.41436421106166915</v>
      </c>
      <c r="L129" s="302">
        <f t="shared" ref="L129:L136" si="39">SUM(J129:K129)</f>
        <v>0.58406027014120698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0.11919113836284549</v>
      </c>
      <c r="C130" s="302">
        <v>0.16929309562102801</v>
      </c>
      <c r="D130" s="302">
        <f t="shared" si="37"/>
        <v>0.28848423398387352</v>
      </c>
      <c r="E130" s="303"/>
      <c r="F130" s="302">
        <v>0.13235040566757633</v>
      </c>
      <c r="G130" s="302">
        <v>0.2446953806501258</v>
      </c>
      <c r="H130" s="302">
        <f t="shared" si="38"/>
        <v>0.37704578631770214</v>
      </c>
      <c r="I130" s="303"/>
      <c r="J130" s="302">
        <v>0.15112061114019809</v>
      </c>
      <c r="K130" s="302">
        <v>0.2430579512575585</v>
      </c>
      <c r="L130" s="302">
        <f t="shared" si="39"/>
        <v>0.39417856239775662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0.17291274753651251</v>
      </c>
      <c r="C131" s="302">
        <v>7.6124512990822263E-2</v>
      </c>
      <c r="D131" s="302">
        <f t="shared" si="37"/>
        <v>0.24903726052733477</v>
      </c>
      <c r="E131" s="303"/>
      <c r="F131" s="302">
        <v>0.15942285525689268</v>
      </c>
      <c r="G131" s="302">
        <v>0.11288255399705116</v>
      </c>
      <c r="H131" s="302">
        <f t="shared" si="38"/>
        <v>0.27230540925394386</v>
      </c>
      <c r="I131" s="303"/>
      <c r="J131" s="302">
        <v>0.14916992087909414</v>
      </c>
      <c r="K131" s="302">
        <v>0.15832729649059454</v>
      </c>
      <c r="L131" s="302">
        <f t="shared" si="39"/>
        <v>0.30749721736968871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5.9427952838460661E-2</v>
      </c>
      <c r="C132" s="302">
        <v>0.40873272017052986</v>
      </c>
      <c r="D132" s="302">
        <f t="shared" si="37"/>
        <v>0.4681606730089905</v>
      </c>
      <c r="E132" s="303"/>
      <c r="F132" s="302">
        <v>4.6814383125424748E-2</v>
      </c>
      <c r="G132" s="302">
        <v>0.26591013283787485</v>
      </c>
      <c r="H132" s="302">
        <f t="shared" si="38"/>
        <v>0.31272451596329959</v>
      </c>
      <c r="I132" s="303"/>
      <c r="J132" s="302">
        <v>9.8386287127867927E-2</v>
      </c>
      <c r="K132" s="302">
        <v>0.24485306687244526</v>
      </c>
      <c r="L132" s="302">
        <f t="shared" si="39"/>
        <v>0.34323935400031319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3.8865642083855061E-2</v>
      </c>
      <c r="C133" s="302">
        <v>2.5842292155770226E-2</v>
      </c>
      <c r="D133" s="302">
        <f t="shared" si="37"/>
        <v>6.4707934239625287E-2</v>
      </c>
      <c r="E133" s="303"/>
      <c r="F133" s="302">
        <v>2.5385080463214207E-2</v>
      </c>
      <c r="G133" s="302">
        <v>3.3741426398364423E-2</v>
      </c>
      <c r="H133" s="302">
        <f t="shared" si="38"/>
        <v>5.912650686157863E-2</v>
      </c>
      <c r="I133" s="303"/>
      <c r="J133" s="302">
        <v>2.3297358795157833E-2</v>
      </c>
      <c r="K133" s="302">
        <v>3.5556134738939933E-2</v>
      </c>
      <c r="L133" s="302">
        <f t="shared" si="39"/>
        <v>5.8853493534097766E-2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5.9241131134919384E-2</v>
      </c>
      <c r="C134" s="302">
        <v>8.3477350602353756E-2</v>
      </c>
      <c r="D134" s="302">
        <f>SUM(B134:C134)</f>
        <v>0.14271848173727314</v>
      </c>
      <c r="E134" s="303"/>
      <c r="F134" s="302">
        <v>7.051578307693776E-2</v>
      </c>
      <c r="G134" s="302">
        <v>9.287581124880645E-2</v>
      </c>
      <c r="H134" s="302">
        <f t="shared" si="38"/>
        <v>0.16339159432574421</v>
      </c>
      <c r="I134" s="303"/>
      <c r="J134" s="302">
        <v>8.4864475183385718E-2</v>
      </c>
      <c r="K134" s="302">
        <v>0.12261261712347382</v>
      </c>
      <c r="L134" s="302">
        <f t="shared" si="39"/>
        <v>0.20747709230685954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4.546053682501823E-2</v>
      </c>
      <c r="C135" s="302">
        <v>0.65159074268771533</v>
      </c>
      <c r="D135" s="302">
        <f t="shared" si="37"/>
        <v>0.6970512795127336</v>
      </c>
      <c r="E135" s="303"/>
      <c r="F135" s="302">
        <v>3.5074309756648825E-2</v>
      </c>
      <c r="G135" s="302">
        <v>0.76540536537711346</v>
      </c>
      <c r="H135" s="302">
        <f t="shared" si="38"/>
        <v>0.80047967513376228</v>
      </c>
      <c r="I135" s="303"/>
      <c r="J135" s="302">
        <v>4.170773722398536E-2</v>
      </c>
      <c r="K135" s="302">
        <v>0.871218741286652</v>
      </c>
      <c r="L135" s="302">
        <f t="shared" si="39"/>
        <v>0.91292647851063735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6.5312030723182909E-2</v>
      </c>
      <c r="C136" s="302">
        <v>0.38823277921293675</v>
      </c>
      <c r="D136" s="302">
        <f t="shared" si="37"/>
        <v>0.45354480993611967</v>
      </c>
      <c r="E136" s="303"/>
      <c r="F136" s="302">
        <v>4.2151913314111111E-2</v>
      </c>
      <c r="G136" s="302">
        <v>0.46060809640652428</v>
      </c>
      <c r="H136" s="302">
        <f t="shared" si="38"/>
        <v>0.50276000972063539</v>
      </c>
      <c r="I136" s="303"/>
      <c r="J136" s="302">
        <v>6.1130709888838002E-2</v>
      </c>
      <c r="K136" s="302">
        <v>0.50516891619083859</v>
      </c>
      <c r="L136" s="302">
        <f t="shared" si="39"/>
        <v>0.56629962607967654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0.71283008356584798</v>
      </c>
      <c r="C138" s="311">
        <f t="shared" ref="C138" si="40">SUM(C128:C136)</f>
        <v>2.3111699164341548</v>
      </c>
      <c r="D138" s="311">
        <f>SUM(D128:D136)</f>
        <v>3.0240000000000027</v>
      </c>
      <c r="E138" s="311"/>
      <c r="F138" s="311">
        <f t="shared" ref="F138:H138" si="41">SUM(F128:F136)</f>
        <v>0.69398262818167211</v>
      </c>
      <c r="G138" s="311">
        <f t="shared" si="41"/>
        <v>2.6180173718183259</v>
      </c>
      <c r="H138" s="311">
        <f t="shared" si="41"/>
        <v>3.3119999999999981</v>
      </c>
      <c r="I138" s="311"/>
      <c r="J138" s="311">
        <f t="shared" ref="J138:L138" si="42">SUM(J128:J136)</f>
        <v>0.86665543329380124</v>
      </c>
      <c r="K138" s="311">
        <f t="shared" si="42"/>
        <v>2.9403445667062011</v>
      </c>
      <c r="L138" s="311">
        <f t="shared" si="42"/>
        <v>3.8070000000000017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0.37104435903458421</v>
      </c>
      <c r="C145" s="302">
        <v>1.4766330491168611</v>
      </c>
      <c r="D145" s="302">
        <f>SUM(B145:C145)</f>
        <v>1.8476774081514453</v>
      </c>
      <c r="E145" s="303"/>
      <c r="F145" s="302">
        <v>0.74028731181538465</v>
      </c>
      <c r="G145" s="302">
        <v>2.4026069961244465</v>
      </c>
      <c r="H145" s="302">
        <f>SUM(F145:G145)</f>
        <v>3.142894307939831</v>
      </c>
      <c r="I145" s="303"/>
      <c r="J145" s="302">
        <v>0.93857092907196882</v>
      </c>
      <c r="K145" s="302">
        <v>2.4005967410929996</v>
      </c>
      <c r="L145" s="302">
        <f>SUM(J145:K145)</f>
        <v>3.3391676701649686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0.36977115491249218</v>
      </c>
      <c r="C146" s="302">
        <v>1.8570368305785063</v>
      </c>
      <c r="D146" s="302">
        <f t="shared" ref="D146:D153" si="43">SUM(B146:C146)</f>
        <v>2.2268079854909986</v>
      </c>
      <c r="E146" s="303"/>
      <c r="F146" s="302">
        <v>0.62319057292319446</v>
      </c>
      <c r="G146" s="302">
        <v>3.1712840459320808</v>
      </c>
      <c r="H146" s="302">
        <f t="shared" ref="H146:H153" si="44">SUM(F146:G146)</f>
        <v>3.7944746188552751</v>
      </c>
      <c r="I146" s="303"/>
      <c r="J146" s="302">
        <v>0.87206801241933074</v>
      </c>
      <c r="K146" s="302">
        <v>4.4561796950689949</v>
      </c>
      <c r="L146" s="302">
        <f t="shared" ref="L146:L153" si="45">SUM(J146:K146)</f>
        <v>5.3282477074883259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0.31262947246940664</v>
      </c>
      <c r="C147" s="302">
        <v>0.92348102203470939</v>
      </c>
      <c r="D147" s="302">
        <f t="shared" si="43"/>
        <v>1.2361104945041159</v>
      </c>
      <c r="E147" s="303"/>
      <c r="F147" s="302">
        <v>0.46483406559043661</v>
      </c>
      <c r="G147" s="302">
        <v>1.5246855439878586</v>
      </c>
      <c r="H147" s="302">
        <f t="shared" si="44"/>
        <v>1.9895196095782952</v>
      </c>
      <c r="I147" s="303"/>
      <c r="J147" s="302">
        <v>0.63434302026371536</v>
      </c>
      <c r="K147" s="302">
        <v>1.6552361617934865</v>
      </c>
      <c r="L147" s="302">
        <f t="shared" si="45"/>
        <v>2.289579182057202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1.3574824731663298</v>
      </c>
      <c r="C148" s="302">
        <v>0.15192160888612255</v>
      </c>
      <c r="D148" s="302">
        <f t="shared" si="43"/>
        <v>1.5094040820524524</v>
      </c>
      <c r="E148" s="303"/>
      <c r="F148" s="302">
        <v>1.7486007525432679</v>
      </c>
      <c r="G148" s="302">
        <v>0.23736937039658665</v>
      </c>
      <c r="H148" s="302">
        <f t="shared" si="44"/>
        <v>1.9859701229398545</v>
      </c>
      <c r="I148" s="303"/>
      <c r="J148" s="302">
        <v>1.5453647578605896</v>
      </c>
      <c r="K148" s="302">
        <v>0.27830753427415816</v>
      </c>
      <c r="L148" s="302">
        <f t="shared" si="45"/>
        <v>1.8236722921347477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7.3977476708114637E-2</v>
      </c>
      <c r="C149" s="302">
        <v>11.249727383801543</v>
      </c>
      <c r="D149" s="302">
        <f t="shared" si="43"/>
        <v>11.323704860509658</v>
      </c>
      <c r="E149" s="303"/>
      <c r="F149" s="302">
        <v>0.14914461584973746</v>
      </c>
      <c r="G149" s="302">
        <v>11.388848784585335</v>
      </c>
      <c r="H149" s="302">
        <f t="shared" si="44"/>
        <v>11.537993400435072</v>
      </c>
      <c r="I149" s="303"/>
      <c r="J149" s="302">
        <v>0.19711984510681596</v>
      </c>
      <c r="K149" s="302">
        <v>11.872134603066819</v>
      </c>
      <c r="L149" s="302">
        <f t="shared" si="45"/>
        <v>12.069254448173634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1.4790529297628493E-2</v>
      </c>
      <c r="C150" s="302">
        <v>2.9734984415671455E-2</v>
      </c>
      <c r="D150" s="302">
        <f t="shared" si="43"/>
        <v>4.452551371329995E-2</v>
      </c>
      <c r="E150" s="303"/>
      <c r="F150" s="302">
        <v>2.3447312640912304E-2</v>
      </c>
      <c r="G150" s="302">
        <v>4.867912186683692E-2</v>
      </c>
      <c r="H150" s="302">
        <f t="shared" si="44"/>
        <v>7.2126434507749221E-2</v>
      </c>
      <c r="I150" s="303"/>
      <c r="J150" s="302">
        <v>3.2396441245876803E-2</v>
      </c>
      <c r="K150" s="302">
        <v>4.6665771360679849E-2</v>
      </c>
      <c r="L150" s="302">
        <f t="shared" si="45"/>
        <v>7.9062212606556659E-2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0.21161143214123768</v>
      </c>
      <c r="C151" s="302">
        <v>0.1767329131551606</v>
      </c>
      <c r="D151" s="302">
        <f t="shared" si="43"/>
        <v>0.38834434529639827</v>
      </c>
      <c r="E151" s="303"/>
      <c r="F151" s="302">
        <v>0.2622380807161202</v>
      </c>
      <c r="G151" s="302">
        <v>0.25589949856989336</v>
      </c>
      <c r="H151" s="302">
        <f t="shared" si="44"/>
        <v>0.51813757928601356</v>
      </c>
      <c r="I151" s="303"/>
      <c r="J151" s="302">
        <v>0.28690943243270212</v>
      </c>
      <c r="K151" s="302">
        <v>0.30554064141979886</v>
      </c>
      <c r="L151" s="302">
        <f t="shared" si="45"/>
        <v>0.59245007385250092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1.632874401444797E-2</v>
      </c>
      <c r="C152" s="302">
        <v>1.7721649512460758</v>
      </c>
      <c r="D152" s="302">
        <f t="shared" si="43"/>
        <v>1.7884936952605237</v>
      </c>
      <c r="E152" s="303"/>
      <c r="F152" s="302">
        <v>1.8687040939501236E-2</v>
      </c>
      <c r="G152" s="302">
        <v>2.062926347749185</v>
      </c>
      <c r="H152" s="302">
        <f t="shared" si="44"/>
        <v>2.0816133886886861</v>
      </c>
      <c r="I152" s="303"/>
      <c r="J152" s="302">
        <v>2.4109032915757226E-2</v>
      </c>
      <c r="K152" s="302">
        <v>2.1632450401729502</v>
      </c>
      <c r="L152" s="302">
        <f t="shared" si="45"/>
        <v>2.1873540730887076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7.7381428348714948E-2</v>
      </c>
      <c r="C153" s="302">
        <v>1.0845501866723957</v>
      </c>
      <c r="D153" s="302">
        <f t="shared" si="43"/>
        <v>1.1619316150211105</v>
      </c>
      <c r="E153" s="303"/>
      <c r="F153" s="302">
        <v>9.1092419282970211E-2</v>
      </c>
      <c r="G153" s="302">
        <v>1.230178118486233</v>
      </c>
      <c r="H153" s="302">
        <f t="shared" si="44"/>
        <v>1.3212705377692033</v>
      </c>
      <c r="I153" s="303"/>
      <c r="J153" s="302">
        <v>0.20220974267152497</v>
      </c>
      <c r="K153" s="302">
        <v>1.441002597761847</v>
      </c>
      <c r="L153" s="302">
        <f t="shared" si="45"/>
        <v>1.6432123404333721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2.8050170700929562</v>
      </c>
      <c r="C155" s="311">
        <f t="shared" ref="C155:D155" si="46">SUM(C145:C153)</f>
        <v>18.721982929907046</v>
      </c>
      <c r="D155" s="311">
        <f t="shared" si="46"/>
        <v>21.527000000000005</v>
      </c>
      <c r="E155" s="311"/>
      <c r="F155" s="311">
        <f t="shared" ref="F155:H155" si="47">SUM(F145:F153)</f>
        <v>4.1215221723015247</v>
      </c>
      <c r="G155" s="311">
        <f t="shared" si="47"/>
        <v>22.322477827698453</v>
      </c>
      <c r="H155" s="311">
        <f t="shared" si="47"/>
        <v>26.443999999999978</v>
      </c>
      <c r="I155" s="311"/>
      <c r="J155" s="311">
        <f t="shared" ref="J155:L155" si="48">SUM(J145:J153)</f>
        <v>4.7330912139882813</v>
      </c>
      <c r="K155" s="311">
        <f t="shared" si="48"/>
        <v>24.618908786011733</v>
      </c>
      <c r="L155" s="311">
        <f t="shared" si="48"/>
        <v>29.352000000000018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2.0019616499284747</v>
      </c>
      <c r="C162" s="302">
        <v>4.614921030781975</v>
      </c>
      <c r="D162" s="302">
        <f>SUM(B162:C162)</f>
        <v>6.6168826807104502</v>
      </c>
      <c r="E162" s="303"/>
      <c r="F162" s="302">
        <v>2.9317091960862558</v>
      </c>
      <c r="G162" s="302">
        <v>5.6013353214559416</v>
      </c>
      <c r="H162" s="302">
        <f>SUM(F162:G162)</f>
        <v>8.5330445175421978</v>
      </c>
      <c r="I162" s="303"/>
      <c r="J162" s="302">
        <v>2.9117450393907185</v>
      </c>
      <c r="K162" s="302">
        <v>5.620286538218183</v>
      </c>
      <c r="L162" s="302">
        <f>SUM(J162:K162)</f>
        <v>8.5320315776089011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1.4118540875901453</v>
      </c>
      <c r="C163" s="302">
        <v>2.4375507343797471</v>
      </c>
      <c r="D163" s="302">
        <f t="shared" ref="D163:D170" si="49">SUM(B163:C163)</f>
        <v>3.8494048219698924</v>
      </c>
      <c r="E163" s="303"/>
      <c r="F163" s="302">
        <v>2.1099114969841208</v>
      </c>
      <c r="G163" s="302">
        <v>3.3066092767898079</v>
      </c>
      <c r="H163" s="302">
        <f t="shared" ref="H163:H170" si="50">SUM(F163:G163)</f>
        <v>5.4165207737739287</v>
      </c>
      <c r="I163" s="303"/>
      <c r="J163" s="302">
        <v>2.534370826087109</v>
      </c>
      <c r="K163" s="302">
        <v>4.2345462478972209</v>
      </c>
      <c r="L163" s="302">
        <f t="shared" ref="L163:L170" si="51">SUM(J163:K163)</f>
        <v>6.7689170739843298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1.596507248751182</v>
      </c>
      <c r="C164" s="302">
        <v>2.5868969691973023</v>
      </c>
      <c r="D164" s="302">
        <f t="shared" si="49"/>
        <v>4.1834042179484845</v>
      </c>
      <c r="E164" s="303"/>
      <c r="F164" s="302">
        <v>2.0399595391031724</v>
      </c>
      <c r="G164" s="302">
        <v>3.0791152233000476</v>
      </c>
      <c r="H164" s="302">
        <f t="shared" si="50"/>
        <v>5.11907476240322</v>
      </c>
      <c r="I164" s="303"/>
      <c r="J164" s="302">
        <v>2.3184780475670852</v>
      </c>
      <c r="K164" s="302">
        <v>3.2425652965030207</v>
      </c>
      <c r="L164" s="302">
        <f t="shared" si="51"/>
        <v>5.5610433440701055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3.2421480862019072</v>
      </c>
      <c r="C165" s="302">
        <v>1.6595265771394712</v>
      </c>
      <c r="D165" s="302">
        <f t="shared" si="49"/>
        <v>4.9016746633413781</v>
      </c>
      <c r="E165" s="303"/>
      <c r="F165" s="302">
        <v>3.3247200939908121</v>
      </c>
      <c r="G165" s="302">
        <v>1.8321708831197145</v>
      </c>
      <c r="H165" s="302">
        <f t="shared" si="50"/>
        <v>5.1568909771105265</v>
      </c>
      <c r="I165" s="303"/>
      <c r="J165" s="302">
        <v>3.8642066071560426</v>
      </c>
      <c r="K165" s="302">
        <v>2.3216167312909453</v>
      </c>
      <c r="L165" s="302">
        <f t="shared" si="51"/>
        <v>6.1858233384469878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0.61987804145431213</v>
      </c>
      <c r="C166" s="302">
        <v>5.731474161302903</v>
      </c>
      <c r="D166" s="302">
        <f t="shared" si="49"/>
        <v>6.3513522027572149</v>
      </c>
      <c r="E166" s="303"/>
      <c r="F166" s="302">
        <v>0.65464826560992406</v>
      </c>
      <c r="G166" s="302">
        <v>4.6774951987200017</v>
      </c>
      <c r="H166" s="302">
        <f t="shared" si="50"/>
        <v>5.3321434643299259</v>
      </c>
      <c r="I166" s="303"/>
      <c r="J166" s="302">
        <v>0.60036791840914039</v>
      </c>
      <c r="K166" s="302">
        <v>4.5099789196245386</v>
      </c>
      <c r="L166" s="302">
        <f t="shared" si="51"/>
        <v>5.1103468380336787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0.32877547420970038</v>
      </c>
      <c r="C167" s="302">
        <v>0.12003405280762225</v>
      </c>
      <c r="D167" s="302">
        <f t="shared" si="49"/>
        <v>0.44880952701732263</v>
      </c>
      <c r="E167" s="303"/>
      <c r="F167" s="302">
        <v>0.33939745468558047</v>
      </c>
      <c r="G167" s="302">
        <v>0.13660723948751402</v>
      </c>
      <c r="H167" s="302">
        <f t="shared" si="50"/>
        <v>0.47600469417309449</v>
      </c>
      <c r="I167" s="303"/>
      <c r="J167" s="302">
        <v>0.40790460434505521</v>
      </c>
      <c r="K167" s="302">
        <v>0.16366949866300379</v>
      </c>
      <c r="L167" s="302">
        <f t="shared" si="51"/>
        <v>0.571574103008059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14.236413204484673</v>
      </c>
      <c r="C168" s="302">
        <v>7.3483219455231801</v>
      </c>
      <c r="D168" s="302">
        <f t="shared" si="49"/>
        <v>21.584735150007852</v>
      </c>
      <c r="E168" s="303"/>
      <c r="F168" s="302">
        <v>13.402930847797538</v>
      </c>
      <c r="G168" s="302">
        <v>7.3139759572058356</v>
      </c>
      <c r="H168" s="302">
        <f t="shared" si="50"/>
        <v>20.716906805003376</v>
      </c>
      <c r="I168" s="303"/>
      <c r="J168" s="302">
        <v>11.172883033960439</v>
      </c>
      <c r="K168" s="302">
        <v>7.184236269392434</v>
      </c>
      <c r="L168" s="302">
        <f t="shared" si="51"/>
        <v>18.357119303352874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0.58578826692179786</v>
      </c>
      <c r="C169" s="302">
        <v>2.572498969669514</v>
      </c>
      <c r="D169" s="302">
        <f t="shared" si="49"/>
        <v>3.1582872365913119</v>
      </c>
      <c r="E169" s="303"/>
      <c r="F169" s="302">
        <v>0.52010440875337605</v>
      </c>
      <c r="G169" s="302">
        <v>2.182740918661866</v>
      </c>
      <c r="H169" s="302">
        <f t="shared" si="50"/>
        <v>2.702845327415242</v>
      </c>
      <c r="I169" s="303"/>
      <c r="J169" s="302">
        <v>0.64283396897355027</v>
      </c>
      <c r="K169" s="302">
        <v>1.9178687873754088</v>
      </c>
      <c r="L169" s="302">
        <f t="shared" si="51"/>
        <v>2.5607027563489591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2.1801036061853107</v>
      </c>
      <c r="C170" s="302">
        <v>3.2953458934707069</v>
      </c>
      <c r="D170" s="302">
        <f t="shared" si="49"/>
        <v>5.4754494996560172</v>
      </c>
      <c r="E170" s="303"/>
      <c r="F170" s="302">
        <v>1.8587019031183745</v>
      </c>
      <c r="G170" s="302">
        <v>2.6778667751299796</v>
      </c>
      <c r="H170" s="302">
        <f t="shared" si="50"/>
        <v>4.5365686782483543</v>
      </c>
      <c r="I170" s="303"/>
      <c r="J170" s="302">
        <v>2.4822411100120108</v>
      </c>
      <c r="K170" s="302">
        <v>2.2722005551340501</v>
      </c>
      <c r="L170" s="302">
        <f t="shared" si="51"/>
        <v>4.7544416651460608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26.203429665727505</v>
      </c>
      <c r="C172" s="311">
        <f t="shared" ref="C172:D172" si="52">SUM(C162:C170)</f>
        <v>30.366570334272424</v>
      </c>
      <c r="D172" s="311">
        <f t="shared" si="52"/>
        <v>56.569999999999922</v>
      </c>
      <c r="E172" s="311"/>
      <c r="F172" s="311">
        <f t="shared" ref="F172:H172" si="53">SUM(F162:F170)</f>
        <v>27.18208320612915</v>
      </c>
      <c r="G172" s="311">
        <f t="shared" si="53"/>
        <v>30.80791679387071</v>
      </c>
      <c r="H172" s="311">
        <f t="shared" si="53"/>
        <v>57.989999999999853</v>
      </c>
      <c r="I172" s="311"/>
      <c r="J172" s="311">
        <f t="shared" ref="J172:L172" si="54">SUM(J162:J170)</f>
        <v>26.935031155901154</v>
      </c>
      <c r="K172" s="311">
        <f t="shared" si="54"/>
        <v>31.466968844098805</v>
      </c>
      <c r="L172" s="311">
        <f t="shared" si="54"/>
        <v>58.401999999999958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0.2956496007195949</v>
      </c>
      <c r="C179" s="302">
        <v>1.237086525867956</v>
      </c>
      <c r="D179" s="302">
        <f>SUM(B179:C179)</f>
        <v>1.532736126587551</v>
      </c>
      <c r="E179" s="303"/>
      <c r="F179" s="302">
        <v>0.39049341909009633</v>
      </c>
      <c r="G179" s="302">
        <v>1.4013855565718425</v>
      </c>
      <c r="H179" s="302">
        <f>SUM(F179:G179)</f>
        <v>1.7918789756619389</v>
      </c>
      <c r="I179" s="303"/>
      <c r="J179" s="302">
        <v>0.4528900853561274</v>
      </c>
      <c r="K179" s="302">
        <v>1.3572681195032172</v>
      </c>
      <c r="L179" s="302">
        <f>SUM(J179:K179)</f>
        <v>1.8101582048593445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0.19115918782385449</v>
      </c>
      <c r="C180" s="302">
        <v>0.9042660754705798</v>
      </c>
      <c r="D180" s="302">
        <f t="shared" ref="D180:D187" si="55">SUM(B180:C180)</f>
        <v>1.0954252632944343</v>
      </c>
      <c r="E180" s="303"/>
      <c r="F180" s="302">
        <v>0.29785702743041653</v>
      </c>
      <c r="G180" s="302">
        <v>1.1384575582850429</v>
      </c>
      <c r="H180" s="302">
        <f t="shared" ref="H180:H187" si="56">SUM(F180:G180)</f>
        <v>1.4363145857154596</v>
      </c>
      <c r="I180" s="303"/>
      <c r="J180" s="302">
        <v>0.37595462675181829</v>
      </c>
      <c r="K180" s="302">
        <v>1.4987643925236975</v>
      </c>
      <c r="L180" s="302">
        <f t="shared" ref="L180:L187" si="57">SUM(J180:K180)</f>
        <v>1.8747190192755159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0.23549260992101492</v>
      </c>
      <c r="C181" s="302">
        <v>0.97615260607099197</v>
      </c>
      <c r="D181" s="302">
        <f t="shared" si="55"/>
        <v>1.2116452159920068</v>
      </c>
      <c r="E181" s="303"/>
      <c r="F181" s="302">
        <v>0.31258551300917686</v>
      </c>
      <c r="G181" s="302">
        <v>1.1235630994396066</v>
      </c>
      <c r="H181" s="302">
        <f t="shared" si="56"/>
        <v>1.4361486124487834</v>
      </c>
      <c r="I181" s="303"/>
      <c r="J181" s="302">
        <v>0.36162390100624081</v>
      </c>
      <c r="K181" s="302">
        <v>1.1481724785522418</v>
      </c>
      <c r="L181" s="302">
        <f t="shared" si="57"/>
        <v>1.5097963795584826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1.1827002465936358</v>
      </c>
      <c r="C182" s="302">
        <v>0.87730050206437016</v>
      </c>
      <c r="D182" s="302">
        <f t="shared" si="55"/>
        <v>2.0600007486580059</v>
      </c>
      <c r="E182" s="303"/>
      <c r="F182" s="302">
        <v>1.3843407721598933</v>
      </c>
      <c r="G182" s="302">
        <v>0.99851339790285287</v>
      </c>
      <c r="H182" s="302">
        <f t="shared" si="56"/>
        <v>2.3828541700627461</v>
      </c>
      <c r="I182" s="303"/>
      <c r="J182" s="302">
        <v>1.4645171923397124</v>
      </c>
      <c r="K182" s="302">
        <v>1.2265973958223348</v>
      </c>
      <c r="L182" s="302">
        <f t="shared" si="57"/>
        <v>2.6911145881620473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3.4582827199150817E-2</v>
      </c>
      <c r="C183" s="302">
        <v>1.2646945721027003</v>
      </c>
      <c r="D183" s="302">
        <f t="shared" si="55"/>
        <v>1.2992773993018512</v>
      </c>
      <c r="E183" s="303"/>
      <c r="F183" s="302">
        <v>3.7384237672082161E-2</v>
      </c>
      <c r="G183" s="302">
        <v>1.0210700035777391</v>
      </c>
      <c r="H183" s="302">
        <f t="shared" si="56"/>
        <v>1.0584542412498212</v>
      </c>
      <c r="I183" s="303"/>
      <c r="J183" s="302">
        <v>6.4307043536785638E-2</v>
      </c>
      <c r="K183" s="302">
        <v>0.96222984195039607</v>
      </c>
      <c r="L183" s="302">
        <f t="shared" si="57"/>
        <v>1.0265368854871817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0.41074013679646643</v>
      </c>
      <c r="C184" s="302">
        <v>0.45468564543985773</v>
      </c>
      <c r="D184" s="302">
        <f t="shared" si="55"/>
        <v>0.86542578223632416</v>
      </c>
      <c r="E184" s="303"/>
      <c r="F184" s="302">
        <v>0.44900593342135864</v>
      </c>
      <c r="G184" s="302">
        <v>0.49585198356393589</v>
      </c>
      <c r="H184" s="302">
        <f t="shared" si="56"/>
        <v>0.94485791698529453</v>
      </c>
      <c r="I184" s="303"/>
      <c r="J184" s="302">
        <v>0.37609345089630258</v>
      </c>
      <c r="K184" s="302">
        <v>0.48435215609817939</v>
      </c>
      <c r="L184" s="302">
        <f t="shared" si="57"/>
        <v>0.86044560699448192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0.29058849976533518</v>
      </c>
      <c r="C185" s="302">
        <v>0.35357025363845945</v>
      </c>
      <c r="D185" s="302">
        <f t="shared" si="55"/>
        <v>0.64415875340379469</v>
      </c>
      <c r="E185" s="303"/>
      <c r="F185" s="302">
        <v>0.33893402575097148</v>
      </c>
      <c r="G185" s="302">
        <v>0.3540182054321343</v>
      </c>
      <c r="H185" s="302">
        <f t="shared" si="56"/>
        <v>0.69295223118310578</v>
      </c>
      <c r="I185" s="303"/>
      <c r="J185" s="302">
        <v>0.36967060420891551</v>
      </c>
      <c r="K185" s="302">
        <v>0.41216104652438251</v>
      </c>
      <c r="L185" s="302">
        <f t="shared" si="57"/>
        <v>0.78183165073329808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0.25570129686319787</v>
      </c>
      <c r="C186" s="302">
        <v>4.8667705391534124</v>
      </c>
      <c r="D186" s="302">
        <f t="shared" si="55"/>
        <v>5.1224718360166106</v>
      </c>
      <c r="E186" s="303"/>
      <c r="F186" s="302">
        <v>0.23976960155169755</v>
      </c>
      <c r="G186" s="302">
        <v>4.5501030184094748</v>
      </c>
      <c r="H186" s="302">
        <f t="shared" si="56"/>
        <v>4.7898726199611721</v>
      </c>
      <c r="I186" s="303"/>
      <c r="J186" s="302">
        <v>0.37405092582185773</v>
      </c>
      <c r="K186" s="302">
        <v>4.1789952043663119</v>
      </c>
      <c r="L186" s="302">
        <f t="shared" si="57"/>
        <v>4.5530461301881697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0.55492755575901864</v>
      </c>
      <c r="C187" s="302">
        <v>2.3449313187504095</v>
      </c>
      <c r="D187" s="302">
        <f t="shared" si="55"/>
        <v>2.899858874509428</v>
      </c>
      <c r="E187" s="303"/>
      <c r="F187" s="302">
        <v>0.55513393763533347</v>
      </c>
      <c r="G187" s="302">
        <v>1.7675327090963753</v>
      </c>
      <c r="H187" s="302">
        <f t="shared" si="56"/>
        <v>2.322666646731709</v>
      </c>
      <c r="I187" s="303"/>
      <c r="J187" s="302">
        <v>0.6252408683916042</v>
      </c>
      <c r="K187" s="302">
        <v>1.5051106663498477</v>
      </c>
      <c r="L187" s="302">
        <f t="shared" si="57"/>
        <v>2.1303515347414521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3.451541961441269</v>
      </c>
      <c r="C189" s="311">
        <f t="shared" ref="C189:D189" si="58">SUM(C179:C187)</f>
        <v>13.279458038558737</v>
      </c>
      <c r="D189" s="311">
        <f t="shared" si="58"/>
        <v>16.731000000000005</v>
      </c>
      <c r="E189" s="311"/>
      <c r="F189" s="311">
        <f t="shared" ref="F189:H189" si="59">SUM(F179:F187)</f>
        <v>4.0055044677210265</v>
      </c>
      <c r="G189" s="311">
        <f t="shared" si="59"/>
        <v>12.850495532279005</v>
      </c>
      <c r="H189" s="311">
        <f t="shared" si="59"/>
        <v>16.85600000000003</v>
      </c>
      <c r="I189" s="311"/>
      <c r="J189" s="311">
        <f t="shared" ref="J189:L189" si="60">SUM(J179:J187)</f>
        <v>4.4643486983093652</v>
      </c>
      <c r="K189" s="311">
        <f t="shared" si="60"/>
        <v>12.773651301690611</v>
      </c>
      <c r="L189" s="311">
        <f t="shared" si="60"/>
        <v>17.237999999999975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1.6353423125983109</v>
      </c>
      <c r="C196" s="302">
        <v>2.4998973619810099</v>
      </c>
      <c r="D196" s="302">
        <f>SUM(B196:C196)</f>
        <v>4.1352396745793207</v>
      </c>
      <c r="E196" s="303"/>
      <c r="F196" s="302">
        <v>1.9875216035404544</v>
      </c>
      <c r="G196" s="302">
        <v>2.6230475096783148</v>
      </c>
      <c r="H196" s="302">
        <f>SUM(F196:G196)</f>
        <v>4.6105691132187694</v>
      </c>
      <c r="I196" s="303"/>
      <c r="J196" s="302">
        <v>2.297682751316203</v>
      </c>
      <c r="K196" s="302">
        <v>3.3865957059711329</v>
      </c>
      <c r="L196" s="302">
        <f>SUM(J196:K196)</f>
        <v>5.6842784572873359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0.36206902237509758</v>
      </c>
      <c r="C197" s="302">
        <v>0.51946629551348844</v>
      </c>
      <c r="D197" s="302">
        <f t="shared" ref="D197:D204" si="61">SUM(B197:C197)</f>
        <v>0.88153531788858608</v>
      </c>
      <c r="E197" s="303"/>
      <c r="F197" s="302">
        <v>0.49386992197505808</v>
      </c>
      <c r="G197" s="302">
        <v>0.67453391443408728</v>
      </c>
      <c r="H197" s="302">
        <f t="shared" ref="H197:H204" si="62">SUM(F197:G197)</f>
        <v>1.1684038364091454</v>
      </c>
      <c r="I197" s="303"/>
      <c r="J197" s="302">
        <v>0.64368323171183195</v>
      </c>
      <c r="K197" s="302">
        <v>0.89080115680777405</v>
      </c>
      <c r="L197" s="302">
        <f t="shared" ref="L197:L204" si="63">SUM(J197:K197)</f>
        <v>1.534484388519606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0.42205358940263116</v>
      </c>
      <c r="C198" s="302">
        <v>0.41213915710243182</v>
      </c>
      <c r="D198" s="302">
        <f t="shared" si="61"/>
        <v>0.83419274650506292</v>
      </c>
      <c r="E198" s="303"/>
      <c r="F198" s="302">
        <v>0.53666420734138687</v>
      </c>
      <c r="G198" s="302">
        <v>0.50508530137942054</v>
      </c>
      <c r="H198" s="302">
        <f t="shared" si="62"/>
        <v>1.0417495087208075</v>
      </c>
      <c r="I198" s="303"/>
      <c r="J198" s="302">
        <v>0.82508282893131946</v>
      </c>
      <c r="K198" s="302">
        <v>0.60978201299780654</v>
      </c>
      <c r="L198" s="302">
        <f t="shared" si="63"/>
        <v>1.4348648419291261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0.99196392343205297</v>
      </c>
      <c r="C199" s="302">
        <v>0.48615892749135503</v>
      </c>
      <c r="D199" s="302">
        <f t="shared" si="61"/>
        <v>1.4781228509234081</v>
      </c>
      <c r="E199" s="303"/>
      <c r="F199" s="302">
        <v>1.0861851012693071</v>
      </c>
      <c r="G199" s="302">
        <v>0.50574634517247596</v>
      </c>
      <c r="H199" s="302">
        <f t="shared" si="62"/>
        <v>1.5919314464417831</v>
      </c>
      <c r="I199" s="303"/>
      <c r="J199" s="302">
        <v>1.6659884975708783</v>
      </c>
      <c r="K199" s="302">
        <v>0.81427770539666544</v>
      </c>
      <c r="L199" s="302">
        <f t="shared" si="63"/>
        <v>2.4802662029675435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1.1547664954192225</v>
      </c>
      <c r="C200" s="302">
        <v>1.9113688316730399</v>
      </c>
      <c r="D200" s="302">
        <f t="shared" si="61"/>
        <v>3.0661353270922627</v>
      </c>
      <c r="E200" s="303"/>
      <c r="F200" s="302">
        <v>1.1719859423749797</v>
      </c>
      <c r="G200" s="302">
        <v>1.658647656506433</v>
      </c>
      <c r="H200" s="302">
        <f t="shared" si="62"/>
        <v>2.8306335988814126</v>
      </c>
      <c r="I200" s="303"/>
      <c r="J200" s="302">
        <v>1.4075848724771332</v>
      </c>
      <c r="K200" s="302">
        <v>1.6667836439292985</v>
      </c>
      <c r="L200" s="302">
        <f t="shared" si="63"/>
        <v>3.0743685164064316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0.90335462216158724</v>
      </c>
      <c r="C201" s="302">
        <v>0.21569950508115379</v>
      </c>
      <c r="D201" s="302">
        <f t="shared" si="61"/>
        <v>1.119054127242741</v>
      </c>
      <c r="E201" s="303"/>
      <c r="F201" s="302">
        <v>0.93468918356335773</v>
      </c>
      <c r="G201" s="302">
        <v>0.27658105272888944</v>
      </c>
      <c r="H201" s="302">
        <f t="shared" si="62"/>
        <v>1.2112702362922472</v>
      </c>
      <c r="I201" s="303"/>
      <c r="J201" s="302">
        <v>1.2194716228302775</v>
      </c>
      <c r="K201" s="302">
        <v>0.36877093279596673</v>
      </c>
      <c r="L201" s="302">
        <f t="shared" si="63"/>
        <v>1.5882425556262443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1.4006417292076607</v>
      </c>
      <c r="C202" s="302">
        <v>1.0442169885583141</v>
      </c>
      <c r="D202" s="302">
        <f t="shared" si="61"/>
        <v>2.4448587177659746</v>
      </c>
      <c r="E202" s="303"/>
      <c r="F202" s="302">
        <v>1.6009577112328666</v>
      </c>
      <c r="G202" s="302">
        <v>1.1749803099051528</v>
      </c>
      <c r="H202" s="302">
        <f t="shared" si="62"/>
        <v>2.7759380211380194</v>
      </c>
      <c r="I202" s="303"/>
      <c r="J202" s="302">
        <v>2.7509098169893367</v>
      </c>
      <c r="K202" s="302">
        <v>1.6148248960350997</v>
      </c>
      <c r="L202" s="302">
        <f t="shared" si="63"/>
        <v>4.3657347130244366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0.13854044300007193</v>
      </c>
      <c r="C203" s="302">
        <v>0.510471871790381</v>
      </c>
      <c r="D203" s="302">
        <f t="shared" si="61"/>
        <v>0.64901231479045296</v>
      </c>
      <c r="E203" s="303"/>
      <c r="F203" s="302">
        <v>0.12843554210872027</v>
      </c>
      <c r="G203" s="302">
        <v>0.66328538148358207</v>
      </c>
      <c r="H203" s="302">
        <f t="shared" si="62"/>
        <v>0.79172092359230239</v>
      </c>
      <c r="I203" s="303"/>
      <c r="J203" s="302">
        <v>0.42017838958028042</v>
      </c>
      <c r="K203" s="302">
        <v>1.0341497349555762</v>
      </c>
      <c r="L203" s="302">
        <f t="shared" si="63"/>
        <v>1.4543281245358566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6.0333801120583752</v>
      </c>
      <c r="C204" s="302">
        <v>3.5354688111537755</v>
      </c>
      <c r="D204" s="302">
        <f t="shared" si="61"/>
        <v>9.5688489232121512</v>
      </c>
      <c r="E204" s="303"/>
      <c r="F204" s="302">
        <v>6.683450796570007</v>
      </c>
      <c r="G204" s="302">
        <v>4.2923325187354848</v>
      </c>
      <c r="H204" s="302">
        <f t="shared" si="62"/>
        <v>10.975783315305492</v>
      </c>
      <c r="I204" s="303"/>
      <c r="J204" s="302">
        <v>6.363641160346754</v>
      </c>
      <c r="K204" s="302">
        <v>4.4537910393566618</v>
      </c>
      <c r="L204" s="302">
        <f t="shared" si="63"/>
        <v>10.817432199703415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13.042112249655009</v>
      </c>
      <c r="C206" s="311">
        <f t="shared" ref="C206:D206" si="64">SUM(C196:C204)</f>
        <v>11.13488775034495</v>
      </c>
      <c r="D206" s="311">
        <f t="shared" si="64"/>
        <v>24.176999999999957</v>
      </c>
      <c r="E206" s="311"/>
      <c r="F206" s="311">
        <f t="shared" ref="F206:H206" si="65">SUM(F196:F204)</f>
        <v>14.623760009976138</v>
      </c>
      <c r="G206" s="311">
        <f t="shared" si="65"/>
        <v>12.37423999002384</v>
      </c>
      <c r="H206" s="311">
        <f t="shared" si="65"/>
        <v>26.99799999999998</v>
      </c>
      <c r="I206" s="311"/>
      <c r="J206" s="311">
        <f t="shared" ref="J206:L206" si="66">SUM(J196:J204)</f>
        <v>17.594223171754017</v>
      </c>
      <c r="K206" s="311">
        <f t="shared" si="66"/>
        <v>14.839776828245981</v>
      </c>
      <c r="L206" s="311">
        <f t="shared" si="66"/>
        <v>32.433999999999997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5.9413253460777353E-2</v>
      </c>
      <c r="C213" s="302">
        <v>0.14326639184256476</v>
      </c>
      <c r="D213" s="302">
        <f>SUM(B213:C213)</f>
        <v>0.20267964530334212</v>
      </c>
      <c r="E213" s="303"/>
      <c r="F213" s="302">
        <v>9.6039655430445403E-2</v>
      </c>
      <c r="G213" s="302">
        <v>0.18826578739882796</v>
      </c>
      <c r="H213" s="302">
        <f>SUM(F213:G213)</f>
        <v>0.28430544282927339</v>
      </c>
      <c r="I213" s="303"/>
      <c r="J213" s="302">
        <v>8.4615272316395318E-2</v>
      </c>
      <c r="K213" s="302">
        <v>0.1761899386202764</v>
      </c>
      <c r="L213" s="302">
        <f>SUM(J213:K213)</f>
        <v>0.26080521093667175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0.10975404509715012</v>
      </c>
      <c r="C214" s="302">
        <v>0.18403789817035771</v>
      </c>
      <c r="D214" s="302">
        <f t="shared" ref="D214:D221" si="67">SUM(B214:C214)</f>
        <v>0.29379194326750779</v>
      </c>
      <c r="E214" s="303"/>
      <c r="F214" s="302">
        <v>0.17828681073239561</v>
      </c>
      <c r="G214" s="302">
        <v>0.26297514750645878</v>
      </c>
      <c r="H214" s="302">
        <f t="shared" ref="H214:H221" si="68">SUM(F214:G214)</f>
        <v>0.44126195823885439</v>
      </c>
      <c r="I214" s="303"/>
      <c r="J214" s="302">
        <v>0.19421262320809171</v>
      </c>
      <c r="K214" s="302">
        <v>0.30818273114803685</v>
      </c>
      <c r="L214" s="302">
        <f t="shared" ref="L214:L221" si="69">SUM(J214:K214)</f>
        <v>0.50239535435612859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0.1959368708561196</v>
      </c>
      <c r="C215" s="302">
        <v>0.18679064596464859</v>
      </c>
      <c r="D215" s="302">
        <f t="shared" si="67"/>
        <v>0.38272751682076822</v>
      </c>
      <c r="E215" s="303"/>
      <c r="F215" s="302">
        <v>0.29750341268240188</v>
      </c>
      <c r="G215" s="302">
        <v>0.21596301919394778</v>
      </c>
      <c r="H215" s="302">
        <f t="shared" si="68"/>
        <v>0.51346643187634966</v>
      </c>
      <c r="I215" s="303"/>
      <c r="J215" s="302">
        <v>0.28775495678976837</v>
      </c>
      <c r="K215" s="302">
        <v>0.18411322340623545</v>
      </c>
      <c r="L215" s="302">
        <f t="shared" si="69"/>
        <v>0.47186818019600385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0.10753570176587414</v>
      </c>
      <c r="C216" s="302">
        <v>3.1645827303183077E-2</v>
      </c>
      <c r="D216" s="302">
        <f t="shared" si="67"/>
        <v>0.13918152906905723</v>
      </c>
      <c r="E216" s="303"/>
      <c r="F216" s="302">
        <v>0.12599011502620214</v>
      </c>
      <c r="G216" s="302">
        <v>4.8269906854582462E-2</v>
      </c>
      <c r="H216" s="302">
        <f t="shared" si="68"/>
        <v>0.1742600218807846</v>
      </c>
      <c r="I216" s="303"/>
      <c r="J216" s="302">
        <v>8.7254713589886762E-2</v>
      </c>
      <c r="K216" s="302">
        <v>3.9707204260037383E-2</v>
      </c>
      <c r="L216" s="302">
        <f t="shared" si="69"/>
        <v>0.12696191784992414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2.4001654484999434E-2</v>
      </c>
      <c r="C217" s="302">
        <v>0.15510882402966347</v>
      </c>
      <c r="D217" s="302">
        <f t="shared" si="67"/>
        <v>0.17911047851466291</v>
      </c>
      <c r="E217" s="303"/>
      <c r="F217" s="302">
        <v>3.4431268594291339E-2</v>
      </c>
      <c r="G217" s="302">
        <v>0.13890516973662528</v>
      </c>
      <c r="H217" s="302">
        <f t="shared" si="68"/>
        <v>0.17333643833091661</v>
      </c>
      <c r="I217" s="303"/>
      <c r="J217" s="302">
        <v>4.1903720137289213E-2</v>
      </c>
      <c r="K217" s="302">
        <v>0.12213365389133596</v>
      </c>
      <c r="L217" s="302">
        <f t="shared" si="69"/>
        <v>0.16403737402862517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5.4070352883875253E-2</v>
      </c>
      <c r="C218" s="302">
        <v>2.4912113245414324E-2</v>
      </c>
      <c r="D218" s="302">
        <f t="shared" si="67"/>
        <v>7.898246612928958E-2</v>
      </c>
      <c r="E218" s="303"/>
      <c r="F218" s="302">
        <v>5.9497145974597453E-2</v>
      </c>
      <c r="G218" s="302">
        <v>3.3765225411149985E-2</v>
      </c>
      <c r="H218" s="302">
        <f t="shared" si="68"/>
        <v>9.3262371385747445E-2</v>
      </c>
      <c r="I218" s="303"/>
      <c r="J218" s="302">
        <v>4.9180902345751364E-2</v>
      </c>
      <c r="K218" s="302">
        <v>3.3741735414069142E-2</v>
      </c>
      <c r="L218" s="302">
        <f t="shared" si="69"/>
        <v>8.2922637759820506E-2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3.8538556947531881E-2</v>
      </c>
      <c r="C219" s="302">
        <v>3.5907517362860027E-2</v>
      </c>
      <c r="D219" s="302">
        <f t="shared" si="67"/>
        <v>7.4446074310391908E-2</v>
      </c>
      <c r="E219" s="303"/>
      <c r="F219" s="302">
        <v>4.385045823238324E-2</v>
      </c>
      <c r="G219" s="302">
        <v>4.4387960942540092E-2</v>
      </c>
      <c r="H219" s="302">
        <f t="shared" si="68"/>
        <v>8.8238419174923338E-2</v>
      </c>
      <c r="I219" s="303"/>
      <c r="J219" s="302">
        <v>3.5149990834913318E-2</v>
      </c>
      <c r="K219" s="302">
        <v>4.75253078939177E-2</v>
      </c>
      <c r="L219" s="302">
        <f t="shared" si="69"/>
        <v>8.2675298728831018E-2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6.7172905991222717E-3</v>
      </c>
      <c r="C220" s="302">
        <v>3.1022368654094103E-2</v>
      </c>
      <c r="D220" s="302">
        <f t="shared" si="67"/>
        <v>3.7739659253216373E-2</v>
      </c>
      <c r="E220" s="303"/>
      <c r="F220" s="302">
        <v>7.2892495107908621E-3</v>
      </c>
      <c r="G220" s="302">
        <v>4.1818269989394398E-2</v>
      </c>
      <c r="H220" s="302">
        <f t="shared" si="68"/>
        <v>4.9107519500185257E-2</v>
      </c>
      <c r="I220" s="303"/>
      <c r="J220" s="302">
        <v>5.078780540017808E-3</v>
      </c>
      <c r="K220" s="302">
        <v>3.444143608855562E-2</v>
      </c>
      <c r="L220" s="302">
        <f t="shared" si="69"/>
        <v>3.9520216628573426E-2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6.2200964359801339E-2</v>
      </c>
      <c r="C221" s="302">
        <v>0.11013972297196235</v>
      </c>
      <c r="D221" s="302">
        <f t="shared" si="67"/>
        <v>0.17234068733176369</v>
      </c>
      <c r="E221" s="303"/>
      <c r="F221" s="302">
        <v>5.5110907428863126E-2</v>
      </c>
      <c r="G221" s="302">
        <v>0.12065048935410516</v>
      </c>
      <c r="H221" s="302">
        <f t="shared" si="68"/>
        <v>0.17576139678296829</v>
      </c>
      <c r="I221" s="303"/>
      <c r="J221" s="302">
        <v>4.8195008541951724E-2</v>
      </c>
      <c r="K221" s="302">
        <v>0.10261880097347237</v>
      </c>
      <c r="L221" s="302">
        <f t="shared" si="69"/>
        <v>0.15081380951542409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0.65816869045525139</v>
      </c>
      <c r="C223" s="311">
        <f t="shared" ref="C223:D223" si="70">SUM(C213:C221)</f>
        <v>0.90283130954474855</v>
      </c>
      <c r="D223" s="311">
        <f t="shared" si="70"/>
        <v>1.5609999999999997</v>
      </c>
      <c r="E223" s="311"/>
      <c r="F223" s="311">
        <f t="shared" ref="F223:H223" si="71">SUM(F213:F221)</f>
        <v>0.89799902361237116</v>
      </c>
      <c r="G223" s="311">
        <f t="shared" si="71"/>
        <v>1.0950009763876318</v>
      </c>
      <c r="H223" s="311">
        <f t="shared" si="71"/>
        <v>1.993000000000003</v>
      </c>
      <c r="I223" s="311"/>
      <c r="J223" s="311">
        <f t="shared" ref="J223:L223" si="72">SUM(J213:J221)</f>
        <v>0.83334596830406549</v>
      </c>
      <c r="K223" s="311">
        <f t="shared" si="72"/>
        <v>1.048654031695937</v>
      </c>
      <c r="L223" s="311">
        <f t="shared" si="72"/>
        <v>1.8820000000000026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0.45406658508651992</v>
      </c>
      <c r="C230" s="302">
        <v>1.4206595347325532</v>
      </c>
      <c r="D230" s="302">
        <f>SUM(B230:C230)</f>
        <v>1.8747261198190732</v>
      </c>
      <c r="E230" s="303"/>
      <c r="F230" s="302">
        <v>0.38211841539032881</v>
      </c>
      <c r="G230" s="302">
        <v>1.1062277001151721</v>
      </c>
      <c r="H230" s="302">
        <f>SUM(F230:G230)</f>
        <v>1.4883461155055009</v>
      </c>
      <c r="I230" s="303"/>
      <c r="J230" s="302">
        <v>0.41482442979370621</v>
      </c>
      <c r="K230" s="302">
        <v>1.0149494043451439</v>
      </c>
      <c r="L230" s="302">
        <f>SUM(J230:K230)</f>
        <v>1.4297738341388502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0.84707648204739816</v>
      </c>
      <c r="C231" s="302">
        <v>4.0509103584362611</v>
      </c>
      <c r="D231" s="302">
        <f t="shared" ref="D231:D238" si="73">SUM(B231:C231)</f>
        <v>4.8979868404836591</v>
      </c>
      <c r="E231" s="303"/>
      <c r="F231" s="302">
        <v>0.78702508475355282</v>
      </c>
      <c r="G231" s="302">
        <v>3.3073443851173696</v>
      </c>
      <c r="H231" s="302">
        <f t="shared" ref="H231:H238" si="74">SUM(F231:G231)</f>
        <v>4.0943694698709221</v>
      </c>
      <c r="I231" s="303"/>
      <c r="J231" s="302">
        <v>1.0346792956650275</v>
      </c>
      <c r="K231" s="302">
        <v>4.0482049595610192</v>
      </c>
      <c r="L231" s="302">
        <f t="shared" ref="L231:L238" si="75">SUM(J231:K231)</f>
        <v>5.0828842552260465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0.65245156820737815</v>
      </c>
      <c r="C232" s="302">
        <v>1.3505617006491297</v>
      </c>
      <c r="D232" s="302">
        <f t="shared" si="73"/>
        <v>2.0030132688565079</v>
      </c>
      <c r="E232" s="303"/>
      <c r="F232" s="302">
        <v>0.52139185542052846</v>
      </c>
      <c r="G232" s="302">
        <v>1.0604403131582398</v>
      </c>
      <c r="H232" s="302">
        <f t="shared" si="74"/>
        <v>1.5818321685787682</v>
      </c>
      <c r="I232" s="303"/>
      <c r="J232" s="302">
        <v>0.57044505156192327</v>
      </c>
      <c r="K232" s="302">
        <v>0.97589686030317835</v>
      </c>
      <c r="L232" s="302">
        <f t="shared" si="75"/>
        <v>1.5463419118651016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0.61332637137986401</v>
      </c>
      <c r="C233" s="302">
        <v>0.23269519707112113</v>
      </c>
      <c r="D233" s="302">
        <f t="shared" si="73"/>
        <v>0.84602156845098508</v>
      </c>
      <c r="E233" s="303"/>
      <c r="F233" s="302">
        <v>0.36347625644197945</v>
      </c>
      <c r="G233" s="302">
        <v>0.18732746813232751</v>
      </c>
      <c r="H233" s="302">
        <f t="shared" si="74"/>
        <v>0.55080372457430693</v>
      </c>
      <c r="I233" s="303"/>
      <c r="J233" s="302">
        <v>0.30082727289317612</v>
      </c>
      <c r="K233" s="302">
        <v>0.19514831560555615</v>
      </c>
      <c r="L233" s="302">
        <f t="shared" si="75"/>
        <v>0.49597558849873224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4.7116550047790244E-2</v>
      </c>
      <c r="C234" s="302">
        <v>0.95656449233812924</v>
      </c>
      <c r="D234" s="302">
        <f t="shared" si="73"/>
        <v>1.0036810423859195</v>
      </c>
      <c r="E234" s="303"/>
      <c r="F234" s="302">
        <v>3.6462786128569277E-2</v>
      </c>
      <c r="G234" s="302">
        <v>0.48272057884670783</v>
      </c>
      <c r="H234" s="302">
        <f t="shared" si="74"/>
        <v>0.51918336497527706</v>
      </c>
      <c r="I234" s="303"/>
      <c r="J234" s="302">
        <v>5.4207711880763912E-2</v>
      </c>
      <c r="K234" s="302">
        <v>0.44080372310241933</v>
      </c>
      <c r="L234" s="302">
        <f t="shared" si="75"/>
        <v>0.49501143498318323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0.19770482798511591</v>
      </c>
      <c r="C235" s="302">
        <v>0.18740709055773805</v>
      </c>
      <c r="D235" s="302">
        <f t="shared" si="73"/>
        <v>0.38511191854285398</v>
      </c>
      <c r="E235" s="303"/>
      <c r="F235" s="302">
        <v>0.11511288640215672</v>
      </c>
      <c r="G235" s="302">
        <v>0.13816799886568515</v>
      </c>
      <c r="H235" s="302">
        <f t="shared" si="74"/>
        <v>0.25328088526784187</v>
      </c>
      <c r="I235" s="303"/>
      <c r="J235" s="302">
        <v>0.13709893596562014</v>
      </c>
      <c r="K235" s="302">
        <v>0.1850977273582107</v>
      </c>
      <c r="L235" s="302">
        <f t="shared" si="75"/>
        <v>0.32219666332383085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0.28467496553390659</v>
      </c>
      <c r="C236" s="302">
        <v>0.24723669028271064</v>
      </c>
      <c r="D236" s="302">
        <f t="shared" si="73"/>
        <v>0.53191165581661726</v>
      </c>
      <c r="E236" s="303"/>
      <c r="F236" s="302">
        <v>0.15398166991320522</v>
      </c>
      <c r="G236" s="302">
        <v>0.16689763822541409</v>
      </c>
      <c r="H236" s="302">
        <f t="shared" si="74"/>
        <v>0.32087930813861931</v>
      </c>
      <c r="I236" s="303"/>
      <c r="J236" s="302">
        <v>0.16066326608994105</v>
      </c>
      <c r="K236" s="302">
        <v>0.21883741525505424</v>
      </c>
      <c r="L236" s="302">
        <f t="shared" si="75"/>
        <v>0.37950068134499526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4.6418157120576564E-2</v>
      </c>
      <c r="C237" s="302">
        <v>0.14767284479358844</v>
      </c>
      <c r="D237" s="302">
        <f t="shared" si="73"/>
        <v>0.19409100191416501</v>
      </c>
      <c r="E237" s="303"/>
      <c r="F237" s="302">
        <v>2.2736167741621925E-2</v>
      </c>
      <c r="G237" s="302">
        <v>9.9124728706370457E-2</v>
      </c>
      <c r="H237" s="302">
        <f t="shared" si="74"/>
        <v>0.12186089644799239</v>
      </c>
      <c r="I237" s="303"/>
      <c r="J237" s="302">
        <v>2.8802233299363853E-2</v>
      </c>
      <c r="K237" s="302">
        <v>0.1131419828054633</v>
      </c>
      <c r="L237" s="302">
        <f t="shared" si="75"/>
        <v>0.14194421610482716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0.20209338820836317</v>
      </c>
      <c r="C238" s="302">
        <v>0.27836319552182542</v>
      </c>
      <c r="D238" s="302">
        <f t="shared" si="73"/>
        <v>0.48045658373018862</v>
      </c>
      <c r="E238" s="303"/>
      <c r="F238" s="302">
        <v>7.5058802862455018E-2</v>
      </c>
      <c r="G238" s="302">
        <v>0.12638526377830109</v>
      </c>
      <c r="H238" s="302">
        <f t="shared" si="74"/>
        <v>0.20144406664075609</v>
      </c>
      <c r="I238" s="303"/>
      <c r="J238" s="302">
        <v>0.11115264895696773</v>
      </c>
      <c r="K238" s="302">
        <v>0.11321876555745285</v>
      </c>
      <c r="L238" s="302">
        <f t="shared" si="75"/>
        <v>0.22437141451442058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3.344928895616913</v>
      </c>
      <c r="C240" s="311">
        <f t="shared" ref="C240:D240" si="76">SUM(C230:C238)</f>
        <v>8.8720711043830551</v>
      </c>
      <c r="D240" s="311">
        <f t="shared" si="76"/>
        <v>12.216999999999969</v>
      </c>
      <c r="E240" s="311"/>
      <c r="F240" s="311">
        <f t="shared" ref="F240:H240" si="77">SUM(F230:F238)</f>
        <v>2.4573639250543979</v>
      </c>
      <c r="G240" s="311">
        <f t="shared" si="77"/>
        <v>6.674636074945588</v>
      </c>
      <c r="H240" s="311">
        <f t="shared" si="77"/>
        <v>9.1319999999999855</v>
      </c>
      <c r="I240" s="311"/>
      <c r="J240" s="311">
        <f t="shared" ref="J240:L240" si="78">SUM(J230:J238)</f>
        <v>2.8127008461064902</v>
      </c>
      <c r="K240" s="311">
        <f t="shared" si="78"/>
        <v>7.3052991538934986</v>
      </c>
      <c r="L240" s="311">
        <f t="shared" si="78"/>
        <v>10.117999999999988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1.0021898688943573</v>
      </c>
      <c r="C247" s="302">
        <v>2.0263885225433125</v>
      </c>
      <c r="D247" s="302">
        <f>SUM(B247:C247)</f>
        <v>3.0285783914376698</v>
      </c>
      <c r="E247" s="303"/>
      <c r="F247" s="302">
        <v>1.0426975053073408</v>
      </c>
      <c r="G247" s="302">
        <v>1.7106939706141508</v>
      </c>
      <c r="H247" s="302">
        <f>SUM(F247:G247)</f>
        <v>2.7533914759214917</v>
      </c>
      <c r="I247" s="303"/>
      <c r="J247" s="302">
        <v>1.0598687008734038</v>
      </c>
      <c r="K247" s="302">
        <v>1.400631277974876</v>
      </c>
      <c r="L247" s="302">
        <f>SUM(J247:K247)</f>
        <v>2.4604999788482798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1.1766855841586121</v>
      </c>
      <c r="C248" s="302">
        <v>2.3069716189260054</v>
      </c>
      <c r="D248" s="302">
        <f t="shared" ref="D248:D255" si="79">SUM(B248:C248)</f>
        <v>3.4836572030846176</v>
      </c>
      <c r="E248" s="303"/>
      <c r="F248" s="302">
        <v>1.4001114210257128</v>
      </c>
      <c r="G248" s="302">
        <v>2.2161406902221428</v>
      </c>
      <c r="H248" s="302">
        <f t="shared" ref="H248:H255" si="80">SUM(F248:G248)</f>
        <v>3.6162521112478556</v>
      </c>
      <c r="I248" s="303"/>
      <c r="J248" s="302">
        <v>1.6312428520371114</v>
      </c>
      <c r="K248" s="302">
        <v>2.6108048486926427</v>
      </c>
      <c r="L248" s="302">
        <f t="shared" ref="L248:L255" si="81">SUM(J248:K248)</f>
        <v>4.2420477007297546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1.6031190647468443</v>
      </c>
      <c r="C249" s="302">
        <v>2.3349437604060848</v>
      </c>
      <c r="D249" s="302">
        <f t="shared" si="79"/>
        <v>3.938062825152929</v>
      </c>
      <c r="E249" s="303"/>
      <c r="F249" s="302">
        <v>1.5700627857525333</v>
      </c>
      <c r="G249" s="302">
        <v>1.9473985898904242</v>
      </c>
      <c r="H249" s="302">
        <f t="shared" si="80"/>
        <v>3.5174613756429576</v>
      </c>
      <c r="I249" s="303"/>
      <c r="J249" s="302">
        <v>1.5964135790570779</v>
      </c>
      <c r="K249" s="302">
        <v>1.6753530583549705</v>
      </c>
      <c r="L249" s="302">
        <f t="shared" si="81"/>
        <v>3.2717666374120484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3.7656932598491446</v>
      </c>
      <c r="C250" s="302">
        <v>1.2802823713763265</v>
      </c>
      <c r="D250" s="302">
        <f t="shared" si="79"/>
        <v>5.0459756312254713</v>
      </c>
      <c r="E250" s="303"/>
      <c r="F250" s="302">
        <v>2.9138759610359211</v>
      </c>
      <c r="G250" s="302">
        <v>1.0604549220025616</v>
      </c>
      <c r="H250" s="302">
        <f t="shared" si="80"/>
        <v>3.9743308830384825</v>
      </c>
      <c r="I250" s="303"/>
      <c r="J250" s="302">
        <v>2.2564205524831249</v>
      </c>
      <c r="K250" s="302">
        <v>0.99730683222797434</v>
      </c>
      <c r="L250" s="302">
        <f t="shared" si="81"/>
        <v>3.253727384711099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4.6004758973855552E-2</v>
      </c>
      <c r="C251" s="302">
        <v>0.30986765937727095</v>
      </c>
      <c r="D251" s="302">
        <f t="shared" si="79"/>
        <v>0.35587241835112648</v>
      </c>
      <c r="E251" s="303"/>
      <c r="F251" s="302">
        <v>4.161276721870677E-2</v>
      </c>
      <c r="G251" s="302">
        <v>0.15151912602541165</v>
      </c>
      <c r="H251" s="302">
        <f t="shared" si="80"/>
        <v>0.19313189324411842</v>
      </c>
      <c r="I251" s="303"/>
      <c r="J251" s="302">
        <v>5.0650667425308146E-2</v>
      </c>
      <c r="K251" s="302">
        <v>0.1238327017767573</v>
      </c>
      <c r="L251" s="302">
        <f t="shared" si="81"/>
        <v>0.17448336920206545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5.6392229199942953E-2</v>
      </c>
      <c r="C252" s="302">
        <v>7.2699880152716806E-2</v>
      </c>
      <c r="D252" s="302">
        <f t="shared" si="79"/>
        <v>0.12909210935265975</v>
      </c>
      <c r="E252" s="303"/>
      <c r="F252" s="302">
        <v>5.6517918985619496E-2</v>
      </c>
      <c r="G252" s="302">
        <v>5.6342843433975484E-2</v>
      </c>
      <c r="H252" s="302">
        <f t="shared" si="80"/>
        <v>0.11286076241959497</v>
      </c>
      <c r="I252" s="303"/>
      <c r="J252" s="302">
        <v>5.5947091855011843E-2</v>
      </c>
      <c r="K252" s="302">
        <v>6.3068647002645084E-2</v>
      </c>
      <c r="L252" s="302">
        <f t="shared" si="81"/>
        <v>0.11901573885765693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0.80827960422861411</v>
      </c>
      <c r="C253" s="302">
        <v>0.48032887162717758</v>
      </c>
      <c r="D253" s="302">
        <f t="shared" si="79"/>
        <v>1.2886084758557916</v>
      </c>
      <c r="E253" s="303"/>
      <c r="F253" s="302">
        <v>0.70002121317878407</v>
      </c>
      <c r="G253" s="302">
        <v>0.33319568540025751</v>
      </c>
      <c r="H253" s="302">
        <f t="shared" si="80"/>
        <v>1.0332168985790415</v>
      </c>
      <c r="I253" s="303"/>
      <c r="J253" s="302">
        <v>0.6154536096114861</v>
      </c>
      <c r="K253" s="302">
        <v>0.34057388613517897</v>
      </c>
      <c r="L253" s="302">
        <f t="shared" si="81"/>
        <v>0.95602749574666501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3.683304474585098E-2</v>
      </c>
      <c r="C254" s="302">
        <v>0.10987348491072274</v>
      </c>
      <c r="D254" s="302">
        <f t="shared" si="79"/>
        <v>0.14670652965657371</v>
      </c>
      <c r="E254" s="303"/>
      <c r="F254" s="302">
        <v>2.4022504754709208E-2</v>
      </c>
      <c r="G254" s="302">
        <v>6.1188156660860714E-2</v>
      </c>
      <c r="H254" s="302">
        <f t="shared" si="80"/>
        <v>8.5210661415569919E-2</v>
      </c>
      <c r="I254" s="303"/>
      <c r="J254" s="302">
        <v>3.4202365691820752E-2</v>
      </c>
      <c r="K254" s="302">
        <v>6.1896101427044603E-2</v>
      </c>
      <c r="L254" s="302">
        <f t="shared" si="81"/>
        <v>9.6098467118865355E-2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0.12367108194097723</v>
      </c>
      <c r="C255" s="302">
        <v>0.18677533394217391</v>
      </c>
      <c r="D255" s="302">
        <f t="shared" si="79"/>
        <v>0.31044641588315114</v>
      </c>
      <c r="E255" s="303"/>
      <c r="F255" s="302">
        <v>8.8098834592206035E-2</v>
      </c>
      <c r="G255" s="302">
        <v>0.10504510389868862</v>
      </c>
      <c r="H255" s="302">
        <f t="shared" si="80"/>
        <v>0.19314393849089467</v>
      </c>
      <c r="I255" s="303"/>
      <c r="J255" s="302">
        <v>0.11099576521158504</v>
      </c>
      <c r="K255" s="302">
        <v>9.633746216198974E-2</v>
      </c>
      <c r="L255" s="302">
        <f t="shared" si="81"/>
        <v>0.20733322737357479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8.6188684967381981</v>
      </c>
      <c r="C257" s="311">
        <f t="shared" ref="C257:D257" si="82">SUM(C247:C255)</f>
        <v>9.1081315032617933</v>
      </c>
      <c r="D257" s="311">
        <f t="shared" si="82"/>
        <v>17.72699999999999</v>
      </c>
      <c r="E257" s="311"/>
      <c r="F257" s="311">
        <f t="shared" ref="F257:H257" si="83">SUM(F247:F255)</f>
        <v>7.8370209118515355</v>
      </c>
      <c r="G257" s="311">
        <f t="shared" si="83"/>
        <v>7.6419790881484735</v>
      </c>
      <c r="H257" s="311">
        <f t="shared" si="83"/>
        <v>15.479000000000008</v>
      </c>
      <c r="I257" s="311"/>
      <c r="J257" s="311">
        <f t="shared" ref="J257:L257" si="84">SUM(J247:J255)</f>
        <v>7.4111951842459289</v>
      </c>
      <c r="K257" s="311">
        <f t="shared" si="84"/>
        <v>7.3698048157540779</v>
      </c>
      <c r="L257" s="311">
        <f t="shared" si="84"/>
        <v>14.781000000000008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0.50554318968006295</v>
      </c>
      <c r="C264" s="302">
        <v>0.77559277833578499</v>
      </c>
      <c r="D264" s="302">
        <f>SUM(B264:C264)</f>
        <v>1.2811359680158478</v>
      </c>
      <c r="E264" s="303"/>
      <c r="F264" s="302">
        <v>0.62060867425471133</v>
      </c>
      <c r="G264" s="302">
        <v>0.9013978948547019</v>
      </c>
      <c r="H264" s="302">
        <f>SUM(F264:G264)</f>
        <v>1.5220065691094131</v>
      </c>
      <c r="I264" s="303"/>
      <c r="J264" s="302">
        <v>0.53363828355493026</v>
      </c>
      <c r="K264" s="302">
        <v>0.80968474293527581</v>
      </c>
      <c r="L264" s="302">
        <f>SUM(J264:K264)</f>
        <v>1.3433230264902061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0.42668063837199033</v>
      </c>
      <c r="C265" s="302">
        <v>0.42573152059883318</v>
      </c>
      <c r="D265" s="302">
        <f t="shared" ref="D265:D272" si="85">SUM(B265:C265)</f>
        <v>0.85241215897082356</v>
      </c>
      <c r="E265" s="303"/>
      <c r="F265" s="302">
        <v>0.67214026391904036</v>
      </c>
      <c r="G265" s="302">
        <v>0.62668554664529608</v>
      </c>
      <c r="H265" s="302">
        <f t="shared" ref="H265:H272" si="86">SUM(F265:G265)</f>
        <v>1.2988258105643364</v>
      </c>
      <c r="I265" s="303"/>
      <c r="J265" s="302">
        <v>0.63236248049623045</v>
      </c>
      <c r="K265" s="302">
        <v>0.59139847439732107</v>
      </c>
      <c r="L265" s="302">
        <f t="shared" ref="L265:L272" si="87">SUM(J265:K265)</f>
        <v>1.2237609548935515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0.44693794696845807</v>
      </c>
      <c r="C266" s="302">
        <v>0.39567498717032629</v>
      </c>
      <c r="D266" s="302">
        <f t="shared" si="85"/>
        <v>0.84261293413878435</v>
      </c>
      <c r="E266" s="303"/>
      <c r="F266" s="302">
        <v>0.63016462873132217</v>
      </c>
      <c r="G266" s="302">
        <v>0.48716141736767044</v>
      </c>
      <c r="H266" s="302">
        <f t="shared" si="86"/>
        <v>1.1173260460989927</v>
      </c>
      <c r="I266" s="303"/>
      <c r="J266" s="302">
        <v>0.71776841106728695</v>
      </c>
      <c r="K266" s="302">
        <v>0.42196534601284169</v>
      </c>
      <c r="L266" s="302">
        <f t="shared" si="87"/>
        <v>1.1397337570801287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1.1809241689482632</v>
      </c>
      <c r="C267" s="302">
        <v>0.10284580310558963</v>
      </c>
      <c r="D267" s="302">
        <f t="shared" si="85"/>
        <v>1.2837699720538529</v>
      </c>
      <c r="E267" s="303"/>
      <c r="F267" s="302">
        <v>1.0511726260070264</v>
      </c>
      <c r="G267" s="302">
        <v>0.11681162011497216</v>
      </c>
      <c r="H267" s="302">
        <f t="shared" si="86"/>
        <v>1.1679842461219987</v>
      </c>
      <c r="I267" s="303"/>
      <c r="J267" s="302">
        <v>0.76125163516808603</v>
      </c>
      <c r="K267" s="302">
        <v>0.10304335932672359</v>
      </c>
      <c r="L267" s="302">
        <f t="shared" si="87"/>
        <v>0.86429499449480962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0.11628355446260667</v>
      </c>
      <c r="C268" s="302">
        <v>0.54537667221343977</v>
      </c>
      <c r="D268" s="302">
        <f t="shared" si="85"/>
        <v>0.6616602266760464</v>
      </c>
      <c r="E268" s="303"/>
      <c r="F268" s="302">
        <v>0.10454529405659742</v>
      </c>
      <c r="G268" s="302">
        <v>0.40656744220900348</v>
      </c>
      <c r="H268" s="302">
        <f t="shared" si="86"/>
        <v>0.51111273626560094</v>
      </c>
      <c r="I268" s="303"/>
      <c r="J268" s="302">
        <v>0.14607625528374241</v>
      </c>
      <c r="K268" s="302">
        <v>0.36864250698098322</v>
      </c>
      <c r="L268" s="302">
        <f t="shared" si="87"/>
        <v>0.51471876226472557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0.15754053664417292</v>
      </c>
      <c r="C269" s="302">
        <v>0.10747448510219959</v>
      </c>
      <c r="D269" s="302">
        <f t="shared" si="85"/>
        <v>0.26501502174637248</v>
      </c>
      <c r="E269" s="303"/>
      <c r="F269" s="302">
        <v>0.16740867890203456</v>
      </c>
      <c r="G269" s="302">
        <v>0.10716468403090436</v>
      </c>
      <c r="H269" s="302">
        <f t="shared" si="86"/>
        <v>0.27457336293293894</v>
      </c>
      <c r="I269" s="303"/>
      <c r="J269" s="302">
        <v>0.17083110172095237</v>
      </c>
      <c r="K269" s="302">
        <v>9.5416832105580093E-2</v>
      </c>
      <c r="L269" s="302">
        <f t="shared" si="87"/>
        <v>0.26624793382653245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0.48170836805275968</v>
      </c>
      <c r="C270" s="302">
        <v>0.2240930248716814</v>
      </c>
      <c r="D270" s="302">
        <f t="shared" si="85"/>
        <v>0.70580139292444111</v>
      </c>
      <c r="E270" s="303"/>
      <c r="F270" s="302">
        <v>0.45514948530158678</v>
      </c>
      <c r="G270" s="302">
        <v>0.1818765614529825</v>
      </c>
      <c r="H270" s="302">
        <f t="shared" si="86"/>
        <v>0.63702604675456931</v>
      </c>
      <c r="I270" s="303"/>
      <c r="J270" s="302">
        <v>0.3864946484687492</v>
      </c>
      <c r="K270" s="302">
        <v>0.15097005180785178</v>
      </c>
      <c r="L270" s="302">
        <f t="shared" si="87"/>
        <v>0.53746470027660098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1.6462676841471742E-2</v>
      </c>
      <c r="C271" s="302">
        <v>9.3184684497837372E-2</v>
      </c>
      <c r="D271" s="302">
        <f t="shared" si="85"/>
        <v>0.10964736133930911</v>
      </c>
      <c r="E271" s="303"/>
      <c r="F271" s="302">
        <v>1.5282500237421533E-2</v>
      </c>
      <c r="G271" s="302">
        <v>9.2401919005126162E-2</v>
      </c>
      <c r="H271" s="302">
        <f t="shared" si="86"/>
        <v>0.10768441924254769</v>
      </c>
      <c r="I271" s="303"/>
      <c r="J271" s="302">
        <v>2.2797766061741932E-2</v>
      </c>
      <c r="K271" s="302">
        <v>6.5026256429570051E-2</v>
      </c>
      <c r="L271" s="302">
        <f t="shared" si="87"/>
        <v>8.7824022491311979E-2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0.15691979875654524</v>
      </c>
      <c r="C272" s="302">
        <v>0.12002516537797937</v>
      </c>
      <c r="D272" s="302">
        <f t="shared" si="85"/>
        <v>0.27694496413452463</v>
      </c>
      <c r="E272" s="303"/>
      <c r="F272" s="302">
        <v>0.10905044334780585</v>
      </c>
      <c r="G272" s="302">
        <v>0.10341031956179364</v>
      </c>
      <c r="H272" s="302">
        <f t="shared" si="86"/>
        <v>0.21246076290959948</v>
      </c>
      <c r="I272" s="303"/>
      <c r="J272" s="302">
        <v>0.10450075044259571</v>
      </c>
      <c r="K272" s="302">
        <v>8.7131097739529664E-2</v>
      </c>
      <c r="L272" s="302">
        <f t="shared" si="87"/>
        <v>0.19163184818212536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3.4890008787263311</v>
      </c>
      <c r="C274" s="311">
        <f t="shared" ref="C274:D274" si="88">SUM(C264:C272)</f>
        <v>2.7899991212736719</v>
      </c>
      <c r="D274" s="311">
        <f t="shared" si="88"/>
        <v>6.2790000000000026</v>
      </c>
      <c r="E274" s="311"/>
      <c r="F274" s="311">
        <f t="shared" ref="F274:H274" si="89">SUM(F264:F272)</f>
        <v>3.8255225947575471</v>
      </c>
      <c r="G274" s="311">
        <f t="shared" si="89"/>
        <v>3.0234774052424509</v>
      </c>
      <c r="H274" s="311">
        <f t="shared" si="89"/>
        <v>6.8489999999999984</v>
      </c>
      <c r="I274" s="311"/>
      <c r="J274" s="311">
        <f t="shared" ref="J274:L274" si="90">SUM(J264:J272)</f>
        <v>3.4757213322643152</v>
      </c>
      <c r="K274" s="311">
        <f t="shared" si="90"/>
        <v>2.6932786677356773</v>
      </c>
      <c r="L274" s="311">
        <f t="shared" si="90"/>
        <v>6.1689999999999925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1.3542645713375023</v>
      </c>
      <c r="C281" s="302">
        <v>3.2221566157030317</v>
      </c>
      <c r="D281" s="302">
        <f>SUM(B281:C281)</f>
        <v>4.576421187040534</v>
      </c>
      <c r="E281" s="303"/>
      <c r="F281" s="302">
        <v>2.2535788258762062</v>
      </c>
      <c r="G281" s="302">
        <v>3.3253076422515142</v>
      </c>
      <c r="H281" s="302">
        <f>SUM(F281:G281)</f>
        <v>5.5788864681277204</v>
      </c>
      <c r="I281" s="303"/>
      <c r="J281" s="302">
        <v>2.7335971738864346</v>
      </c>
      <c r="K281" s="302">
        <v>3.5350850831476373</v>
      </c>
      <c r="L281" s="302">
        <f>SUM(J281:K281)</f>
        <v>6.2686822570340723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3.4683345328038584</v>
      </c>
      <c r="C282" s="302">
        <v>8.539364844376566</v>
      </c>
      <c r="D282" s="302">
        <f t="shared" ref="D282:D289" si="91">SUM(B282:C282)</f>
        <v>12.007699377180424</v>
      </c>
      <c r="E282" s="303"/>
      <c r="F282" s="302">
        <v>5.8117102429783536</v>
      </c>
      <c r="G282" s="302">
        <v>9.067291385634336</v>
      </c>
      <c r="H282" s="302">
        <f t="shared" ref="H282:H289" si="92">SUM(F282:G282)</f>
        <v>14.87900162861269</v>
      </c>
      <c r="I282" s="303"/>
      <c r="J282" s="302">
        <v>7.9405189525881665</v>
      </c>
      <c r="K282" s="302">
        <v>10.986191374242988</v>
      </c>
      <c r="L282" s="302">
        <f t="shared" ref="L282:L289" si="93">SUM(J282:K282)</f>
        <v>18.926710326831156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2.5187115408967267</v>
      </c>
      <c r="C283" s="302">
        <v>3.651454776762888</v>
      </c>
      <c r="D283" s="302">
        <f t="shared" si="91"/>
        <v>6.1701663176596142</v>
      </c>
      <c r="E283" s="303"/>
      <c r="F283" s="302">
        <v>3.6457096899612882</v>
      </c>
      <c r="G283" s="302">
        <v>3.835029983309084</v>
      </c>
      <c r="H283" s="302">
        <f t="shared" si="92"/>
        <v>7.4807396732703726</v>
      </c>
      <c r="I283" s="303"/>
      <c r="J283" s="302">
        <v>4.7857822972005923</v>
      </c>
      <c r="K283" s="302">
        <v>4.0252921009805114</v>
      </c>
      <c r="L283" s="302">
        <f t="shared" si="93"/>
        <v>8.8110743981811037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4.3709830293078733</v>
      </c>
      <c r="C284" s="302">
        <v>1.0337389422030274</v>
      </c>
      <c r="D284" s="302">
        <f t="shared" si="91"/>
        <v>5.4047219715109005</v>
      </c>
      <c r="E284" s="303"/>
      <c r="F284" s="302">
        <v>5.498560871250926</v>
      </c>
      <c r="G284" s="302">
        <v>1.0642881303126193</v>
      </c>
      <c r="H284" s="302">
        <f t="shared" si="92"/>
        <v>6.5628490015635457</v>
      </c>
      <c r="I284" s="303"/>
      <c r="J284" s="302">
        <v>4.9133381788266153</v>
      </c>
      <c r="K284" s="302">
        <v>1.0558605454776024</v>
      </c>
      <c r="L284" s="302">
        <f t="shared" si="93"/>
        <v>5.9691987243042179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0.1181403341699758</v>
      </c>
      <c r="C285" s="302">
        <v>1.1309765133615739</v>
      </c>
      <c r="D285" s="302">
        <f t="shared" si="91"/>
        <v>1.2491168475315497</v>
      </c>
      <c r="E285" s="303"/>
      <c r="F285" s="302">
        <v>0.16507364116510548</v>
      </c>
      <c r="G285" s="302">
        <v>0.78215021215253444</v>
      </c>
      <c r="H285" s="302">
        <f t="shared" si="92"/>
        <v>0.94722385331763992</v>
      </c>
      <c r="I285" s="303"/>
      <c r="J285" s="302">
        <v>0.31090494847944833</v>
      </c>
      <c r="K285" s="302">
        <v>0.80982331323261947</v>
      </c>
      <c r="L285" s="302">
        <f t="shared" si="93"/>
        <v>1.1207282617120677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0.68015769239351143</v>
      </c>
      <c r="C286" s="302">
        <v>0.24972515297275136</v>
      </c>
      <c r="D286" s="302">
        <f t="shared" si="91"/>
        <v>0.92988284536626276</v>
      </c>
      <c r="E286" s="303"/>
      <c r="F286" s="302">
        <v>0.73693542660979006</v>
      </c>
      <c r="G286" s="302">
        <v>0.21991611777478809</v>
      </c>
      <c r="H286" s="302">
        <f t="shared" si="92"/>
        <v>0.9568515443845782</v>
      </c>
      <c r="I286" s="303"/>
      <c r="J286" s="302">
        <v>1.0700267084776813</v>
      </c>
      <c r="K286" s="302">
        <v>0.36305336987978726</v>
      </c>
      <c r="L286" s="302">
        <f t="shared" si="93"/>
        <v>1.4330800783574686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0.70215083164452252</v>
      </c>
      <c r="C287" s="302">
        <v>0.46166223861029265</v>
      </c>
      <c r="D287" s="302">
        <f t="shared" si="91"/>
        <v>1.1638130702548151</v>
      </c>
      <c r="E287" s="303"/>
      <c r="F287" s="302">
        <v>0.83187679406254289</v>
      </c>
      <c r="G287" s="302">
        <v>0.44148996710045763</v>
      </c>
      <c r="H287" s="302">
        <f t="shared" si="92"/>
        <v>1.2733667611630004</v>
      </c>
      <c r="I287" s="303"/>
      <c r="J287" s="302">
        <v>0.83898312835599342</v>
      </c>
      <c r="K287" s="302">
        <v>0.59340860380352611</v>
      </c>
      <c r="L287" s="302">
        <f t="shared" si="93"/>
        <v>1.4323917321595196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0.11187471868002379</v>
      </c>
      <c r="C288" s="302">
        <v>0.49057841029871757</v>
      </c>
      <c r="D288" s="302">
        <f t="shared" si="91"/>
        <v>0.60245312897874137</v>
      </c>
      <c r="E288" s="303"/>
      <c r="F288" s="302">
        <v>0.13030220768166179</v>
      </c>
      <c r="G288" s="302">
        <v>0.3909808165508904</v>
      </c>
      <c r="H288" s="302">
        <f t="shared" si="92"/>
        <v>0.52128302423255213</v>
      </c>
      <c r="I288" s="303"/>
      <c r="J288" s="302">
        <v>0.20880957278320206</v>
      </c>
      <c r="K288" s="302">
        <v>0.4313003293475956</v>
      </c>
      <c r="L288" s="302">
        <f t="shared" si="93"/>
        <v>0.64010990213079766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0.53360755037696928</v>
      </c>
      <c r="C289" s="302">
        <v>0.61111770410020938</v>
      </c>
      <c r="D289" s="302">
        <f t="shared" si="91"/>
        <v>1.1447252544771787</v>
      </c>
      <c r="E289" s="303"/>
      <c r="F289" s="302">
        <v>0.56809830447830689</v>
      </c>
      <c r="G289" s="302">
        <v>0.4896997408495613</v>
      </c>
      <c r="H289" s="302">
        <f t="shared" si="92"/>
        <v>1.0577980453278681</v>
      </c>
      <c r="I289" s="303"/>
      <c r="J289" s="302">
        <v>0.9370200276903129</v>
      </c>
      <c r="K289" s="302">
        <v>0.61400429159933601</v>
      </c>
      <c r="L289" s="302">
        <f t="shared" si="93"/>
        <v>1.5510243192896489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13.858224801610962</v>
      </c>
      <c r="C291" s="311">
        <f t="shared" ref="C291:D291" si="94">SUM(C281:C289)</f>
        <v>19.390775198389054</v>
      </c>
      <c r="D291" s="311">
        <f t="shared" si="94"/>
        <v>33.249000000000024</v>
      </c>
      <c r="E291" s="311"/>
      <c r="F291" s="311">
        <f t="shared" ref="F291:H291" si="95">SUM(F281:F289)</f>
        <v>19.641846004064181</v>
      </c>
      <c r="G291" s="311">
        <f t="shared" si="95"/>
        <v>19.616153995935786</v>
      </c>
      <c r="H291" s="311">
        <f t="shared" si="95"/>
        <v>39.257999999999974</v>
      </c>
      <c r="I291" s="311"/>
      <c r="J291" s="311">
        <f t="shared" ref="J291:L291" si="96">SUM(J281:J289)</f>
        <v>23.738980988288446</v>
      </c>
      <c r="K291" s="311">
        <f t="shared" si="96"/>
        <v>22.414019011711602</v>
      </c>
      <c r="L291" s="311">
        <f t="shared" si="96"/>
        <v>46.153000000000048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0.82752540645025785</v>
      </c>
      <c r="C298" s="302">
        <v>1.7382979882880936</v>
      </c>
      <c r="D298" s="302">
        <f>SUM(B298:C298)</f>
        <v>2.5658233947383513</v>
      </c>
      <c r="E298" s="303"/>
      <c r="F298" s="302">
        <v>1.1359983785396321</v>
      </c>
      <c r="G298" s="302">
        <v>1.9531921989439303</v>
      </c>
      <c r="H298" s="302">
        <f>SUM(F298:G298)</f>
        <v>3.0891905774835626</v>
      </c>
      <c r="I298" s="303"/>
      <c r="J298" s="302">
        <v>1.1515158933208145</v>
      </c>
      <c r="K298" s="302">
        <v>2.2046418875654981</v>
      </c>
      <c r="L298" s="302">
        <f>SUM(J298:K298)</f>
        <v>3.3561577808863126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1.2703010450638388</v>
      </c>
      <c r="C299" s="302">
        <v>1.4794320129362017</v>
      </c>
      <c r="D299" s="302">
        <f t="shared" ref="D299:D306" si="97">SUM(B299:C299)</f>
        <v>2.7497330580000403</v>
      </c>
      <c r="E299" s="303"/>
      <c r="F299" s="302">
        <v>1.7157459778955326</v>
      </c>
      <c r="G299" s="302">
        <v>1.795950608107733</v>
      </c>
      <c r="H299" s="302">
        <f t="shared" ref="H299:H306" si="98">SUM(F299:G299)</f>
        <v>3.5116965860032656</v>
      </c>
      <c r="I299" s="303"/>
      <c r="J299" s="302">
        <v>2.097134524562509</v>
      </c>
      <c r="K299" s="302">
        <v>2.4947312797233505</v>
      </c>
      <c r="L299" s="302">
        <f t="shared" ref="L299:L306" si="99">SUM(J299:K299)</f>
        <v>4.5918658042858596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1.6525440722408651</v>
      </c>
      <c r="C300" s="302">
        <v>2.115791128310097</v>
      </c>
      <c r="D300" s="302">
        <f t="shared" si="97"/>
        <v>3.768335200550962</v>
      </c>
      <c r="E300" s="303"/>
      <c r="F300" s="302">
        <v>2.1042568698430877</v>
      </c>
      <c r="G300" s="302">
        <v>2.3801582050330627</v>
      </c>
      <c r="H300" s="302">
        <f t="shared" si="98"/>
        <v>4.48441507487615</v>
      </c>
      <c r="I300" s="303"/>
      <c r="J300" s="302">
        <v>2.5602730680805004</v>
      </c>
      <c r="K300" s="302">
        <v>2.5303013470754649</v>
      </c>
      <c r="L300" s="302">
        <f t="shared" si="99"/>
        <v>5.0905744151559649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2.5750404355444441</v>
      </c>
      <c r="C301" s="302">
        <v>0.64150728965709136</v>
      </c>
      <c r="D301" s="302">
        <f t="shared" si="97"/>
        <v>3.2165477252015355</v>
      </c>
      <c r="E301" s="303"/>
      <c r="F301" s="302">
        <v>2.6128139949740636</v>
      </c>
      <c r="G301" s="302">
        <v>0.64467623997745294</v>
      </c>
      <c r="H301" s="302">
        <f t="shared" si="98"/>
        <v>3.2574902349515167</v>
      </c>
      <c r="I301" s="303"/>
      <c r="J301" s="302">
        <v>2.7478318128864903</v>
      </c>
      <c r="K301" s="302">
        <v>0.79904343987828996</v>
      </c>
      <c r="L301" s="302">
        <f t="shared" si="99"/>
        <v>3.5468752527647802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0.17425085841549484</v>
      </c>
      <c r="C302" s="302">
        <v>1.1334000528160324</v>
      </c>
      <c r="D302" s="302">
        <f t="shared" si="97"/>
        <v>1.3076509112315273</v>
      </c>
      <c r="E302" s="303"/>
      <c r="F302" s="302">
        <v>0.22174370640500646</v>
      </c>
      <c r="G302" s="302">
        <v>0.90206592760476723</v>
      </c>
      <c r="H302" s="302">
        <f t="shared" si="98"/>
        <v>1.1238096340097736</v>
      </c>
      <c r="I302" s="303"/>
      <c r="J302" s="302">
        <v>0.33784162600913625</v>
      </c>
      <c r="K302" s="302">
        <v>0.92529279475515436</v>
      </c>
      <c r="L302" s="302">
        <f t="shared" si="99"/>
        <v>1.2631344207642905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1.798416082046117</v>
      </c>
      <c r="C303" s="302">
        <v>0.65827261258142089</v>
      </c>
      <c r="D303" s="302">
        <f t="shared" si="97"/>
        <v>2.4566886946275379</v>
      </c>
      <c r="E303" s="303"/>
      <c r="F303" s="302">
        <v>1.8780430991678185</v>
      </c>
      <c r="G303" s="302">
        <v>0.68344351805026071</v>
      </c>
      <c r="H303" s="302">
        <f t="shared" si="98"/>
        <v>2.5614866172180792</v>
      </c>
      <c r="I303" s="303"/>
      <c r="J303" s="302">
        <v>2.038928987458716</v>
      </c>
      <c r="K303" s="302">
        <v>0.87651063714092237</v>
      </c>
      <c r="L303" s="302">
        <f t="shared" si="99"/>
        <v>2.9154396245996383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0.88152343340527228</v>
      </c>
      <c r="C304" s="302">
        <v>0.84099475610437058</v>
      </c>
      <c r="D304" s="302">
        <f t="shared" si="97"/>
        <v>1.7225181895096429</v>
      </c>
      <c r="E304" s="303"/>
      <c r="F304" s="302">
        <v>0.91795725293680819</v>
      </c>
      <c r="G304" s="302">
        <v>0.74126684280955968</v>
      </c>
      <c r="H304" s="302">
        <f t="shared" si="98"/>
        <v>1.6592240957463678</v>
      </c>
      <c r="I304" s="303"/>
      <c r="J304" s="302">
        <v>1.096453612211588</v>
      </c>
      <c r="K304" s="302">
        <v>0.90673136894339013</v>
      </c>
      <c r="L304" s="302">
        <f t="shared" si="99"/>
        <v>2.0031849811549782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0.2370301625626679</v>
      </c>
      <c r="C305" s="302">
        <v>1.2903569361691034</v>
      </c>
      <c r="D305" s="302">
        <f t="shared" si="97"/>
        <v>1.5273870987317713</v>
      </c>
      <c r="E305" s="303"/>
      <c r="F305" s="302">
        <v>0.20599475536419531</v>
      </c>
      <c r="G305" s="302">
        <v>1.0548225727873382</v>
      </c>
      <c r="H305" s="302">
        <f t="shared" si="98"/>
        <v>1.2608173281515334</v>
      </c>
      <c r="I305" s="303"/>
      <c r="J305" s="302">
        <v>0.31929419271319409</v>
      </c>
      <c r="K305" s="302">
        <v>1.1008670923653281</v>
      </c>
      <c r="L305" s="302">
        <f t="shared" si="99"/>
        <v>1.4201612850785221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3.281879348301413</v>
      </c>
      <c r="C306" s="302">
        <v>6.195436379107222</v>
      </c>
      <c r="D306" s="302">
        <f t="shared" si="97"/>
        <v>9.4773157274086355</v>
      </c>
      <c r="E306" s="303"/>
      <c r="F306" s="302">
        <v>2.8714589348696919</v>
      </c>
      <c r="G306" s="302">
        <v>4.8504109166900937</v>
      </c>
      <c r="H306" s="302">
        <f t="shared" si="98"/>
        <v>7.7218698515597861</v>
      </c>
      <c r="I306" s="303"/>
      <c r="J306" s="302">
        <v>3.3602982809978186</v>
      </c>
      <c r="K306" s="302">
        <v>5.4213081543118173</v>
      </c>
      <c r="L306" s="302">
        <f t="shared" si="99"/>
        <v>8.7816064353096355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12.698510844030372</v>
      </c>
      <c r="C308" s="311">
        <f t="shared" ref="C308:D308" si="100">SUM(C298:C306)</f>
        <v>16.093489155969632</v>
      </c>
      <c r="D308" s="311">
        <f t="shared" si="100"/>
        <v>28.792000000000002</v>
      </c>
      <c r="E308" s="311"/>
      <c r="F308" s="311">
        <f t="shared" ref="F308:H308" si="101">SUM(F298:F306)</f>
        <v>13.664012969995836</v>
      </c>
      <c r="G308" s="311">
        <f t="shared" si="101"/>
        <v>15.005987030004199</v>
      </c>
      <c r="H308" s="311">
        <f t="shared" si="101"/>
        <v>28.67000000000003</v>
      </c>
      <c r="I308" s="311"/>
      <c r="J308" s="311">
        <f t="shared" ref="J308:L308" si="102">SUM(J298:J306)</f>
        <v>15.709571998240769</v>
      </c>
      <c r="K308" s="311">
        <f t="shared" si="102"/>
        <v>17.259428001759218</v>
      </c>
      <c r="L308" s="311">
        <f t="shared" si="102"/>
        <v>32.96899999999998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0.53472477783963601</v>
      </c>
      <c r="C315" s="302">
        <v>1.057708814346241</v>
      </c>
      <c r="D315" s="302">
        <f>SUM(B315:C315)</f>
        <v>1.592433592185877</v>
      </c>
      <c r="E315" s="303"/>
      <c r="F315" s="302">
        <v>0.63768284832850497</v>
      </c>
      <c r="G315" s="302">
        <v>1.1373429589512551</v>
      </c>
      <c r="H315" s="302">
        <f>SUM(F315:G315)</f>
        <v>1.7750258072797602</v>
      </c>
      <c r="I315" s="303"/>
      <c r="J315" s="302">
        <v>0.68820967144827228</v>
      </c>
      <c r="K315" s="302">
        <v>1.072647194887993</v>
      </c>
      <c r="L315" s="302">
        <f>SUM(J315:K315)</f>
        <v>1.7608568663362654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2.1896386546457576</v>
      </c>
      <c r="C316" s="302">
        <v>1.888185218706993</v>
      </c>
      <c r="D316" s="302">
        <f t="shared" ref="D316:D323" si="103">SUM(B316:C316)</f>
        <v>4.0778238733527505</v>
      </c>
      <c r="E316" s="303"/>
      <c r="F316" s="302">
        <v>2.6283943726892955</v>
      </c>
      <c r="G316" s="302">
        <v>2.2810926240707499</v>
      </c>
      <c r="H316" s="302">
        <f t="shared" ref="H316:H323" si="104">SUM(F316:G316)</f>
        <v>4.9094869967600454</v>
      </c>
      <c r="I316" s="303"/>
      <c r="J316" s="302">
        <v>2.927988259494898</v>
      </c>
      <c r="K316" s="302">
        <v>2.7721479361996182</v>
      </c>
      <c r="L316" s="302">
        <f t="shared" ref="L316:L323" si="105">SUM(J316:K316)</f>
        <v>5.7001361956945162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1.9669321440847147</v>
      </c>
      <c r="C317" s="302">
        <v>2.5310178485686419</v>
      </c>
      <c r="D317" s="302">
        <f t="shared" si="103"/>
        <v>4.497949992653357</v>
      </c>
      <c r="E317" s="303"/>
      <c r="F317" s="302">
        <v>2.1477227797044387</v>
      </c>
      <c r="G317" s="302">
        <v>2.616463196748489</v>
      </c>
      <c r="H317" s="302">
        <f t="shared" si="104"/>
        <v>4.7641859764529277</v>
      </c>
      <c r="I317" s="303"/>
      <c r="J317" s="302">
        <v>2.6054263604835888</v>
      </c>
      <c r="K317" s="302">
        <v>2.2121488228892403</v>
      </c>
      <c r="L317" s="302">
        <f t="shared" si="105"/>
        <v>4.8175751833728295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3.3965441085834716</v>
      </c>
      <c r="C318" s="302">
        <v>1.0290389355954608</v>
      </c>
      <c r="D318" s="302">
        <f t="shared" si="103"/>
        <v>4.4255830441789321</v>
      </c>
      <c r="E318" s="303"/>
      <c r="F318" s="302">
        <v>2.9330447131594872</v>
      </c>
      <c r="G318" s="302">
        <v>0.9982525081690411</v>
      </c>
      <c r="H318" s="302">
        <f t="shared" si="104"/>
        <v>3.9312972213285282</v>
      </c>
      <c r="I318" s="303"/>
      <c r="J318" s="302">
        <v>2.2723777837306258</v>
      </c>
      <c r="K318" s="302">
        <v>0.91009378227725768</v>
      </c>
      <c r="L318" s="302">
        <f t="shared" si="105"/>
        <v>3.1824715660078837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4.3948718918177504E-2</v>
      </c>
      <c r="C319" s="302">
        <v>0.36955479119141316</v>
      </c>
      <c r="D319" s="302">
        <f t="shared" si="103"/>
        <v>0.41350351010959063</v>
      </c>
      <c r="E319" s="303"/>
      <c r="F319" s="302">
        <v>4.430678073782926E-2</v>
      </c>
      <c r="G319" s="302">
        <v>0.28024455830730138</v>
      </c>
      <c r="H319" s="302">
        <f t="shared" si="104"/>
        <v>0.32455133904513067</v>
      </c>
      <c r="I319" s="303"/>
      <c r="J319" s="302">
        <v>9.0713414041798959E-2</v>
      </c>
      <c r="K319" s="302">
        <v>0.26542839206929431</v>
      </c>
      <c r="L319" s="302">
        <f t="shared" si="105"/>
        <v>0.35614180611109325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0.87542904836746516</v>
      </c>
      <c r="C320" s="302">
        <v>0.18382383717487349</v>
      </c>
      <c r="D320" s="302">
        <f t="shared" si="103"/>
        <v>1.0592528855423387</v>
      </c>
      <c r="E320" s="303"/>
      <c r="F320" s="302">
        <v>0.78609513736893277</v>
      </c>
      <c r="G320" s="302">
        <v>0.17901867173948374</v>
      </c>
      <c r="H320" s="302">
        <f t="shared" si="104"/>
        <v>0.96511380910841649</v>
      </c>
      <c r="I320" s="303"/>
      <c r="J320" s="302">
        <v>0.77871543931549692</v>
      </c>
      <c r="K320" s="302">
        <v>0.22055546665912387</v>
      </c>
      <c r="L320" s="302">
        <f t="shared" si="105"/>
        <v>0.99927090597462076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0.30053541636396719</v>
      </c>
      <c r="C321" s="302">
        <v>0.15448545486477894</v>
      </c>
      <c r="D321" s="302">
        <f t="shared" si="103"/>
        <v>0.45502087122874613</v>
      </c>
      <c r="E321" s="303"/>
      <c r="F321" s="302">
        <v>0.28822087760210846</v>
      </c>
      <c r="G321" s="302">
        <v>0.14071098655109343</v>
      </c>
      <c r="H321" s="302">
        <f t="shared" si="104"/>
        <v>0.42893186415320189</v>
      </c>
      <c r="I321" s="303"/>
      <c r="J321" s="302">
        <v>0.28083002944539104</v>
      </c>
      <c r="K321" s="302">
        <v>0.17330336761368961</v>
      </c>
      <c r="L321" s="302">
        <f t="shared" si="105"/>
        <v>0.45413339705908062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3.2069571931223055E-2</v>
      </c>
      <c r="C322" s="302">
        <v>0.27610470958603994</v>
      </c>
      <c r="D322" s="302">
        <f t="shared" si="103"/>
        <v>0.308174281517263</v>
      </c>
      <c r="E322" s="303"/>
      <c r="F322" s="302">
        <v>2.5625667523713758E-2</v>
      </c>
      <c r="G322" s="302">
        <v>0.2087378288112679</v>
      </c>
      <c r="H322" s="302">
        <f t="shared" si="104"/>
        <v>0.23436349633498166</v>
      </c>
      <c r="I322" s="303"/>
      <c r="J322" s="302">
        <v>5.268446479424594E-2</v>
      </c>
      <c r="K322" s="302">
        <v>0.20141910503748414</v>
      </c>
      <c r="L322" s="302">
        <f t="shared" si="105"/>
        <v>0.2541035698317301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0.30398767008118449</v>
      </c>
      <c r="C323" s="302">
        <v>0.37727027914993949</v>
      </c>
      <c r="D323" s="302">
        <f t="shared" si="103"/>
        <v>0.68125794923112393</v>
      </c>
      <c r="E323" s="303"/>
      <c r="F323" s="302">
        <v>0.30527586309282245</v>
      </c>
      <c r="G323" s="302">
        <v>0.27076762644414487</v>
      </c>
      <c r="H323" s="302">
        <f t="shared" si="104"/>
        <v>0.57604348953696727</v>
      </c>
      <c r="I323" s="303"/>
      <c r="J323" s="302">
        <v>0.31580518159140997</v>
      </c>
      <c r="K323" s="302">
        <v>0.23550532802058033</v>
      </c>
      <c r="L323" s="302">
        <f t="shared" si="105"/>
        <v>0.55131050961199035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9.6438101108155951</v>
      </c>
      <c r="C325" s="311">
        <f t="shared" ref="C325:D325" si="106">SUM(C315:C323)</f>
        <v>7.867189889184381</v>
      </c>
      <c r="D325" s="311">
        <f t="shared" si="106"/>
        <v>17.510999999999981</v>
      </c>
      <c r="E325" s="311"/>
      <c r="F325" s="311">
        <f t="shared" ref="F325:H325" si="107">SUM(F315:F323)</f>
        <v>9.7963690402071339</v>
      </c>
      <c r="G325" s="311">
        <f t="shared" si="107"/>
        <v>8.1126309597928259</v>
      </c>
      <c r="H325" s="311">
        <f t="shared" si="107"/>
        <v>17.908999999999963</v>
      </c>
      <c r="I325" s="311"/>
      <c r="J325" s="311">
        <f t="shared" ref="J325:L325" si="108">SUM(J315:J323)</f>
        <v>10.012750604345729</v>
      </c>
      <c r="K325" s="311">
        <f t="shared" si="108"/>
        <v>8.0632493956542817</v>
      </c>
      <c r="L325" s="311">
        <f t="shared" si="108"/>
        <v>18.076000000000015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0.31306380465950029</v>
      </c>
      <c r="C332" s="302">
        <v>0.35892942543543122</v>
      </c>
      <c r="D332" s="302">
        <f>SUM(B332:C332)</f>
        <v>0.6719932300949315</v>
      </c>
      <c r="E332" s="303"/>
      <c r="F332" s="302">
        <v>0.42147387137296299</v>
      </c>
      <c r="G332" s="302">
        <v>0.32581691156464387</v>
      </c>
      <c r="H332" s="302">
        <f>SUM(F332:G332)</f>
        <v>0.74729078293760687</v>
      </c>
      <c r="I332" s="303"/>
      <c r="J332" s="302">
        <v>0.51879751506366234</v>
      </c>
      <c r="K332" s="302">
        <v>0.31657203398188083</v>
      </c>
      <c r="L332" s="302">
        <f>SUM(J332:K332)</f>
        <v>0.83536954904554317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8.2090555220200212</v>
      </c>
      <c r="C333" s="302">
        <v>5.476851550177062</v>
      </c>
      <c r="D333" s="302">
        <f t="shared" ref="D333:D340" si="109">SUM(B333:C333)</f>
        <v>13.685907072197082</v>
      </c>
      <c r="E333" s="303"/>
      <c r="F333" s="302">
        <v>10.214452997202738</v>
      </c>
      <c r="G333" s="302">
        <v>5.4703775965493904</v>
      </c>
      <c r="H333" s="302">
        <f t="shared" ref="H333:H340" si="110">SUM(F333:G333)</f>
        <v>15.684830593752128</v>
      </c>
      <c r="I333" s="303"/>
      <c r="J333" s="302">
        <v>11.888893691286299</v>
      </c>
      <c r="K333" s="302">
        <v>6.3464874234371491</v>
      </c>
      <c r="L333" s="302">
        <f t="shared" ref="L333:L340" si="111">SUM(J333:K333)</f>
        <v>18.235381114723449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1.3603231367329696</v>
      </c>
      <c r="C334" s="302">
        <v>0.81160961791711794</v>
      </c>
      <c r="D334" s="302">
        <f t="shared" si="109"/>
        <v>2.1719327546500873</v>
      </c>
      <c r="E334" s="303"/>
      <c r="F334" s="302">
        <v>1.5709635686855274</v>
      </c>
      <c r="G334" s="302">
        <v>0.72764798134298125</v>
      </c>
      <c r="H334" s="302">
        <f t="shared" si="110"/>
        <v>2.2986115500285087</v>
      </c>
      <c r="I334" s="303"/>
      <c r="J334" s="302">
        <v>2.3322413271622566</v>
      </c>
      <c r="K334" s="302">
        <v>0.6485838997320994</v>
      </c>
      <c r="L334" s="302">
        <f t="shared" si="111"/>
        <v>2.980825226894356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1.1983340132007785</v>
      </c>
      <c r="C335" s="302">
        <v>0.19297712521603103</v>
      </c>
      <c r="D335" s="302">
        <f t="shared" si="109"/>
        <v>1.3913111384168095</v>
      </c>
      <c r="E335" s="303"/>
      <c r="F335" s="302">
        <v>1.1541935345426286</v>
      </c>
      <c r="G335" s="302">
        <v>0.15854099549093842</v>
      </c>
      <c r="H335" s="302">
        <f t="shared" si="110"/>
        <v>1.3127345300335671</v>
      </c>
      <c r="I335" s="303"/>
      <c r="J335" s="302">
        <v>0.59961439527758142</v>
      </c>
      <c r="K335" s="302">
        <v>0.13380792523410823</v>
      </c>
      <c r="L335" s="302">
        <f t="shared" si="111"/>
        <v>0.73342232051168965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0.18259936797201565</v>
      </c>
      <c r="C336" s="302">
        <v>0.19878763844677264</v>
      </c>
      <c r="D336" s="302">
        <f t="shared" si="109"/>
        <v>0.38138700641878831</v>
      </c>
      <c r="E336" s="303"/>
      <c r="F336" s="302">
        <v>0.16534228272840423</v>
      </c>
      <c r="G336" s="302">
        <v>0.12313529063992143</v>
      </c>
      <c r="H336" s="302">
        <f t="shared" si="110"/>
        <v>0.28847757336832569</v>
      </c>
      <c r="I336" s="303"/>
      <c r="J336" s="302">
        <v>0.13519118288836748</v>
      </c>
      <c r="K336" s="302">
        <v>8.4636000888285448E-2</v>
      </c>
      <c r="L336" s="302">
        <f t="shared" si="111"/>
        <v>0.21982718377665295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5.8064468062323087</v>
      </c>
      <c r="C337" s="302">
        <v>0.42293830158551438</v>
      </c>
      <c r="D337" s="302">
        <f t="shared" si="109"/>
        <v>6.2293851078178228</v>
      </c>
      <c r="E337" s="303"/>
      <c r="F337" s="302">
        <v>5.8960392553230578</v>
      </c>
      <c r="G337" s="302">
        <v>0.38375066005667968</v>
      </c>
      <c r="H337" s="302">
        <f t="shared" si="110"/>
        <v>6.2797899153797374</v>
      </c>
      <c r="I337" s="303"/>
      <c r="J337" s="302">
        <v>6.4745975320548892</v>
      </c>
      <c r="K337" s="302">
        <v>0.44971799168386173</v>
      </c>
      <c r="L337" s="302">
        <f t="shared" si="111"/>
        <v>6.924315523738751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0.10347645377076901</v>
      </c>
      <c r="C338" s="302">
        <v>4.3893905105920214E-2</v>
      </c>
      <c r="D338" s="302">
        <f t="shared" si="109"/>
        <v>0.14737035887668923</v>
      </c>
      <c r="E338" s="303"/>
      <c r="F338" s="302">
        <v>0.10024933860560156</v>
      </c>
      <c r="G338" s="302">
        <v>3.0800078340799189E-2</v>
      </c>
      <c r="H338" s="302">
        <f t="shared" si="110"/>
        <v>0.13104941694640077</v>
      </c>
      <c r="I338" s="303"/>
      <c r="J338" s="302">
        <v>0.1002437223210039</v>
      </c>
      <c r="K338" s="302">
        <v>3.5923961442335582E-2</v>
      </c>
      <c r="L338" s="302">
        <f t="shared" si="111"/>
        <v>0.13616768376333949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0.13270067222045306</v>
      </c>
      <c r="C339" s="302">
        <v>0.34074410200268912</v>
      </c>
      <c r="D339" s="302">
        <f t="shared" si="109"/>
        <v>0.47344477422314218</v>
      </c>
      <c r="E339" s="303"/>
      <c r="F339" s="302">
        <v>0.148396897251386</v>
      </c>
      <c r="G339" s="302">
        <v>0.19953553640131921</v>
      </c>
      <c r="H339" s="302">
        <f t="shared" si="110"/>
        <v>0.34793243365270521</v>
      </c>
      <c r="I339" s="303"/>
      <c r="J339" s="302">
        <v>0.15509879298040335</v>
      </c>
      <c r="K339" s="302">
        <v>0.19708629785146778</v>
      </c>
      <c r="L339" s="302">
        <f t="shared" si="111"/>
        <v>0.35218509083187111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1.3857937615742772</v>
      </c>
      <c r="C340" s="302">
        <v>0.36247479573039931</v>
      </c>
      <c r="D340" s="302">
        <f t="shared" si="109"/>
        <v>1.7482685573046766</v>
      </c>
      <c r="E340" s="303"/>
      <c r="F340" s="302">
        <v>1.1657042748916353</v>
      </c>
      <c r="G340" s="302">
        <v>0.22357892900938353</v>
      </c>
      <c r="H340" s="302">
        <f t="shared" si="110"/>
        <v>1.3892832039010188</v>
      </c>
      <c r="I340" s="303"/>
      <c r="J340" s="302">
        <v>0.60490740247097963</v>
      </c>
      <c r="K340" s="302">
        <v>0.13159890424338505</v>
      </c>
      <c r="L340" s="302">
        <f t="shared" si="111"/>
        <v>0.73650630671436468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18.691793538383088</v>
      </c>
      <c r="C342" s="311">
        <f t="shared" ref="C342:D342" si="112">SUM(C332:C340)</f>
        <v>8.2092064616169385</v>
      </c>
      <c r="D342" s="311">
        <f t="shared" si="112"/>
        <v>26.901000000000032</v>
      </c>
      <c r="E342" s="311"/>
      <c r="F342" s="311">
        <f t="shared" ref="F342:H342" si="113">SUM(F332:F340)</f>
        <v>20.836816020603941</v>
      </c>
      <c r="G342" s="311">
        <f t="shared" si="113"/>
        <v>7.6431839793960563</v>
      </c>
      <c r="H342" s="311">
        <f t="shared" si="113"/>
        <v>28.479999999999997</v>
      </c>
      <c r="I342" s="311"/>
      <c r="J342" s="311">
        <f t="shared" ref="J342:L342" si="114">SUM(J332:J340)</f>
        <v>22.809585561505443</v>
      </c>
      <c r="K342" s="311">
        <f t="shared" si="114"/>
        <v>8.3444144384945744</v>
      </c>
      <c r="L342" s="311">
        <f t="shared" si="114"/>
        <v>31.154000000000014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1.0062751009891755</v>
      </c>
      <c r="C349" s="302">
        <v>0.8158876013108598</v>
      </c>
      <c r="D349" s="302">
        <f>SUM(B349:C349)</f>
        <v>1.8221627023000353</v>
      </c>
      <c r="E349" s="303"/>
      <c r="F349" s="302">
        <v>1.2161814065179519</v>
      </c>
      <c r="G349" s="302">
        <v>0.87078735590856382</v>
      </c>
      <c r="H349" s="302">
        <f>SUM(F349:G349)</f>
        <v>2.0869687624265159</v>
      </c>
      <c r="I349" s="303"/>
      <c r="J349" s="302">
        <v>1.551514046856916</v>
      </c>
      <c r="K349" s="302">
        <v>0.98125485986630634</v>
      </c>
      <c r="L349" s="302">
        <f>SUM(J349:K349)</f>
        <v>2.5327689067232222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9.1019165825273909</v>
      </c>
      <c r="C350" s="302">
        <v>3.8382866709481607</v>
      </c>
      <c r="D350" s="302">
        <f t="shared" ref="D350:D357" si="115">SUM(B350:C350)</f>
        <v>12.940203253475552</v>
      </c>
      <c r="E350" s="303"/>
      <c r="F350" s="302">
        <v>10.130863766735725</v>
      </c>
      <c r="G350" s="302">
        <v>4.3399807364815901</v>
      </c>
      <c r="H350" s="302">
        <f t="shared" ref="H350:H357" si="116">SUM(F350:G350)</f>
        <v>14.470844503217315</v>
      </c>
      <c r="I350" s="303"/>
      <c r="J350" s="302">
        <v>12.170526499851093</v>
      </c>
      <c r="K350" s="302">
        <v>5.3008563650319713</v>
      </c>
      <c r="L350" s="302">
        <f t="shared" ref="L350:L357" si="117">SUM(J350:K350)</f>
        <v>17.471382864883065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4.1502719971726352</v>
      </c>
      <c r="C351" s="302">
        <v>1.46807285766798</v>
      </c>
      <c r="D351" s="302">
        <f t="shared" si="115"/>
        <v>5.6183448548406147</v>
      </c>
      <c r="E351" s="303"/>
      <c r="F351" s="302">
        <v>4.4875411629235957</v>
      </c>
      <c r="G351" s="302">
        <v>1.430386777285036</v>
      </c>
      <c r="H351" s="302">
        <f t="shared" si="116"/>
        <v>5.9179279402086316</v>
      </c>
      <c r="I351" s="303"/>
      <c r="J351" s="302">
        <v>8.3937855377932653</v>
      </c>
      <c r="K351" s="302">
        <v>1.9705217094626788</v>
      </c>
      <c r="L351" s="302">
        <f t="shared" si="117"/>
        <v>10.364307247255944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3.038388807588019</v>
      </c>
      <c r="C352" s="302">
        <v>0.48357312582756579</v>
      </c>
      <c r="D352" s="302">
        <f t="shared" si="115"/>
        <v>3.5219619334155849</v>
      </c>
      <c r="E352" s="303"/>
      <c r="F352" s="302">
        <v>2.6686955912237846</v>
      </c>
      <c r="G352" s="302">
        <v>0.41263580654359511</v>
      </c>
      <c r="H352" s="302">
        <f t="shared" si="116"/>
        <v>3.0813313977673795</v>
      </c>
      <c r="I352" s="303"/>
      <c r="J352" s="302">
        <v>1.7258817294694848</v>
      </c>
      <c r="K352" s="302">
        <v>0.39541397630285557</v>
      </c>
      <c r="L352" s="302">
        <f t="shared" si="117"/>
        <v>2.1212957057723405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0.21227684179454287</v>
      </c>
      <c r="C353" s="302">
        <v>0.34002775310166988</v>
      </c>
      <c r="D353" s="302">
        <f t="shared" si="115"/>
        <v>0.55230459489621275</v>
      </c>
      <c r="E353" s="303"/>
      <c r="F353" s="302">
        <v>0.17325134597944855</v>
      </c>
      <c r="G353" s="302">
        <v>0.26123403201016787</v>
      </c>
      <c r="H353" s="302">
        <f t="shared" si="116"/>
        <v>0.43448537798961639</v>
      </c>
      <c r="I353" s="303"/>
      <c r="J353" s="302">
        <v>0.13912171648602539</v>
      </c>
      <c r="K353" s="302">
        <v>0.25361082604535146</v>
      </c>
      <c r="L353" s="302">
        <f t="shared" si="117"/>
        <v>0.39273254253137685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13.705106994488871</v>
      </c>
      <c r="C354" s="302">
        <v>1.2663238774979004</v>
      </c>
      <c r="D354" s="302">
        <f t="shared" si="115"/>
        <v>14.971430871986771</v>
      </c>
      <c r="E354" s="303"/>
      <c r="F354" s="302">
        <v>12.9668770241252</v>
      </c>
      <c r="G354" s="302">
        <v>1.1918854925017748</v>
      </c>
      <c r="H354" s="302">
        <f t="shared" si="116"/>
        <v>14.158762516626975</v>
      </c>
      <c r="I354" s="303"/>
      <c r="J354" s="302">
        <v>14.341642157450195</v>
      </c>
      <c r="K354" s="302">
        <v>1.6771219564268312</v>
      </c>
      <c r="L354" s="302">
        <f t="shared" si="117"/>
        <v>16.018764113877026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0.40113607327292206</v>
      </c>
      <c r="C355" s="302">
        <v>0.1413439385191641</v>
      </c>
      <c r="D355" s="302">
        <f t="shared" si="115"/>
        <v>0.54248001179208616</v>
      </c>
      <c r="E355" s="303"/>
      <c r="F355" s="302">
        <v>0.35751537426865471</v>
      </c>
      <c r="G355" s="302">
        <v>0.11014386382566992</v>
      </c>
      <c r="H355" s="302">
        <f t="shared" si="116"/>
        <v>0.46765923809432464</v>
      </c>
      <c r="I355" s="303"/>
      <c r="J355" s="302">
        <v>0.42409394686872748</v>
      </c>
      <c r="K355" s="302">
        <v>0.12374566877908297</v>
      </c>
      <c r="L355" s="302">
        <f t="shared" si="117"/>
        <v>0.54783961564781047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6.0434250887085171E-2</v>
      </c>
      <c r="C356" s="302">
        <v>0.25119294943687404</v>
      </c>
      <c r="D356" s="302">
        <f t="shared" si="115"/>
        <v>0.31162720032395919</v>
      </c>
      <c r="E356" s="303"/>
      <c r="F356" s="302">
        <v>4.6002728356081865E-2</v>
      </c>
      <c r="G356" s="302">
        <v>0.19488461566459192</v>
      </c>
      <c r="H356" s="302">
        <f t="shared" si="116"/>
        <v>0.2408873440206738</v>
      </c>
      <c r="I356" s="303"/>
      <c r="J356" s="302">
        <v>4.2756375008277982E-2</v>
      </c>
      <c r="K356" s="302">
        <v>0.1627633151186374</v>
      </c>
      <c r="L356" s="302">
        <f t="shared" si="117"/>
        <v>0.20551969012691537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0.88415790731782717</v>
      </c>
      <c r="C357" s="302">
        <v>0.53132666965131403</v>
      </c>
      <c r="D357" s="302">
        <f t="shared" si="115"/>
        <v>1.4154845769691411</v>
      </c>
      <c r="E357" s="303"/>
      <c r="F357" s="302">
        <v>0.65540278609885283</v>
      </c>
      <c r="G357" s="302">
        <v>0.33773013354972514</v>
      </c>
      <c r="H357" s="302">
        <f t="shared" si="116"/>
        <v>0.99313291964857797</v>
      </c>
      <c r="I357" s="303"/>
      <c r="J357" s="302">
        <v>0.52590279427092124</v>
      </c>
      <c r="K357" s="302">
        <v>0.22748651891140731</v>
      </c>
      <c r="L357" s="302">
        <f t="shared" si="117"/>
        <v>0.7533893131823286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32.559964556038466</v>
      </c>
      <c r="C359" s="311">
        <f t="shared" ref="C359:D359" si="118">SUM(C349:C357)</f>
        <v>9.1360354439614877</v>
      </c>
      <c r="D359" s="311">
        <f t="shared" si="118"/>
        <v>41.695999999999962</v>
      </c>
      <c r="E359" s="311"/>
      <c r="F359" s="311">
        <f t="shared" ref="F359:H359" si="119">SUM(F349:F357)</f>
        <v>32.702331186229294</v>
      </c>
      <c r="G359" s="311">
        <f t="shared" si="119"/>
        <v>9.1496688137707132</v>
      </c>
      <c r="H359" s="311">
        <f t="shared" si="119"/>
        <v>41.852000000000011</v>
      </c>
      <c r="I359" s="311"/>
      <c r="J359" s="311">
        <f t="shared" ref="J359:L359" si="120">SUM(J349:J357)</f>
        <v>39.315224804054907</v>
      </c>
      <c r="K359" s="311">
        <f t="shared" si="120"/>
        <v>11.092775195945121</v>
      </c>
      <c r="L359" s="311">
        <f t="shared" si="120"/>
        <v>50.40800000000003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0.32493693895109493</v>
      </c>
      <c r="C366" s="302">
        <v>0.46347305361996899</v>
      </c>
      <c r="D366" s="302">
        <f>SUM(B366:C366)</f>
        <v>0.78840999257106392</v>
      </c>
      <c r="E366" s="303"/>
      <c r="F366" s="302">
        <v>0.37984913899717732</v>
      </c>
      <c r="G366" s="302">
        <v>0.49781076576798816</v>
      </c>
      <c r="H366" s="302">
        <f>SUM(F366:G366)</f>
        <v>0.87765990476516542</v>
      </c>
      <c r="I366" s="303"/>
      <c r="J366" s="302">
        <v>0.57657188817461835</v>
      </c>
      <c r="K366" s="302">
        <v>0.74460992813270588</v>
      </c>
      <c r="L366" s="302">
        <f>SUM(J366:K366)</f>
        <v>1.3211818163073241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0.75240480856171255</v>
      </c>
      <c r="C367" s="302">
        <v>0.67396785759957534</v>
      </c>
      <c r="D367" s="302">
        <f t="shared" ref="D367:D374" si="121">SUM(B367:C367)</f>
        <v>1.4263726661612879</v>
      </c>
      <c r="E367" s="303"/>
      <c r="F367" s="302">
        <v>0.85304121192455895</v>
      </c>
      <c r="G367" s="302">
        <v>0.72721533665260152</v>
      </c>
      <c r="H367" s="302">
        <f t="shared" ref="H367:H374" si="122">SUM(F367:G367)</f>
        <v>1.5802565485771605</v>
      </c>
      <c r="I367" s="303"/>
      <c r="J367" s="302">
        <v>1.3245163239103446</v>
      </c>
      <c r="K367" s="302">
        <v>1.2942188389078992</v>
      </c>
      <c r="L367" s="302">
        <f t="shared" ref="L367:L374" si="123">SUM(J367:K367)</f>
        <v>2.6187351628182438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1.4727100741762147</v>
      </c>
      <c r="C368" s="302">
        <v>1.6514119799418983</v>
      </c>
      <c r="D368" s="302">
        <f t="shared" si="121"/>
        <v>3.1241220541181129</v>
      </c>
      <c r="E368" s="303"/>
      <c r="F368" s="302">
        <v>1.6579951809143609</v>
      </c>
      <c r="G368" s="302">
        <v>1.4809584707543457</v>
      </c>
      <c r="H368" s="302">
        <f t="shared" si="122"/>
        <v>3.1389536516687064</v>
      </c>
      <c r="I368" s="303"/>
      <c r="J368" s="302">
        <v>2.3176820201080273</v>
      </c>
      <c r="K368" s="302">
        <v>2.0206881203354254</v>
      </c>
      <c r="L368" s="302">
        <f t="shared" si="123"/>
        <v>4.3383701404434527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0.85369655665947264</v>
      </c>
      <c r="C369" s="302">
        <v>0.11919708329000525</v>
      </c>
      <c r="D369" s="302">
        <f t="shared" si="121"/>
        <v>0.97289363994947786</v>
      </c>
      <c r="E369" s="303"/>
      <c r="F369" s="302">
        <v>0.74498386496670244</v>
      </c>
      <c r="G369" s="302">
        <v>0.1206603686699467</v>
      </c>
      <c r="H369" s="302">
        <f t="shared" si="122"/>
        <v>0.86564423363664911</v>
      </c>
      <c r="I369" s="303"/>
      <c r="J369" s="302">
        <v>0.85056886231458861</v>
      </c>
      <c r="K369" s="302">
        <v>0.20049702626709942</v>
      </c>
      <c r="L369" s="302">
        <f t="shared" si="123"/>
        <v>1.0510658885816881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0.16404130362518624</v>
      </c>
      <c r="C370" s="302">
        <v>0.64904385077548488</v>
      </c>
      <c r="D370" s="302">
        <f t="shared" si="121"/>
        <v>0.81308515440067108</v>
      </c>
      <c r="E370" s="303"/>
      <c r="F370" s="302">
        <v>0.17823644769381569</v>
      </c>
      <c r="G370" s="302">
        <v>0.53286258690794508</v>
      </c>
      <c r="H370" s="302">
        <f t="shared" si="122"/>
        <v>0.71109903460176072</v>
      </c>
      <c r="I370" s="303"/>
      <c r="J370" s="302">
        <v>0.28083646438621984</v>
      </c>
      <c r="K370" s="302">
        <v>0.70101833254939794</v>
      </c>
      <c r="L370" s="302">
        <f t="shared" si="123"/>
        <v>0.98185479693561772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0.76449132716882606</v>
      </c>
      <c r="C371" s="302">
        <v>0.34647745359849469</v>
      </c>
      <c r="D371" s="302">
        <f t="shared" si="121"/>
        <v>1.1109687807673208</v>
      </c>
      <c r="E371" s="303"/>
      <c r="F371" s="302">
        <v>0.62423007367618666</v>
      </c>
      <c r="G371" s="302">
        <v>0.38788324856284195</v>
      </c>
      <c r="H371" s="302">
        <f t="shared" si="122"/>
        <v>1.0121133222390286</v>
      </c>
      <c r="I371" s="303"/>
      <c r="J371" s="302">
        <v>0.70492837008551923</v>
      </c>
      <c r="K371" s="302">
        <v>0.61661001028750628</v>
      </c>
      <c r="L371" s="302">
        <f t="shared" si="123"/>
        <v>1.3215383803730254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0.23153361274889411</v>
      </c>
      <c r="C372" s="302">
        <v>0.20582565922847745</v>
      </c>
      <c r="D372" s="302">
        <f t="shared" si="121"/>
        <v>0.43735927197737157</v>
      </c>
      <c r="E372" s="303"/>
      <c r="F372" s="302">
        <v>0.19118329953403229</v>
      </c>
      <c r="G372" s="302">
        <v>0.21422303836551709</v>
      </c>
      <c r="H372" s="302">
        <f t="shared" si="122"/>
        <v>0.40540633789954938</v>
      </c>
      <c r="I372" s="303"/>
      <c r="J372" s="302">
        <v>0.25579790091338378</v>
      </c>
      <c r="K372" s="302">
        <v>0.30887393499925275</v>
      </c>
      <c r="L372" s="302">
        <f t="shared" si="123"/>
        <v>0.56467183591263659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2.3037982688774664E-2</v>
      </c>
      <c r="C373" s="302">
        <v>9.8144409891842796E-2</v>
      </c>
      <c r="D373" s="302">
        <f t="shared" si="121"/>
        <v>0.12118239258061746</v>
      </c>
      <c r="E373" s="303"/>
      <c r="F373" s="302">
        <v>1.9037509802083696E-2</v>
      </c>
      <c r="G373" s="302">
        <v>9.7512022818509361E-2</v>
      </c>
      <c r="H373" s="302">
        <f t="shared" si="122"/>
        <v>0.11654953262059306</v>
      </c>
      <c r="I373" s="303"/>
      <c r="J373" s="302">
        <v>4.6566539730463131E-2</v>
      </c>
      <c r="K373" s="302">
        <v>0.12397261537503249</v>
      </c>
      <c r="L373" s="302">
        <f t="shared" si="123"/>
        <v>0.17053915510549561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0.57482678480865068</v>
      </c>
      <c r="C374" s="302">
        <v>0.56177926266542999</v>
      </c>
      <c r="D374" s="302">
        <f t="shared" si="121"/>
        <v>1.1366060474740807</v>
      </c>
      <c r="E374" s="303"/>
      <c r="F374" s="302">
        <v>0.45282085571164793</v>
      </c>
      <c r="G374" s="302">
        <v>0.50949657827974759</v>
      </c>
      <c r="H374" s="302">
        <f t="shared" si="122"/>
        <v>0.96231743399139558</v>
      </c>
      <c r="I374" s="303"/>
      <c r="J374" s="302">
        <v>0.5285054258315488</v>
      </c>
      <c r="K374" s="302">
        <v>0.56153739769096322</v>
      </c>
      <c r="L374" s="302">
        <f t="shared" si="123"/>
        <v>1.0900428235225119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5.1616793893888264</v>
      </c>
      <c r="C376" s="311">
        <f t="shared" ref="C376:D376" si="124">SUM(C366:C374)</f>
        <v>4.7693206106111781</v>
      </c>
      <c r="D376" s="311">
        <f t="shared" si="124"/>
        <v>9.9310000000000027</v>
      </c>
      <c r="E376" s="311"/>
      <c r="F376" s="311">
        <f t="shared" ref="F376:H376" si="125">SUM(F366:F374)</f>
        <v>5.1013775832205663</v>
      </c>
      <c r="G376" s="311">
        <f t="shared" si="125"/>
        <v>4.5686224167794425</v>
      </c>
      <c r="H376" s="311">
        <f t="shared" si="125"/>
        <v>9.6700000000000088</v>
      </c>
      <c r="I376" s="311"/>
      <c r="J376" s="311">
        <f t="shared" ref="J376:L376" si="126">SUM(J366:J374)</f>
        <v>6.8859737954547144</v>
      </c>
      <c r="K376" s="311">
        <f t="shared" si="126"/>
        <v>6.5720262045452831</v>
      </c>
      <c r="L376" s="311">
        <f t="shared" si="126"/>
        <v>13.457999999999995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0.44778611775734123</v>
      </c>
      <c r="C383" s="302">
        <v>0.40599273486232196</v>
      </c>
      <c r="D383" s="302">
        <f>SUM(B383:C383)</f>
        <v>0.85377885261966324</v>
      </c>
      <c r="E383" s="303"/>
      <c r="F383" s="302">
        <v>0.56124035899710745</v>
      </c>
      <c r="G383" s="302">
        <v>0.55616468882307302</v>
      </c>
      <c r="H383" s="302">
        <f>SUM(F383:G383)</f>
        <v>1.1174050478201805</v>
      </c>
      <c r="I383" s="303"/>
      <c r="J383" s="302">
        <v>0.61963719971190967</v>
      </c>
      <c r="K383" s="302">
        <v>0.66277964348431873</v>
      </c>
      <c r="L383" s="302">
        <f>SUM(J383:K383)</f>
        <v>1.2824168431962284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1.0134424142118095</v>
      </c>
      <c r="C384" s="302">
        <v>0.67410904478324762</v>
      </c>
      <c r="D384" s="302">
        <f t="shared" ref="D384:D391" si="127">SUM(B384:C384)</f>
        <v>1.6875514589950571</v>
      </c>
      <c r="E384" s="303"/>
      <c r="F384" s="302">
        <v>1.1162552888840678</v>
      </c>
      <c r="G384" s="302">
        <v>0.86695019559816655</v>
      </c>
      <c r="H384" s="302">
        <f t="shared" ref="H384:H391" si="128">SUM(F384:G384)</f>
        <v>1.9832054844822342</v>
      </c>
      <c r="I384" s="303"/>
      <c r="J384" s="302">
        <v>1.2402565071994107</v>
      </c>
      <c r="K384" s="302">
        <v>1.0909163913798885</v>
      </c>
      <c r="L384" s="302">
        <f t="shared" ref="L384:L391" si="129">SUM(J384:K384)</f>
        <v>2.3311728985792994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0.85973559248769449</v>
      </c>
      <c r="C385" s="302">
        <v>0.31812601059910955</v>
      </c>
      <c r="D385" s="302">
        <f t="shared" si="127"/>
        <v>1.1778616030868041</v>
      </c>
      <c r="E385" s="303"/>
      <c r="F385" s="302">
        <v>0.84001241632609236</v>
      </c>
      <c r="G385" s="302">
        <v>0.43095705051971978</v>
      </c>
      <c r="H385" s="302">
        <f t="shared" si="128"/>
        <v>1.2709694668458122</v>
      </c>
      <c r="I385" s="303"/>
      <c r="J385" s="302">
        <v>0.96786994750076638</v>
      </c>
      <c r="K385" s="302">
        <v>0.46020255256408643</v>
      </c>
      <c r="L385" s="302">
        <f t="shared" si="129"/>
        <v>1.4280725000648529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0.81230561238181442</v>
      </c>
      <c r="C386" s="302">
        <v>9.2101477873154952E-2</v>
      </c>
      <c r="D386" s="302">
        <f t="shared" si="127"/>
        <v>0.90440709025496935</v>
      </c>
      <c r="E386" s="303"/>
      <c r="F386" s="302">
        <v>0.63845553378435738</v>
      </c>
      <c r="G386" s="302">
        <v>9.7202351955622102E-2</v>
      </c>
      <c r="H386" s="302">
        <f t="shared" si="128"/>
        <v>0.73565788573997948</v>
      </c>
      <c r="I386" s="303"/>
      <c r="J386" s="302">
        <v>0.58559780965273478</v>
      </c>
      <c r="K386" s="302">
        <v>0.124894194336377</v>
      </c>
      <c r="L386" s="302">
        <f t="shared" si="129"/>
        <v>0.71049200398911183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0.12051980362419994</v>
      </c>
      <c r="C387" s="302">
        <v>0.29739809226544067</v>
      </c>
      <c r="D387" s="302">
        <f t="shared" si="127"/>
        <v>0.41791789588964062</v>
      </c>
      <c r="E387" s="303"/>
      <c r="F387" s="302">
        <v>0.13283865520622051</v>
      </c>
      <c r="G387" s="302">
        <v>0.31467903318920948</v>
      </c>
      <c r="H387" s="302">
        <f t="shared" si="128"/>
        <v>0.44751768839542999</v>
      </c>
      <c r="I387" s="303"/>
      <c r="J387" s="302">
        <v>0.20842450690693703</v>
      </c>
      <c r="K387" s="302">
        <v>0.39271204606705584</v>
      </c>
      <c r="L387" s="302">
        <f t="shared" si="129"/>
        <v>0.60113655297399293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2.4413609021251137</v>
      </c>
      <c r="C388" s="302">
        <v>0.5404521915199304</v>
      </c>
      <c r="D388" s="302">
        <f t="shared" si="127"/>
        <v>2.981813093645044</v>
      </c>
      <c r="E388" s="303"/>
      <c r="F388" s="302">
        <v>2.1385520746244278</v>
      </c>
      <c r="G388" s="302">
        <v>0.70666474326978224</v>
      </c>
      <c r="H388" s="302">
        <f t="shared" si="128"/>
        <v>2.8452168178942099</v>
      </c>
      <c r="I388" s="303"/>
      <c r="J388" s="302">
        <v>2.0469957481326304</v>
      </c>
      <c r="K388" s="302">
        <v>0.82157317577370925</v>
      </c>
      <c r="L388" s="302">
        <f t="shared" si="129"/>
        <v>2.8685689239063397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0.23546993390817847</v>
      </c>
      <c r="C389" s="302">
        <v>0.15151933763388825</v>
      </c>
      <c r="D389" s="302">
        <f t="shared" si="127"/>
        <v>0.38698927154206675</v>
      </c>
      <c r="E389" s="303"/>
      <c r="F389" s="302">
        <v>0.23839710380702012</v>
      </c>
      <c r="G389" s="302">
        <v>0.23798628007106587</v>
      </c>
      <c r="H389" s="302">
        <f t="shared" si="128"/>
        <v>0.47638338387808599</v>
      </c>
      <c r="I389" s="303"/>
      <c r="J389" s="302">
        <v>0.21257476686548124</v>
      </c>
      <c r="K389" s="302">
        <v>0.24244098126443325</v>
      </c>
      <c r="L389" s="302">
        <f t="shared" si="129"/>
        <v>0.45501574812991452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0.11382478456264158</v>
      </c>
      <c r="C390" s="302">
        <v>0.16658965666407488</v>
      </c>
      <c r="D390" s="302">
        <f t="shared" si="127"/>
        <v>0.28041444122671644</v>
      </c>
      <c r="E390" s="303"/>
      <c r="F390" s="302">
        <v>8.55290676400592E-2</v>
      </c>
      <c r="G390" s="302">
        <v>0.2053166768068973</v>
      </c>
      <c r="H390" s="302">
        <f t="shared" si="128"/>
        <v>0.29084574444695649</v>
      </c>
      <c r="I390" s="303"/>
      <c r="J390" s="302">
        <v>0.17935050426947796</v>
      </c>
      <c r="K390" s="302">
        <v>0.19296707739837962</v>
      </c>
      <c r="L390" s="302">
        <f t="shared" si="129"/>
        <v>0.37231758166785756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0.54877488022327592</v>
      </c>
      <c r="C391" s="302">
        <v>0.32549141251675145</v>
      </c>
      <c r="D391" s="302">
        <f t="shared" si="127"/>
        <v>0.87426629274002732</v>
      </c>
      <c r="E391" s="303"/>
      <c r="F391" s="302">
        <v>0.35021597086985501</v>
      </c>
      <c r="G391" s="302">
        <v>0.38458250962727208</v>
      </c>
      <c r="H391" s="302">
        <f t="shared" si="128"/>
        <v>0.73479848049712704</v>
      </c>
      <c r="I391" s="303"/>
      <c r="J391" s="302">
        <v>0.25610296916534026</v>
      </c>
      <c r="K391" s="302">
        <v>0.37170397832705715</v>
      </c>
      <c r="L391" s="302">
        <f t="shared" si="129"/>
        <v>0.6278069474923974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6.5932200412820698</v>
      </c>
      <c r="C393" s="311">
        <f t="shared" ref="C393:D393" si="130">SUM(C383:C391)</f>
        <v>2.9717799587179199</v>
      </c>
      <c r="D393" s="311">
        <f t="shared" si="130"/>
        <v>9.5649999999999871</v>
      </c>
      <c r="E393" s="311"/>
      <c r="F393" s="311">
        <f t="shared" ref="F393:H393" si="131">SUM(F383:F391)</f>
        <v>6.1014964701392076</v>
      </c>
      <c r="G393" s="311">
        <f t="shared" si="131"/>
        <v>3.8005035298608081</v>
      </c>
      <c r="H393" s="311">
        <f t="shared" si="131"/>
        <v>9.9020000000000188</v>
      </c>
      <c r="I393" s="311"/>
      <c r="J393" s="311">
        <f t="shared" ref="J393:L393" si="132">SUM(J383:J391)</f>
        <v>6.3168099594046883</v>
      </c>
      <c r="K393" s="311">
        <f t="shared" si="132"/>
        <v>4.3601900405953051</v>
      </c>
      <c r="L393" s="311">
        <f t="shared" si="132"/>
        <v>10.676999999999996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Swindon and Wiltshire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25.49560424086755</v>
      </c>
      <c r="C9" s="249">
        <f t="shared" ref="C9:D9" si="0">SUM(C26,C43,C60,C77,C94,C111,C128,C145,C162,C179,C196,C213,C230,C247,C264,C281,C298,C315,C332,C349,C366,C383)</f>
        <v>3.5453712522283323</v>
      </c>
      <c r="D9" s="249">
        <f t="shared" si="0"/>
        <v>8.6352808750480534</v>
      </c>
      <c r="E9" s="249">
        <f>SUM(B9:D9)</f>
        <v>37.676256368143939</v>
      </c>
      <c r="F9" s="238"/>
      <c r="G9" s="249">
        <f>SUM(G26,G43,G60,G77,G94,G111,G128,G145,G162,G179,G196,G213,G230,G247,G264,G281,G298,G315,G332,G349,G366,G383)</f>
        <v>29.223546491700642</v>
      </c>
      <c r="H9" s="249">
        <f t="shared" ref="H9:I9" si="1">SUM(H26,H43,H60,H77,H94,H111,H128,H145,H162,H179,H196,H213,H230,H247,H264,H281,H298,H315,H332,H349,H366,H383)</f>
        <v>5.5549385109382676</v>
      </c>
      <c r="I9" s="249">
        <f t="shared" si="1"/>
        <v>10.008775899833115</v>
      </c>
      <c r="J9" s="249">
        <f>SUM(G9:I9)</f>
        <v>44.787260902472028</v>
      </c>
      <c r="K9" s="238"/>
      <c r="L9" s="249">
        <f>SUM(L26,L43,L60,L77,L94,L111,L128,L145,L162,L179,L196,L213,L230,L247,L264,L281,L298,L315,L332,L349,L366,L383)</f>
        <v>29.015362840464867</v>
      </c>
      <c r="M9" s="249">
        <f t="shared" ref="M9:N9" si="2">SUM(M26,M43,M60,M77,M94,M111,M128,M145,M162,M179,M196,M213,M230,M247,M264,M281,M298,M315,M332,M349,M366,M383)</f>
        <v>6.7660276870995011</v>
      </c>
      <c r="N9" s="249">
        <f t="shared" si="2"/>
        <v>11.253784644954713</v>
      </c>
      <c r="O9" s="249">
        <f>SUM(L9:N9)</f>
        <v>47.035175172519082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46.290214715583822</v>
      </c>
      <c r="C10" s="249">
        <f t="shared" si="3"/>
        <v>13.99179754398526</v>
      </c>
      <c r="D10" s="249">
        <f t="shared" si="3"/>
        <v>10.733492147228631</v>
      </c>
      <c r="E10" s="249">
        <f t="shared" ref="E10:E17" si="4">SUM(B10:D10)</f>
        <v>71.015504406797717</v>
      </c>
      <c r="F10" s="238"/>
      <c r="G10" s="249">
        <f t="shared" ref="G10:I10" si="5">SUM(G27,G44,G61,G78,G95,G112,G129,G146,G163,G180,G197,G214,G231,G248,G265,G282,G299,G316,G333,G350,G367,G384)</f>
        <v>57.201935424771101</v>
      </c>
      <c r="H10" s="249">
        <f t="shared" si="5"/>
        <v>17.692376349574754</v>
      </c>
      <c r="I10" s="249">
        <f t="shared" si="5"/>
        <v>10.325164652144856</v>
      </c>
      <c r="J10" s="249">
        <f t="shared" ref="J10:J17" si="6">SUM(G10:I10)</f>
        <v>85.219476426490701</v>
      </c>
      <c r="K10" s="238"/>
      <c r="L10" s="249">
        <f t="shared" ref="L10:N10" si="7">SUM(L27,L44,L61,L78,L95,L112,L129,L146,L163,L180,L197,L214,L231,L248,L265,L282,L299,L316,L333,L350,L367,L384)</f>
        <v>71.155810291403341</v>
      </c>
      <c r="M10" s="249">
        <f t="shared" si="7"/>
        <v>22.315321345494009</v>
      </c>
      <c r="N10" s="249">
        <f t="shared" si="7"/>
        <v>11.011236457373714</v>
      </c>
      <c r="O10" s="249">
        <f t="shared" ref="O10:O17" si="8">SUM(L10:N10)</f>
        <v>104.48236809427107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27.74522341519716</v>
      </c>
      <c r="C11" s="249">
        <f t="shared" si="3"/>
        <v>8.5669837760958032</v>
      </c>
      <c r="D11" s="249">
        <f t="shared" si="3"/>
        <v>8.4203070054286346</v>
      </c>
      <c r="E11" s="249">
        <f t="shared" si="4"/>
        <v>44.732514196721596</v>
      </c>
      <c r="F11" s="238"/>
      <c r="G11" s="249">
        <f t="shared" ref="G11:I11" si="9">SUM(G28,G45,G62,G79,G96,G113,G130,G147,G164,G181,G198,G215,G232,G249,G266,G283,G300,G317,G334,G351,G368,G385)</f>
        <v>32.223329314327394</v>
      </c>
      <c r="H11" s="249">
        <f t="shared" si="9"/>
        <v>10.197520293982615</v>
      </c>
      <c r="I11" s="249">
        <f t="shared" si="9"/>
        <v>8.111832691138364</v>
      </c>
      <c r="J11" s="249">
        <f t="shared" si="6"/>
        <v>50.532682299448368</v>
      </c>
      <c r="K11" s="238"/>
      <c r="L11" s="249">
        <f t="shared" ref="L11:N11" si="10">SUM(L28,L45,L62,L79,L96,L113,L130,L147,L164,L181,L198,L215,L232,L249,L266,L283,L300,L317,L334,L351,L368,L385)</f>
        <v>36.376091007325869</v>
      </c>
      <c r="M11" s="249">
        <f t="shared" si="10"/>
        <v>13.549273033510465</v>
      </c>
      <c r="N11" s="249">
        <f t="shared" si="10"/>
        <v>9.571000386850562</v>
      </c>
      <c r="O11" s="249">
        <f t="shared" si="8"/>
        <v>59.496364427686899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21.50535688761579</v>
      </c>
      <c r="C12" s="249">
        <f t="shared" si="3"/>
        <v>16.279047570525869</v>
      </c>
      <c r="D12" s="249">
        <f t="shared" si="3"/>
        <v>2.323594265003166</v>
      </c>
      <c r="E12" s="249">
        <f t="shared" si="4"/>
        <v>40.107998723144824</v>
      </c>
      <c r="F12" s="238"/>
      <c r="G12" s="249">
        <f t="shared" ref="G12:I12" si="11">SUM(G29,G46,G63,G80,G97,G114,G131,G148,G165,G182,G199,G216,G233,G250,G267,G284,G301,G318,G335,G352,G369,G386)</f>
        <v>21.821982943319771</v>
      </c>
      <c r="H12" s="249">
        <f t="shared" si="11"/>
        <v>15.929559702760972</v>
      </c>
      <c r="I12" s="249">
        <f t="shared" si="11"/>
        <v>2.6825740795161126</v>
      </c>
      <c r="J12" s="249">
        <f t="shared" si="6"/>
        <v>40.434116725596859</v>
      </c>
      <c r="K12" s="238"/>
      <c r="L12" s="249">
        <f t="shared" ref="L12:N12" si="12">SUM(L29,L46,L63,L80,L97,L114,L131,L148,L165,L182,L199,L216,L233,L250,L267,L284,L301,L318,L335,L352,L369,L386)</f>
        <v>21.316342025995581</v>
      </c>
      <c r="M12" s="249">
        <f t="shared" si="12"/>
        <v>14.354572778049684</v>
      </c>
      <c r="N12" s="249">
        <f t="shared" si="12"/>
        <v>2.9021273172975488</v>
      </c>
      <c r="O12" s="249">
        <f t="shared" si="8"/>
        <v>38.573042121342816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23.326984804453119</v>
      </c>
      <c r="C13" s="249">
        <f t="shared" si="3"/>
        <v>3.4329924365082087</v>
      </c>
      <c r="D13" s="249">
        <f t="shared" si="3"/>
        <v>14.372768827999735</v>
      </c>
      <c r="E13" s="249">
        <f t="shared" si="4"/>
        <v>41.132746068961062</v>
      </c>
      <c r="F13" s="238"/>
      <c r="G13" s="249">
        <f t="shared" ref="G13:I13" si="13">SUM(G30,G47,G64,G81,G98,G115,G132,G149,G166,G183,G200,G217,G234,G251,G268,G285,G302,G319,G336,G353,G370,G387)</f>
        <v>20.415697021799254</v>
      </c>
      <c r="H13" s="249">
        <f t="shared" si="13"/>
        <v>3.1584987646788636</v>
      </c>
      <c r="I13" s="249">
        <f t="shared" si="13"/>
        <v>14.076437333451128</v>
      </c>
      <c r="J13" s="249">
        <f t="shared" si="6"/>
        <v>37.650633119929246</v>
      </c>
      <c r="K13" s="238"/>
      <c r="L13" s="249">
        <f t="shared" ref="L13:N13" si="14">SUM(L30,L47,L64,L81,L98,L115,L132,L149,L166,L183,L200,L217,L234,L251,L268,L285,L302,L319,L336,L353,L370,L387)</f>
        <v>17.749241328523677</v>
      </c>
      <c r="M13" s="249">
        <f t="shared" si="14"/>
        <v>3.9267697609529901</v>
      </c>
      <c r="N13" s="249">
        <f t="shared" si="14"/>
        <v>15.320590515145048</v>
      </c>
      <c r="O13" s="249">
        <f t="shared" si="8"/>
        <v>36.996601604621716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13.543946763401097</v>
      </c>
      <c r="C14" s="249">
        <f t="shared" si="3"/>
        <v>16.055883533776978</v>
      </c>
      <c r="D14" s="249">
        <f t="shared" si="3"/>
        <v>4.1534992340758414</v>
      </c>
      <c r="E14" s="249">
        <f t="shared" si="4"/>
        <v>33.753329531253911</v>
      </c>
      <c r="F14" s="238"/>
      <c r="G14" s="249">
        <f t="shared" ref="G14:I14" si="15">SUM(G31,G48,G65,G82,G99,G116,G133,G150,G167,G184,G201,G218,G235,G252,G269,G286,G303,G320,G337,G354,G371,G388)</f>
        <v>13.348355172420176</v>
      </c>
      <c r="H14" s="249">
        <f t="shared" si="15"/>
        <v>15.325478062809104</v>
      </c>
      <c r="I14" s="249">
        <f t="shared" si="15"/>
        <v>4.5504731662743669</v>
      </c>
      <c r="J14" s="249">
        <f t="shared" si="6"/>
        <v>33.224306401503647</v>
      </c>
      <c r="K14" s="238"/>
      <c r="L14" s="249">
        <f t="shared" ref="L14:N14" si="16">SUM(L31,L48,L65,L82,L99,L116,L133,L150,L167,L184,L201,L218,L235,L252,L269,L286,L303,L320,L337,L354,L371,L388)</f>
        <v>15.682266575421137</v>
      </c>
      <c r="M14" s="249">
        <f t="shared" si="16"/>
        <v>15.705535086540298</v>
      </c>
      <c r="N14" s="249">
        <f t="shared" si="16"/>
        <v>5.8882403826832768</v>
      </c>
      <c r="O14" s="249">
        <f t="shared" si="8"/>
        <v>37.276042044644711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11.781400333500889</v>
      </c>
      <c r="C15" s="249">
        <f t="shared" si="3"/>
        <v>19.600614059955916</v>
      </c>
      <c r="D15" s="249">
        <f t="shared" si="3"/>
        <v>2.5671523554163009</v>
      </c>
      <c r="E15" s="249">
        <f t="shared" si="4"/>
        <v>33.949166748873111</v>
      </c>
      <c r="F15" s="238"/>
      <c r="G15" s="249">
        <f t="shared" ref="G15:I15" si="17">SUM(G32,G49,G66,G83,G100,G117,G134,G151,G168,G185,G202,G219,G236,G253,G270,G287,G304,G321,G338,G355,G372,G389)</f>
        <v>11.794183969364408</v>
      </c>
      <c r="H15" s="249">
        <f t="shared" si="17"/>
        <v>19.36362714900562</v>
      </c>
      <c r="I15" s="249">
        <f t="shared" si="17"/>
        <v>2.1401830395969799</v>
      </c>
      <c r="J15" s="249">
        <f t="shared" si="6"/>
        <v>33.297994157967004</v>
      </c>
      <c r="K15" s="238"/>
      <c r="L15" s="249">
        <f t="shared" ref="L15:N15" si="18">SUM(L32,L49,L66,L83,L100,L117,L134,L151,L168,L185,L202,L219,L236,L253,L270,L287,L304,L321,L338,L355,L372,L389)</f>
        <v>11.407581406969108</v>
      </c>
      <c r="M15" s="249">
        <f t="shared" si="18"/>
        <v>20.118835862842523</v>
      </c>
      <c r="N15" s="249">
        <f t="shared" si="18"/>
        <v>1.7427819818295425</v>
      </c>
      <c r="O15" s="249">
        <f t="shared" si="8"/>
        <v>33.269199251641176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15.387028044770235</v>
      </c>
      <c r="C16" s="249">
        <f t="shared" si="3"/>
        <v>2.9566093127468593</v>
      </c>
      <c r="D16" s="249">
        <f t="shared" si="3"/>
        <v>2.5580034221032828</v>
      </c>
      <c r="E16" s="249">
        <f t="shared" si="4"/>
        <v>20.901640779620376</v>
      </c>
      <c r="F16" s="238"/>
      <c r="G16" s="249">
        <f t="shared" ref="G16:I16" si="19">SUM(G33,G50,G67,G84,G101,G118,G135,G152,G169,G186,G203,G220,G237,G254,G271,G288,G305,G322,G339,G356,G373,G390)</f>
        <v>13.379783591516931</v>
      </c>
      <c r="H16" s="249">
        <f t="shared" si="19"/>
        <v>3.1035733839652817</v>
      </c>
      <c r="I16" s="249">
        <f t="shared" si="19"/>
        <v>2.9563603378957217</v>
      </c>
      <c r="J16" s="249">
        <f t="shared" si="6"/>
        <v>19.439717313377933</v>
      </c>
      <c r="K16" s="238"/>
      <c r="L16" s="249">
        <f t="shared" ref="L16:N16" si="20">SUM(L33,L50,L67,L84,L101,L118,L135,L152,L169,L186,L203,L220,L237,L254,L271,L288,L305,L322,L339,L356,L373,L390)</f>
        <v>11.694513141851285</v>
      </c>
      <c r="M16" s="249">
        <f t="shared" si="20"/>
        <v>4.184111335492446</v>
      </c>
      <c r="N16" s="249">
        <f t="shared" si="20"/>
        <v>3.4646866005680645</v>
      </c>
      <c r="O16" s="249">
        <f t="shared" si="8"/>
        <v>19.343311077911796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17.2304762303731</v>
      </c>
      <c r="C17" s="249">
        <f t="shared" si="3"/>
        <v>19.846452853341571</v>
      </c>
      <c r="D17" s="249">
        <f t="shared" si="3"/>
        <v>3.4539140927686449</v>
      </c>
      <c r="E17" s="249">
        <f t="shared" si="4"/>
        <v>40.530843176483316</v>
      </c>
      <c r="F17" s="238"/>
      <c r="G17" s="249">
        <f t="shared" ref="G17:I17" si="21">SUM(G34,G51,G68,G85,G102,G119,G136,G153,G170,G187,G204,G221,G238,G255,G272,G289,G306,G323,G340,G357,G374,G391)</f>
        <v>14.494098166195849</v>
      </c>
      <c r="H17" s="249">
        <f t="shared" si="21"/>
        <v>18.985380597714006</v>
      </c>
      <c r="I17" s="249">
        <f t="shared" si="21"/>
        <v>3.5763338893041601</v>
      </c>
      <c r="J17" s="249">
        <f t="shared" si="6"/>
        <v>37.055812653214012</v>
      </c>
      <c r="K17" s="238"/>
      <c r="L17" s="249">
        <f t="shared" ref="L17:N17" si="22">SUM(L34,L51,L68,L85,L102,L119,L136,L153,L170,L187,L204,L221,L238,L255,L272,L289,L306,L323,L340,L357,L374,L391)</f>
        <v>15.928985785110175</v>
      </c>
      <c r="M17" s="249">
        <f t="shared" si="22"/>
        <v>17.307401285614603</v>
      </c>
      <c r="N17" s="249">
        <f t="shared" si="22"/>
        <v>5.3415091346359587</v>
      </c>
      <c r="O17" s="249">
        <f t="shared" si="8"/>
        <v>38.57789620536073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202.30623543576274</v>
      </c>
      <c r="C19" s="247">
        <f t="shared" ref="C19:O19" si="23">SUM(C9:C17)</f>
        <v>104.2757523391648</v>
      </c>
      <c r="D19" s="247">
        <f t="shared" si="23"/>
        <v>57.218012225072286</v>
      </c>
      <c r="E19" s="247">
        <f t="shared" si="23"/>
        <v>363.79999999999984</v>
      </c>
      <c r="F19" s="247"/>
      <c r="G19" s="247">
        <f t="shared" si="23"/>
        <v>213.90291209541553</v>
      </c>
      <c r="H19" s="247">
        <f t="shared" si="23"/>
        <v>109.31095281542949</v>
      </c>
      <c r="I19" s="247">
        <f t="shared" si="23"/>
        <v>58.4281350891548</v>
      </c>
      <c r="J19" s="247">
        <f t="shared" si="23"/>
        <v>381.64199999999983</v>
      </c>
      <c r="K19" s="247"/>
      <c r="L19" s="247">
        <f t="shared" si="23"/>
        <v>230.32619440306502</v>
      </c>
      <c r="M19" s="247">
        <f t="shared" si="23"/>
        <v>118.22784817559652</v>
      </c>
      <c r="N19" s="247">
        <f t="shared" si="23"/>
        <v>66.495957421338431</v>
      </c>
      <c r="O19" s="247">
        <f t="shared" si="23"/>
        <v>415.04999999999995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0.23414053892244532</v>
      </c>
      <c r="C26" s="302">
        <v>1.9896423089962149E-2</v>
      </c>
      <c r="D26" s="302">
        <v>4.2707742852053109E-2</v>
      </c>
      <c r="E26" s="302">
        <f>SUM(B26:D26)</f>
        <v>0.29674470486446058</v>
      </c>
      <c r="F26" s="303"/>
      <c r="G26" s="302">
        <v>0.2535432191177579</v>
      </c>
      <c r="H26" s="302">
        <v>0.1268431172901919</v>
      </c>
      <c r="I26" s="302">
        <v>6.8184752679875726E-2</v>
      </c>
      <c r="J26" s="302">
        <f>SUM(G26:I26)</f>
        <v>0.44857108908782556</v>
      </c>
      <c r="K26" s="303"/>
      <c r="L26" s="302">
        <v>0.35489982226794187</v>
      </c>
      <c r="M26" s="302">
        <v>0.1178109671589464</v>
      </c>
      <c r="N26" s="302">
        <v>4.7035621760890982E-2</v>
      </c>
      <c r="O26" s="302">
        <f>SUM(L26:N26)</f>
        <v>0.5197464111877792</v>
      </c>
    </row>
    <row r="27" spans="1:15" s="236" customFormat="1" x14ac:dyDescent="0.2">
      <c r="A27" s="237" t="str">
        <f>name!E$5</f>
        <v>Professional occupations</v>
      </c>
      <c r="B27" s="302">
        <v>0.1809350959364395</v>
      </c>
      <c r="C27" s="302">
        <v>1.4972487608021137E-2</v>
      </c>
      <c r="D27" s="302">
        <v>3.0623478031255567E-2</v>
      </c>
      <c r="E27" s="302">
        <f t="shared" ref="E27:E34" si="24">SUM(B27:D27)</f>
        <v>0.2265310615757162</v>
      </c>
      <c r="F27" s="303"/>
      <c r="G27" s="302">
        <v>0.23213953347089739</v>
      </c>
      <c r="H27" s="302">
        <v>0.14784697141840497</v>
      </c>
      <c r="I27" s="302">
        <v>5.9349004253438864E-2</v>
      </c>
      <c r="J27" s="302">
        <f t="shared" ref="J27:J34" si="25">SUM(G27:I27)</f>
        <v>0.43933550914274122</v>
      </c>
      <c r="K27" s="303"/>
      <c r="L27" s="302">
        <v>0.33456656902884058</v>
      </c>
      <c r="M27" s="302">
        <v>0.20161676439557108</v>
      </c>
      <c r="N27" s="302">
        <v>3.9430332956197994E-2</v>
      </c>
      <c r="O27" s="302">
        <f t="shared" ref="O27:O34" si="26">SUM(L27:N27)</f>
        <v>0.57561366638060973</v>
      </c>
    </row>
    <row r="28" spans="1:15" s="236" customFormat="1" x14ac:dyDescent="0.2">
      <c r="A28" s="237" t="str">
        <f>name!E$6</f>
        <v>Associate professional occupations</v>
      </c>
      <c r="B28" s="302">
        <v>0.10819917526414134</v>
      </c>
      <c r="C28" s="302">
        <v>1.3893445857372127E-2</v>
      </c>
      <c r="D28" s="302">
        <v>2.9103922756426728E-2</v>
      </c>
      <c r="E28" s="302">
        <f t="shared" si="24"/>
        <v>0.15119654387794018</v>
      </c>
      <c r="F28" s="303"/>
      <c r="G28" s="302">
        <v>0.12772508943240932</v>
      </c>
      <c r="H28" s="302">
        <v>0.11919649405259526</v>
      </c>
      <c r="I28" s="302">
        <v>6.3582301641579644E-2</v>
      </c>
      <c r="J28" s="302">
        <f t="shared" si="25"/>
        <v>0.31050388512658422</v>
      </c>
      <c r="K28" s="303"/>
      <c r="L28" s="302">
        <v>0.15358518251704417</v>
      </c>
      <c r="M28" s="302">
        <v>0.11600778331699044</v>
      </c>
      <c r="N28" s="302">
        <v>5.7895050994807115E-2</v>
      </c>
      <c r="O28" s="302">
        <f t="shared" si="26"/>
        <v>0.32748801682884171</v>
      </c>
    </row>
    <row r="29" spans="1:15" s="236" customFormat="1" x14ac:dyDescent="0.2">
      <c r="A29" s="237" t="str">
        <f>name!E$7</f>
        <v>Administrative and secretarial occupations</v>
      </c>
      <c r="B29" s="302">
        <v>8.5605893083856174E-2</v>
      </c>
      <c r="C29" s="302">
        <v>4.4928759888032806E-2</v>
      </c>
      <c r="D29" s="302">
        <v>3.3529432192697294E-2</v>
      </c>
      <c r="E29" s="302">
        <f t="shared" si="24"/>
        <v>0.16406408516458629</v>
      </c>
      <c r="F29" s="303"/>
      <c r="G29" s="302">
        <v>8.8534919830467823E-2</v>
      </c>
      <c r="H29" s="302">
        <v>0.14427874708454377</v>
      </c>
      <c r="I29" s="302">
        <v>7.2548259477664426E-2</v>
      </c>
      <c r="J29" s="302">
        <f t="shared" si="25"/>
        <v>0.30536192639267601</v>
      </c>
      <c r="K29" s="303"/>
      <c r="L29" s="302">
        <v>6.9446324757914416E-2</v>
      </c>
      <c r="M29" s="302">
        <v>0.10745062980466887</v>
      </c>
      <c r="N29" s="302">
        <v>1.8135047505897749E-2</v>
      </c>
      <c r="O29" s="302">
        <f t="shared" si="26"/>
        <v>0.19503200206848104</v>
      </c>
    </row>
    <row r="30" spans="1:15" s="236" customFormat="1" x14ac:dyDescent="0.2">
      <c r="A30" s="237" t="str">
        <f>name!E$8</f>
        <v>Skilled trades occupations</v>
      </c>
      <c r="B30" s="302">
        <v>1.1220284443430879</v>
      </c>
      <c r="C30" s="302">
        <v>0.11971133163008148</v>
      </c>
      <c r="D30" s="302">
        <v>1.6146809130591142</v>
      </c>
      <c r="E30" s="302">
        <f t="shared" si="24"/>
        <v>2.8564206890322836</v>
      </c>
      <c r="F30" s="303"/>
      <c r="G30" s="302">
        <v>0.99299249228142639</v>
      </c>
      <c r="H30" s="302">
        <v>0.14802404916242959</v>
      </c>
      <c r="I30" s="302">
        <v>2.2076843496818546</v>
      </c>
      <c r="J30" s="302">
        <f>SUM(G30:I30)</f>
        <v>3.3487008911257106</v>
      </c>
      <c r="K30" s="303"/>
      <c r="L30" s="302">
        <v>1.2285976367678704</v>
      </c>
      <c r="M30" s="302">
        <v>0.16672248059061684</v>
      </c>
      <c r="N30" s="302">
        <v>1.6930702543470815</v>
      </c>
      <c r="O30" s="302">
        <f t="shared" si="26"/>
        <v>3.088390371705569</v>
      </c>
    </row>
    <row r="31" spans="1:15" s="236" customFormat="1" x14ac:dyDescent="0.2">
      <c r="A31" s="237" t="str">
        <f>name!E$9</f>
        <v>Caring, leisure and other service occupations</v>
      </c>
      <c r="B31" s="302">
        <v>0.15176754334073056</v>
      </c>
      <c r="C31" s="302">
        <v>4.6381579359470015E-2</v>
      </c>
      <c r="D31" s="302">
        <v>0.10617592607469999</v>
      </c>
      <c r="E31" s="302">
        <f t="shared" si="24"/>
        <v>0.30432504877490058</v>
      </c>
      <c r="F31" s="303"/>
      <c r="G31" s="302">
        <v>0.14312789156610059</v>
      </c>
      <c r="H31" s="302">
        <v>6.6199131090180469E-2</v>
      </c>
      <c r="I31" s="302">
        <v>0.27051252260698977</v>
      </c>
      <c r="J31" s="302">
        <f t="shared" si="25"/>
        <v>0.47983954526327083</v>
      </c>
      <c r="K31" s="303"/>
      <c r="L31" s="302">
        <v>0.15993180094456719</v>
      </c>
      <c r="M31" s="302">
        <v>2.9660121071906579E-2</v>
      </c>
      <c r="N31" s="302">
        <v>0.20916123430845282</v>
      </c>
      <c r="O31" s="302">
        <f t="shared" si="26"/>
        <v>0.39875315632492658</v>
      </c>
    </row>
    <row r="32" spans="1:15" s="236" customFormat="1" x14ac:dyDescent="0.2">
      <c r="A32" s="237" t="str">
        <f>name!E$10</f>
        <v>Sales and customer service occupations</v>
      </c>
      <c r="B32" s="302">
        <v>4.8054850470266315E-2</v>
      </c>
      <c r="C32" s="302">
        <v>1.4071520115646151E-2</v>
      </c>
      <c r="D32" s="302">
        <v>1.92437074553795E-2</v>
      </c>
      <c r="E32" s="302">
        <f t="shared" si="24"/>
        <v>8.1370078041291968E-2</v>
      </c>
      <c r="F32" s="303"/>
      <c r="G32" s="302">
        <v>4.5236394854738855E-2</v>
      </c>
      <c r="H32" s="302">
        <v>6.0502045570732473E-2</v>
      </c>
      <c r="I32" s="302">
        <v>2.6665620723804691E-2</v>
      </c>
      <c r="J32" s="302">
        <f t="shared" si="25"/>
        <v>0.13240406114927603</v>
      </c>
      <c r="K32" s="303"/>
      <c r="L32" s="302">
        <v>5.5024913650848301E-2</v>
      </c>
      <c r="M32" s="302">
        <v>7.2388600499600331E-2</v>
      </c>
      <c r="N32" s="302">
        <v>1.5203568682103236E-2</v>
      </c>
      <c r="O32" s="302">
        <f t="shared" si="26"/>
        <v>0.14261708283255187</v>
      </c>
    </row>
    <row r="33" spans="1:15" s="236" customFormat="1" x14ac:dyDescent="0.2">
      <c r="A33" s="237" t="str">
        <f>name!E$11</f>
        <v>Process, plant and machine operatives</v>
      </c>
      <c r="B33" s="302">
        <v>0.22413518740618038</v>
      </c>
      <c r="C33" s="302">
        <v>7.3053709512748474E-3</v>
      </c>
      <c r="D33" s="302">
        <v>5.1532204549970359E-2</v>
      </c>
      <c r="E33" s="302">
        <f t="shared" si="24"/>
        <v>0.28297276290742557</v>
      </c>
      <c r="F33" s="303"/>
      <c r="G33" s="302">
        <v>0.16842672328875016</v>
      </c>
      <c r="H33" s="302">
        <v>3.7789540515594799E-2</v>
      </c>
      <c r="I33" s="302">
        <v>0.11647552283729999</v>
      </c>
      <c r="J33" s="302">
        <f t="shared" si="25"/>
        <v>0.32269178664164494</v>
      </c>
      <c r="K33" s="303"/>
      <c r="L33" s="302">
        <v>0.13511425698508128</v>
      </c>
      <c r="M33" s="302">
        <v>3.0554539423482793E-2</v>
      </c>
      <c r="N33" s="302">
        <v>0.21680719115621874</v>
      </c>
      <c r="O33" s="302">
        <f t="shared" si="26"/>
        <v>0.38247598756478285</v>
      </c>
    </row>
    <row r="34" spans="1:15" s="236" customFormat="1" x14ac:dyDescent="0.2">
      <c r="A34" s="237" t="str">
        <f>name!E$12</f>
        <v>Elementary occupations</v>
      </c>
      <c r="B34" s="302">
        <v>0.52246065517831808</v>
      </c>
      <c r="C34" s="302">
        <v>9.2261948937620811E-2</v>
      </c>
      <c r="D34" s="302">
        <v>0.60265242164546406</v>
      </c>
      <c r="E34" s="302">
        <f t="shared" si="24"/>
        <v>1.2173750257614029</v>
      </c>
      <c r="F34" s="303"/>
      <c r="G34" s="302">
        <v>0.37646799484319809</v>
      </c>
      <c r="H34" s="302">
        <v>0.1511563067460564</v>
      </c>
      <c r="I34" s="302">
        <v>0.81296700448102455</v>
      </c>
      <c r="J34" s="302">
        <f t="shared" si="25"/>
        <v>1.3405913060702792</v>
      </c>
      <c r="K34" s="303"/>
      <c r="L34" s="302">
        <v>0.35120281939168668</v>
      </c>
      <c r="M34" s="302">
        <v>0.18493563149283029</v>
      </c>
      <c r="N34" s="302">
        <v>1.4127448542219427</v>
      </c>
      <c r="O34" s="302">
        <f t="shared" si="26"/>
        <v>1.9488833051064596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2.6773273839454652</v>
      </c>
      <c r="C36" s="311">
        <f t="shared" ref="C36:O36" si="27">SUM(C26:C34)</f>
        <v>0.37342286743748154</v>
      </c>
      <c r="D36" s="311">
        <f t="shared" si="27"/>
        <v>2.5302497486170608</v>
      </c>
      <c r="E36" s="311">
        <f t="shared" si="27"/>
        <v>5.5810000000000066</v>
      </c>
      <c r="F36" s="311"/>
      <c r="G36" s="311">
        <f t="shared" si="27"/>
        <v>2.4281942586857461</v>
      </c>
      <c r="H36" s="311">
        <f t="shared" si="27"/>
        <v>1.0018364029307296</v>
      </c>
      <c r="I36" s="311">
        <f t="shared" si="27"/>
        <v>3.6979693383835324</v>
      </c>
      <c r="J36" s="311">
        <f t="shared" si="27"/>
        <v>7.128000000000009</v>
      </c>
      <c r="K36" s="311"/>
      <c r="L36" s="311">
        <f t="shared" si="27"/>
        <v>2.8423693263117955</v>
      </c>
      <c r="M36" s="311">
        <f t="shared" si="27"/>
        <v>1.0271475177546137</v>
      </c>
      <c r="N36" s="311">
        <f t="shared" si="27"/>
        <v>3.7094831559335928</v>
      </c>
      <c r="O36" s="311">
        <f t="shared" si="27"/>
        <v>7.5790000000000015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3.4488814511271511E-2</v>
      </c>
      <c r="C43" s="302">
        <v>3.9959115660412401E-4</v>
      </c>
      <c r="D43" s="302">
        <v>1.6583649779818552E-2</v>
      </c>
      <c r="E43" s="302">
        <f>SUM(B43:D43)</f>
        <v>5.147205544769419E-2</v>
      </c>
      <c r="F43" s="303"/>
      <c r="G43" s="302">
        <v>1.8856483680789685E-2</v>
      </c>
      <c r="H43" s="302">
        <v>1.562033490071474E-4</v>
      </c>
      <c r="I43" s="302">
        <v>0</v>
      </c>
      <c r="J43" s="302">
        <f>SUM(G43:I43)</f>
        <v>1.9012687029796832E-2</v>
      </c>
      <c r="K43" s="303"/>
      <c r="L43" s="302">
        <v>9.132863277082964E-3</v>
      </c>
      <c r="M43" s="302">
        <v>1.0149702216967133E-4</v>
      </c>
      <c r="N43" s="302">
        <v>0</v>
      </c>
      <c r="O43" s="302">
        <f>SUM(L43:N43)</f>
        <v>9.2343602992526353E-3</v>
      </c>
    </row>
    <row r="44" spans="1:15" s="236" customFormat="1" x14ac:dyDescent="0.2">
      <c r="A44" s="237" t="str">
        <f>name!E$5</f>
        <v>Professional occupations</v>
      </c>
      <c r="B44" s="302">
        <v>4.1833611732784957E-2</v>
      </c>
      <c r="C44" s="302">
        <v>1.0329147232674134E-3</v>
      </c>
      <c r="D44" s="302">
        <v>1.2734982045144307E-2</v>
      </c>
      <c r="E44" s="302">
        <f t="shared" ref="E44:E51" si="28">SUM(B44:D44)</f>
        <v>5.5601508501196675E-2</v>
      </c>
      <c r="F44" s="303"/>
      <c r="G44" s="302">
        <v>2.3997792051547867E-2</v>
      </c>
      <c r="H44" s="302">
        <v>5.988758395776882E-4</v>
      </c>
      <c r="I44" s="302">
        <v>0</v>
      </c>
      <c r="J44" s="302">
        <f t="shared" ref="J44:J46" si="29">SUM(G44:I44)</f>
        <v>2.4596667891125554E-2</v>
      </c>
      <c r="K44" s="303"/>
      <c r="L44" s="302">
        <v>1.4548303082163989E-2</v>
      </c>
      <c r="M44" s="302">
        <v>3.3880713092983061E-4</v>
      </c>
      <c r="N44" s="302">
        <v>0</v>
      </c>
      <c r="O44" s="302">
        <f t="shared" ref="O44:O51" si="30">SUM(L44:N44)</f>
        <v>1.4887110213093821E-2</v>
      </c>
    </row>
    <row r="45" spans="1:15" s="236" customFormat="1" x14ac:dyDescent="0.2">
      <c r="A45" s="237" t="str">
        <f>name!E$6</f>
        <v>Associate professional occupations</v>
      </c>
      <c r="B45" s="302">
        <v>3.1905382636251325E-2</v>
      </c>
      <c r="C45" s="302">
        <v>9.081719119613576E-4</v>
      </c>
      <c r="D45" s="302">
        <v>7.2199851734464741E-3</v>
      </c>
      <c r="E45" s="302">
        <f t="shared" si="28"/>
        <v>4.0033539721659156E-2</v>
      </c>
      <c r="F45" s="303"/>
      <c r="G45" s="302">
        <v>1.7443869683193967E-2</v>
      </c>
      <c r="H45" s="302">
        <v>5.0123887258253768E-4</v>
      </c>
      <c r="I45" s="302">
        <v>0</v>
      </c>
      <c r="J45" s="302">
        <f t="shared" si="29"/>
        <v>1.7945108555776506E-2</v>
      </c>
      <c r="K45" s="303"/>
      <c r="L45" s="302">
        <v>8.2282428079977019E-3</v>
      </c>
      <c r="M45" s="302">
        <v>3.8565634758702948E-4</v>
      </c>
      <c r="N45" s="302">
        <v>0</v>
      </c>
      <c r="O45" s="302">
        <f t="shared" si="30"/>
        <v>8.6138991555847321E-3</v>
      </c>
    </row>
    <row r="46" spans="1:15" s="236" customFormat="1" x14ac:dyDescent="0.2">
      <c r="A46" s="237" t="str">
        <f>name!E$7</f>
        <v>Administrative and secretarial occupations</v>
      </c>
      <c r="B46" s="302">
        <v>1.4155832746771787E-2</v>
      </c>
      <c r="C46" s="302">
        <v>1.2330950913867044E-3</v>
      </c>
      <c r="D46" s="302">
        <v>3.3227442128192721E-3</v>
      </c>
      <c r="E46" s="302">
        <f t="shared" si="28"/>
        <v>1.8711672050977762E-2</v>
      </c>
      <c r="F46" s="303"/>
      <c r="G46" s="302">
        <v>6.4300910392205987E-3</v>
      </c>
      <c r="H46" s="302">
        <v>6.569669021445337E-4</v>
      </c>
      <c r="I46" s="302">
        <v>0</v>
      </c>
      <c r="J46" s="302">
        <f t="shared" si="29"/>
        <v>7.0870579413651325E-3</v>
      </c>
      <c r="K46" s="303"/>
      <c r="L46" s="302">
        <v>2.883672352830794E-3</v>
      </c>
      <c r="M46" s="302">
        <v>2.2783419978309626E-4</v>
      </c>
      <c r="N46" s="302">
        <v>0</v>
      </c>
      <c r="O46" s="302">
        <f t="shared" si="30"/>
        <v>3.1115065526138904E-3</v>
      </c>
    </row>
    <row r="47" spans="1:15" s="236" customFormat="1" x14ac:dyDescent="0.2">
      <c r="A47" s="237" t="str">
        <f>name!E$8</f>
        <v>Skilled trades occupations</v>
      </c>
      <c r="B47" s="302">
        <v>5.4213227519673286E-2</v>
      </c>
      <c r="C47" s="302">
        <v>1.0549853914109449E-3</v>
      </c>
      <c r="D47" s="302">
        <v>3.1443179869808539E-2</v>
      </c>
      <c r="E47" s="302">
        <f t="shared" si="28"/>
        <v>8.6711392780892765E-2</v>
      </c>
      <c r="F47" s="303"/>
      <c r="G47" s="302">
        <v>2.1939569631420148E-2</v>
      </c>
      <c r="H47" s="302">
        <v>3.6341640337285495E-4</v>
      </c>
      <c r="I47" s="302">
        <v>0</v>
      </c>
      <c r="J47" s="302">
        <f>SUM(G47:I47)</f>
        <v>2.2302986034793002E-2</v>
      </c>
      <c r="K47" s="303"/>
      <c r="L47" s="302">
        <v>8.1784709067298563E-3</v>
      </c>
      <c r="M47" s="302">
        <v>9.3175645644986112E-5</v>
      </c>
      <c r="N47" s="302">
        <v>0</v>
      </c>
      <c r="O47" s="302">
        <f t="shared" si="30"/>
        <v>8.2716465523748426E-3</v>
      </c>
    </row>
    <row r="48" spans="1:15" s="236" customFormat="1" x14ac:dyDescent="0.2">
      <c r="A48" s="237" t="str">
        <f>name!E$9</f>
        <v>Caring, leisure and other service occupations</v>
      </c>
      <c r="B48" s="302">
        <v>7.1229471299257109E-3</v>
      </c>
      <c r="C48" s="302">
        <v>3.4214455853885228E-3</v>
      </c>
      <c r="D48" s="302">
        <v>9.9599470733883447E-4</v>
      </c>
      <c r="E48" s="302">
        <f t="shared" si="28"/>
        <v>1.154038742265307E-2</v>
      </c>
      <c r="F48" s="303"/>
      <c r="G48" s="302">
        <v>3.1018874857709163E-3</v>
      </c>
      <c r="H48" s="302">
        <v>2.5836475326579201E-3</v>
      </c>
      <c r="I48" s="302">
        <v>0</v>
      </c>
      <c r="J48" s="302">
        <f t="shared" ref="J48:J51" si="31">SUM(G48:I48)</f>
        <v>5.6855350184288368E-3</v>
      </c>
      <c r="K48" s="303"/>
      <c r="L48" s="302">
        <v>1.3478245981268417E-3</v>
      </c>
      <c r="M48" s="302">
        <v>1.4561114981156338E-3</v>
      </c>
      <c r="N48" s="302">
        <v>0</v>
      </c>
      <c r="O48" s="302">
        <f t="shared" si="30"/>
        <v>2.8039360962424757E-3</v>
      </c>
    </row>
    <row r="49" spans="1:15" s="236" customFormat="1" x14ac:dyDescent="0.2">
      <c r="A49" s="237" t="str">
        <f>name!E$10</f>
        <v>Sales and customer service occupations</v>
      </c>
      <c r="B49" s="302">
        <v>5.2302917815748593E-3</v>
      </c>
      <c r="C49" s="302">
        <v>2.072289090459443E-3</v>
      </c>
      <c r="D49" s="302">
        <v>2.3804183019424351E-3</v>
      </c>
      <c r="E49" s="302">
        <f t="shared" si="28"/>
        <v>9.682999173976737E-3</v>
      </c>
      <c r="F49" s="303"/>
      <c r="G49" s="302">
        <v>2.330574141445821E-3</v>
      </c>
      <c r="H49" s="302">
        <v>5.9444589272571722E-4</v>
      </c>
      <c r="I49" s="302">
        <v>0</v>
      </c>
      <c r="J49" s="302">
        <f t="shared" si="31"/>
        <v>2.9250200341715384E-3</v>
      </c>
      <c r="K49" s="303"/>
      <c r="L49" s="302">
        <v>1.1438918532906837E-3</v>
      </c>
      <c r="M49" s="302">
        <v>2.6567107054936527E-4</v>
      </c>
      <c r="N49" s="302">
        <v>0</v>
      </c>
      <c r="O49" s="302">
        <f t="shared" si="30"/>
        <v>1.409562923840049E-3</v>
      </c>
    </row>
    <row r="50" spans="1:15" s="236" customFormat="1" x14ac:dyDescent="0.2">
      <c r="A50" s="237" t="str">
        <f>name!E$11</f>
        <v>Process, plant and machine operatives</v>
      </c>
      <c r="B50" s="302">
        <v>0.11023202333528116</v>
      </c>
      <c r="C50" s="302">
        <v>6.2679367978226775E-4</v>
      </c>
      <c r="D50" s="302">
        <v>1.9504787161009982E-2</v>
      </c>
      <c r="E50" s="302">
        <f t="shared" si="28"/>
        <v>0.13036360417607343</v>
      </c>
      <c r="F50" s="303"/>
      <c r="G50" s="302">
        <v>4.5706086777110418E-2</v>
      </c>
      <c r="H50" s="302">
        <v>1.1676760291999606E-4</v>
      </c>
      <c r="I50" s="302">
        <v>0</v>
      </c>
      <c r="J50" s="302">
        <f t="shared" si="31"/>
        <v>4.5822854380030413E-2</v>
      </c>
      <c r="K50" s="303"/>
      <c r="L50" s="302">
        <v>1.9729713916814128E-2</v>
      </c>
      <c r="M50" s="302">
        <v>5.7424061926319911E-5</v>
      </c>
      <c r="N50" s="302">
        <v>0</v>
      </c>
      <c r="O50" s="302">
        <f t="shared" si="30"/>
        <v>1.9787137978740446E-2</v>
      </c>
    </row>
    <row r="51" spans="1:15" s="236" customFormat="1" x14ac:dyDescent="0.2">
      <c r="A51" s="237" t="str">
        <f>name!E$12</f>
        <v>Elementary occupations</v>
      </c>
      <c r="B51" s="302">
        <v>5.4536301967503071E-3</v>
      </c>
      <c r="C51" s="302">
        <v>2.9101878410094434E-3</v>
      </c>
      <c r="D51" s="302">
        <v>4.7519022687115768E-2</v>
      </c>
      <c r="E51" s="302">
        <f t="shared" si="28"/>
        <v>5.5882840724875517E-2</v>
      </c>
      <c r="F51" s="303"/>
      <c r="G51" s="302">
        <v>1.9324302909033192E-3</v>
      </c>
      <c r="H51" s="302">
        <v>6.8965282360892641E-4</v>
      </c>
      <c r="I51" s="302">
        <v>0</v>
      </c>
      <c r="J51" s="302">
        <f t="shared" si="31"/>
        <v>2.6220831145122455E-3</v>
      </c>
      <c r="K51" s="303"/>
      <c r="L51" s="302">
        <v>6.7561878822155986E-4</v>
      </c>
      <c r="M51" s="302">
        <v>2.0522144003554994E-4</v>
      </c>
      <c r="N51" s="302">
        <v>0</v>
      </c>
      <c r="O51" s="302">
        <f t="shared" si="30"/>
        <v>8.8084022825710975E-4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0.30463576159028494</v>
      </c>
      <c r="C53" s="311">
        <f t="shared" ref="C53:E53" si="32">SUM(C43:C51)</f>
        <v>1.3659474471270222E-2</v>
      </c>
      <c r="D53" s="311">
        <f t="shared" si="32"/>
        <v>0.14170476393844417</v>
      </c>
      <c r="E53" s="311">
        <f t="shared" si="32"/>
        <v>0.45999999999999935</v>
      </c>
      <c r="F53" s="311"/>
      <c r="G53" s="311">
        <f t="shared" ref="G53:J53" si="33">SUM(G43:G51)</f>
        <v>0.14173878478140273</v>
      </c>
      <c r="H53" s="311">
        <f t="shared" si="33"/>
        <v>6.2612152185973222E-3</v>
      </c>
      <c r="I53" s="311">
        <f t="shared" si="33"/>
        <v>0</v>
      </c>
      <c r="J53" s="311">
        <f t="shared" si="33"/>
        <v>0.14800000000000008</v>
      </c>
      <c r="K53" s="311"/>
      <c r="L53" s="311">
        <f t="shared" ref="L53:O53" si="34">SUM(L43:L51)</f>
        <v>6.5868601583258524E-2</v>
      </c>
      <c r="M53" s="311">
        <f t="shared" si="34"/>
        <v>3.1313984167414825E-3</v>
      </c>
      <c r="N53" s="311">
        <f t="shared" si="34"/>
        <v>0</v>
      </c>
      <c r="O53" s="311">
        <f t="shared" si="34"/>
        <v>6.9000000000000006E-2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0.1758100120827871</v>
      </c>
      <c r="C60" s="302">
        <v>2.2578921785883013E-2</v>
      </c>
      <c r="D60" s="302">
        <v>3.4046710178301763E-2</v>
      </c>
      <c r="E60" s="302">
        <f>SUM(B60:D60)</f>
        <v>0.2324356440469719</v>
      </c>
      <c r="F60" s="303"/>
      <c r="G60" s="302">
        <v>0.25003432110228319</v>
      </c>
      <c r="H60" s="302">
        <v>3.930152840424863E-2</v>
      </c>
      <c r="I60" s="302">
        <v>4.8054438085879427E-2</v>
      </c>
      <c r="J60" s="302">
        <f>SUM(G60:I60)</f>
        <v>0.33739028759241124</v>
      </c>
      <c r="K60" s="303"/>
      <c r="L60" s="302">
        <v>0.15985596392772547</v>
      </c>
      <c r="M60" s="302">
        <v>2.5273922263655862E-2</v>
      </c>
      <c r="N60" s="302">
        <v>3.4802905294267647E-2</v>
      </c>
      <c r="O60" s="302">
        <f>SUM(L60:N60)</f>
        <v>0.21993279148564898</v>
      </c>
    </row>
    <row r="61" spans="1:15" s="236" customFormat="1" x14ac:dyDescent="0.2">
      <c r="A61" s="237" t="str">
        <f>name!E$5</f>
        <v>Professional occupations</v>
      </c>
      <c r="B61" s="302">
        <v>0.16132086864948372</v>
      </c>
      <c r="C61" s="302">
        <v>1.3347296381324163E-2</v>
      </c>
      <c r="D61" s="302">
        <v>1.0635651984280599E-2</v>
      </c>
      <c r="E61" s="302">
        <f t="shared" ref="E61:E68" si="35">SUM(B61:D61)</f>
        <v>0.1853038170150885</v>
      </c>
      <c r="F61" s="303"/>
      <c r="G61" s="302">
        <v>0.26151321891487939</v>
      </c>
      <c r="H61" s="302">
        <v>2.6048760822237248E-2</v>
      </c>
      <c r="I61" s="302">
        <v>2.5318005637114296E-2</v>
      </c>
      <c r="J61" s="302">
        <f t="shared" ref="J61:J63" si="36">SUM(G61:I61)</f>
        <v>0.3128799853742309</v>
      </c>
      <c r="K61" s="303"/>
      <c r="L61" s="302">
        <v>0.23788395056151443</v>
      </c>
      <c r="M61" s="302">
        <v>1.6069794307644669E-2</v>
      </c>
      <c r="N61" s="302">
        <v>1.1457280304254375E-2</v>
      </c>
      <c r="O61" s="302">
        <f t="shared" ref="O61:O68" si="37">SUM(L61:N61)</f>
        <v>0.26541102517341347</v>
      </c>
    </row>
    <row r="62" spans="1:15" s="236" customFormat="1" x14ac:dyDescent="0.2">
      <c r="A62" s="237" t="str">
        <f>name!E$6</f>
        <v>Associate professional occupations</v>
      </c>
      <c r="B62" s="302">
        <v>0.21846960800641946</v>
      </c>
      <c r="C62" s="302">
        <v>2.7995552087920962E-2</v>
      </c>
      <c r="D62" s="302">
        <v>8.2598243366326356E-3</v>
      </c>
      <c r="E62" s="302">
        <f t="shared" si="35"/>
        <v>0.25472498443097302</v>
      </c>
      <c r="F62" s="303"/>
      <c r="G62" s="302">
        <v>0.31970225657479073</v>
      </c>
      <c r="H62" s="302">
        <v>4.4719912653876703E-2</v>
      </c>
      <c r="I62" s="302">
        <v>1.539377043672399E-2</v>
      </c>
      <c r="J62" s="302">
        <f t="shared" si="36"/>
        <v>0.3798159396653914</v>
      </c>
      <c r="K62" s="303"/>
      <c r="L62" s="302">
        <v>0.23680528716703822</v>
      </c>
      <c r="M62" s="302">
        <v>2.3772449442470086E-2</v>
      </c>
      <c r="N62" s="302">
        <v>7.8780673543068121E-3</v>
      </c>
      <c r="O62" s="302">
        <f t="shared" si="37"/>
        <v>0.26845580396381508</v>
      </c>
    </row>
    <row r="63" spans="1:15" s="236" customFormat="1" x14ac:dyDescent="0.2">
      <c r="A63" s="237" t="str">
        <f>name!E$7</f>
        <v>Administrative and secretarial occupations</v>
      </c>
      <c r="B63" s="302">
        <v>0.18032219060347079</v>
      </c>
      <c r="C63" s="302">
        <v>7.0300984077453721E-2</v>
      </c>
      <c r="D63" s="302">
        <v>4.1835585930393403E-3</v>
      </c>
      <c r="E63" s="302">
        <f t="shared" si="35"/>
        <v>0.25480673327396386</v>
      </c>
      <c r="F63" s="303"/>
      <c r="G63" s="302">
        <v>0.2300086333502008</v>
      </c>
      <c r="H63" s="302">
        <v>8.0952090261358314E-2</v>
      </c>
      <c r="I63" s="302">
        <v>1.3180483387138169E-2</v>
      </c>
      <c r="J63" s="302">
        <f t="shared" si="36"/>
        <v>0.32414120699869731</v>
      </c>
      <c r="K63" s="303"/>
      <c r="L63" s="302">
        <v>0.15925935321691748</v>
      </c>
      <c r="M63" s="302">
        <v>3.5965927340283158E-2</v>
      </c>
      <c r="N63" s="302">
        <v>5.5833132773485871E-3</v>
      </c>
      <c r="O63" s="302">
        <f t="shared" si="37"/>
        <v>0.20080859383454921</v>
      </c>
    </row>
    <row r="64" spans="1:15" s="236" customFormat="1" x14ac:dyDescent="0.2">
      <c r="A64" s="237" t="str">
        <f>name!E$8</f>
        <v>Skilled trades occupations</v>
      </c>
      <c r="B64" s="302">
        <v>0.27109906722892663</v>
      </c>
      <c r="C64" s="302">
        <v>1.7387734614568273E-2</v>
      </c>
      <c r="D64" s="302">
        <v>6.0452304403933697E-2</v>
      </c>
      <c r="E64" s="302">
        <f t="shared" si="35"/>
        <v>0.34893910624742858</v>
      </c>
      <c r="F64" s="303"/>
      <c r="G64" s="302">
        <v>0.26019612037730483</v>
      </c>
      <c r="H64" s="302">
        <v>1.378018012277527E-2</v>
      </c>
      <c r="I64" s="302">
        <v>0.11774591517186053</v>
      </c>
      <c r="J64" s="302">
        <f>SUM(G64:I64)</f>
        <v>0.39172221567194065</v>
      </c>
      <c r="K64" s="303"/>
      <c r="L64" s="302">
        <v>0.15003273426460362</v>
      </c>
      <c r="M64" s="302">
        <v>6.6327587451786409E-3</v>
      </c>
      <c r="N64" s="302">
        <v>6.108898806406763E-2</v>
      </c>
      <c r="O64" s="302">
        <f t="shared" si="37"/>
        <v>0.21775448107384987</v>
      </c>
    </row>
    <row r="65" spans="1:15" s="236" customFormat="1" x14ac:dyDescent="0.2">
      <c r="A65" s="237" t="str">
        <f>name!E$9</f>
        <v>Caring, leisure and other service occupations</v>
      </c>
      <c r="B65" s="302">
        <v>2.3437311085556998E-2</v>
      </c>
      <c r="C65" s="302">
        <v>5.9401439010813677E-3</v>
      </c>
      <c r="D65" s="302">
        <v>1.9394342790588345E-3</v>
      </c>
      <c r="E65" s="302">
        <f t="shared" si="35"/>
        <v>3.1316889265697201E-2</v>
      </c>
      <c r="F65" s="303"/>
      <c r="G65" s="302">
        <v>3.0286079983491889E-2</v>
      </c>
      <c r="H65" s="302">
        <v>8.5699876062107373E-3</v>
      </c>
      <c r="I65" s="302">
        <v>1.028277329129362E-2</v>
      </c>
      <c r="J65" s="302">
        <f t="shared" ref="J65:J68" si="38">SUM(G65:I65)</f>
        <v>4.9138840880996251E-2</v>
      </c>
      <c r="K65" s="303"/>
      <c r="L65" s="302">
        <v>2.0124688194630206E-2</v>
      </c>
      <c r="M65" s="302">
        <v>3.5029056970348306E-3</v>
      </c>
      <c r="N65" s="302">
        <v>7.1110030647862314E-3</v>
      </c>
      <c r="O65" s="302">
        <f t="shared" si="37"/>
        <v>3.0738596956451265E-2</v>
      </c>
    </row>
    <row r="66" spans="1:15" s="236" customFormat="1" x14ac:dyDescent="0.2">
      <c r="A66" s="237" t="str">
        <f>name!E$10</f>
        <v>Sales and customer service occupations</v>
      </c>
      <c r="B66" s="302">
        <v>0.13644537394110073</v>
      </c>
      <c r="C66" s="302">
        <v>9.1645288037687692E-2</v>
      </c>
      <c r="D66" s="302">
        <v>8.3953568569236341E-3</v>
      </c>
      <c r="E66" s="302">
        <f t="shared" si="35"/>
        <v>0.23648601883571205</v>
      </c>
      <c r="F66" s="303"/>
      <c r="G66" s="302">
        <v>0.16009765422659133</v>
      </c>
      <c r="H66" s="302">
        <v>9.2008812789983713E-2</v>
      </c>
      <c r="I66" s="302">
        <v>1.1716690412658113E-2</v>
      </c>
      <c r="J66" s="302">
        <f t="shared" si="38"/>
        <v>0.26382315742923312</v>
      </c>
      <c r="K66" s="303"/>
      <c r="L66" s="302">
        <v>0.12486000582872933</v>
      </c>
      <c r="M66" s="302">
        <v>5.4397473130626178E-2</v>
      </c>
      <c r="N66" s="302">
        <v>6.1088215413785439E-3</v>
      </c>
      <c r="O66" s="302">
        <f t="shared" si="37"/>
        <v>0.18536630050073405</v>
      </c>
    </row>
    <row r="67" spans="1:15" s="236" customFormat="1" x14ac:dyDescent="0.2">
      <c r="A67" s="237" t="str">
        <f>name!E$11</f>
        <v>Process, plant and machine operatives</v>
      </c>
      <c r="B67" s="302">
        <v>0.79393561942955393</v>
      </c>
      <c r="C67" s="302">
        <v>6.2069990519022136E-2</v>
      </c>
      <c r="D67" s="302">
        <v>1.440002033970684E-2</v>
      </c>
      <c r="E67" s="302">
        <f t="shared" si="35"/>
        <v>0.87040563028828299</v>
      </c>
      <c r="F67" s="303"/>
      <c r="G67" s="302">
        <v>0.76298117902650808</v>
      </c>
      <c r="H67" s="302">
        <v>6.0286152933725121E-2</v>
      </c>
      <c r="I67" s="302">
        <v>3.7667949193981039E-2</v>
      </c>
      <c r="J67" s="302">
        <f t="shared" si="38"/>
        <v>0.86093528115421425</v>
      </c>
      <c r="K67" s="303"/>
      <c r="L67" s="302">
        <v>0.44126360878680082</v>
      </c>
      <c r="M67" s="302">
        <v>4.835859737152947E-2</v>
      </c>
      <c r="N67" s="302">
        <v>4.7947133510954087E-2</v>
      </c>
      <c r="O67" s="302">
        <f t="shared" si="37"/>
        <v>0.53756933966928444</v>
      </c>
    </row>
    <row r="68" spans="1:15" s="236" customFormat="1" x14ac:dyDescent="0.2">
      <c r="A68" s="237" t="str">
        <f>name!E$12</f>
        <v>Elementary occupations</v>
      </c>
      <c r="B68" s="302">
        <v>0.34527271873891041</v>
      </c>
      <c r="C68" s="302">
        <v>7.0990336997972886E-2</v>
      </c>
      <c r="D68" s="302">
        <v>4.3181208589957209E-3</v>
      </c>
      <c r="E68" s="302">
        <f t="shared" si="35"/>
        <v>0.42058117659587901</v>
      </c>
      <c r="F68" s="303"/>
      <c r="G68" s="302">
        <v>0.33000584904353697</v>
      </c>
      <c r="H68" s="302">
        <v>6.3342763801404273E-2</v>
      </c>
      <c r="I68" s="302">
        <v>9.8044723879429588E-3</v>
      </c>
      <c r="J68" s="302">
        <f t="shared" si="38"/>
        <v>0.40315308523288423</v>
      </c>
      <c r="K68" s="303"/>
      <c r="L68" s="302">
        <v>0.24125009298968092</v>
      </c>
      <c r="M68" s="302">
        <v>7.2288508514380817E-2</v>
      </c>
      <c r="N68" s="302">
        <v>2.44244658381929E-2</v>
      </c>
      <c r="O68" s="302">
        <f t="shared" si="37"/>
        <v>0.33796306734225467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2.3061127697662096</v>
      </c>
      <c r="C70" s="311">
        <f t="shared" ref="C70:E70" si="39">SUM(C60:C68)</f>
        <v>0.38225624840291417</v>
      </c>
      <c r="D70" s="311">
        <f t="shared" si="39"/>
        <v>0.14663098183087303</v>
      </c>
      <c r="E70" s="311">
        <f t="shared" si="39"/>
        <v>2.8349999999999973</v>
      </c>
      <c r="F70" s="311"/>
      <c r="G70" s="311">
        <f t="shared" ref="G70:J70" si="40">SUM(G60:G68)</f>
        <v>2.6048253125995871</v>
      </c>
      <c r="H70" s="311">
        <f t="shared" si="40"/>
        <v>0.42901018939582003</v>
      </c>
      <c r="I70" s="311">
        <f t="shared" si="40"/>
        <v>0.28916449800459215</v>
      </c>
      <c r="J70" s="311">
        <f t="shared" si="40"/>
        <v>3.3229999999999995</v>
      </c>
      <c r="K70" s="311"/>
      <c r="L70" s="311">
        <f t="shared" ref="L70:O70" si="41">SUM(L60:L68)</f>
        <v>1.7713356849376405</v>
      </c>
      <c r="M70" s="311">
        <f t="shared" si="41"/>
        <v>0.28626233681280372</v>
      </c>
      <c r="N70" s="311">
        <f t="shared" si="41"/>
        <v>0.20640197824955681</v>
      </c>
      <c r="O70" s="311">
        <f t="shared" si="41"/>
        <v>2.2640000000000011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0.72458371423635193</v>
      </c>
      <c r="C77" s="302">
        <v>3.8078327927638531E-2</v>
      </c>
      <c r="D77" s="302">
        <v>6.7400096913317636E-2</v>
      </c>
      <c r="E77" s="302">
        <f>SUM(B77:D77)</f>
        <v>0.83006213907730808</v>
      </c>
      <c r="F77" s="303"/>
      <c r="G77" s="302">
        <v>0.68084745126969792</v>
      </c>
      <c r="H77" s="302">
        <v>4.3627915089664536E-2</v>
      </c>
      <c r="I77" s="302">
        <v>0.11416867858172637</v>
      </c>
      <c r="J77" s="302">
        <f>SUM(G77:I77)</f>
        <v>0.83864404494108891</v>
      </c>
      <c r="K77" s="303"/>
      <c r="L77" s="302">
        <v>0.52615159151314495</v>
      </c>
      <c r="M77" s="302">
        <v>4.5228248688699201E-2</v>
      </c>
      <c r="N77" s="302">
        <v>9.3452247004556899E-2</v>
      </c>
      <c r="O77" s="302">
        <f>SUM(L77:N77)</f>
        <v>0.66483208720640108</v>
      </c>
    </row>
    <row r="78" spans="1:15" s="236" customFormat="1" x14ac:dyDescent="0.2">
      <c r="A78" s="237" t="str">
        <f>name!E$5</f>
        <v>Professional occupations</v>
      </c>
      <c r="B78" s="302">
        <v>0.8652899892064313</v>
      </c>
      <c r="C78" s="302">
        <v>2.827890192933569E-2</v>
      </c>
      <c r="D78" s="302">
        <v>7.5981409638078437E-2</v>
      </c>
      <c r="E78" s="302">
        <f t="shared" ref="E78:E85" si="42">SUM(B78:D78)</f>
        <v>0.96955030077384541</v>
      </c>
      <c r="F78" s="303"/>
      <c r="G78" s="302">
        <v>0.92111389304694202</v>
      </c>
      <c r="H78" s="302">
        <v>3.4741525739562934E-2</v>
      </c>
      <c r="I78" s="302">
        <v>7.9811300474114777E-2</v>
      </c>
      <c r="J78" s="302">
        <f t="shared" ref="J78:J80" si="43">SUM(G78:I78)</f>
        <v>1.0356667192606197</v>
      </c>
      <c r="K78" s="303"/>
      <c r="L78" s="302">
        <v>0.93645954431274003</v>
      </c>
      <c r="M78" s="302">
        <v>4.0376947151950421E-2</v>
      </c>
      <c r="N78" s="302">
        <v>6.4732740779843478E-2</v>
      </c>
      <c r="O78" s="302">
        <f t="shared" ref="O78:O85" si="44">SUM(L78:N78)</f>
        <v>1.0415692322445338</v>
      </c>
    </row>
    <row r="79" spans="1:15" s="236" customFormat="1" x14ac:dyDescent="0.2">
      <c r="A79" s="237" t="str">
        <f>name!E$6</f>
        <v>Associate professional occupations</v>
      </c>
      <c r="B79" s="302">
        <v>0.55644229081181729</v>
      </c>
      <c r="C79" s="302">
        <v>4.3192152906638873E-2</v>
      </c>
      <c r="D79" s="302">
        <v>2.9729519325873716E-2</v>
      </c>
      <c r="E79" s="302">
        <f t="shared" si="42"/>
        <v>0.62936396304432995</v>
      </c>
      <c r="F79" s="303"/>
      <c r="G79" s="302">
        <v>0.54665180829413462</v>
      </c>
      <c r="H79" s="302">
        <v>4.6478566610360206E-2</v>
      </c>
      <c r="I79" s="302">
        <v>4.1616490355909121E-2</v>
      </c>
      <c r="J79" s="302">
        <f t="shared" si="43"/>
        <v>0.63474686526040391</v>
      </c>
      <c r="K79" s="303"/>
      <c r="L79" s="302">
        <v>0.44162224161327324</v>
      </c>
      <c r="M79" s="302">
        <v>4.4898042792388196E-2</v>
      </c>
      <c r="N79" s="302">
        <v>2.2862001095849786E-2</v>
      </c>
      <c r="O79" s="302">
        <f t="shared" si="44"/>
        <v>0.50938228550151121</v>
      </c>
    </row>
    <row r="80" spans="1:15" s="236" customFormat="1" x14ac:dyDescent="0.2">
      <c r="A80" s="237" t="str">
        <f>name!E$7</f>
        <v>Administrative and secretarial occupations</v>
      </c>
      <c r="B80" s="302">
        <v>0.31792111500149067</v>
      </c>
      <c r="C80" s="302">
        <v>8.97613767767588E-2</v>
      </c>
      <c r="D80" s="302">
        <v>1.0454691294969376E-2</v>
      </c>
      <c r="E80" s="302">
        <f t="shared" si="42"/>
        <v>0.41813718307321884</v>
      </c>
      <c r="F80" s="303"/>
      <c r="G80" s="302">
        <v>0.28602700546386717</v>
      </c>
      <c r="H80" s="302">
        <v>7.5536937282258271E-2</v>
      </c>
      <c r="I80" s="302">
        <v>3.7319094667574701E-2</v>
      </c>
      <c r="J80" s="302">
        <f t="shared" si="43"/>
        <v>0.39888303741370018</v>
      </c>
      <c r="K80" s="303"/>
      <c r="L80" s="302">
        <v>0.24551545825127194</v>
      </c>
      <c r="M80" s="302">
        <v>4.91080953154725E-2</v>
      </c>
      <c r="N80" s="302">
        <v>2.2726078338736785E-2</v>
      </c>
      <c r="O80" s="302">
        <f t="shared" si="44"/>
        <v>0.31734963190548121</v>
      </c>
    </row>
    <row r="81" spans="1:15" s="236" customFormat="1" x14ac:dyDescent="0.2">
      <c r="A81" s="237" t="str">
        <f>name!E$8</f>
        <v>Skilled trades occupations</v>
      </c>
      <c r="B81" s="302">
        <v>1.1282480220467368</v>
      </c>
      <c r="C81" s="302">
        <v>4.0967213192884808E-2</v>
      </c>
      <c r="D81" s="302">
        <v>0.10250014156066799</v>
      </c>
      <c r="E81" s="302">
        <f t="shared" si="42"/>
        <v>1.2717153768002896</v>
      </c>
      <c r="F81" s="303"/>
      <c r="G81" s="302">
        <v>0.75515097791472041</v>
      </c>
      <c r="H81" s="302">
        <v>2.2059307585731994E-2</v>
      </c>
      <c r="I81" s="302">
        <v>6.5500423666734586E-2</v>
      </c>
      <c r="J81" s="302">
        <f>SUM(G81:I81)</f>
        <v>0.84271070916718704</v>
      </c>
      <c r="K81" s="303"/>
      <c r="L81" s="302">
        <v>0.53198134660466212</v>
      </c>
      <c r="M81" s="302">
        <v>1.864377115770734E-2</v>
      </c>
      <c r="N81" s="302">
        <v>7.0096007212935532E-2</v>
      </c>
      <c r="O81" s="302">
        <f t="shared" si="44"/>
        <v>0.62072112497530496</v>
      </c>
    </row>
    <row r="82" spans="1:15" s="236" customFormat="1" x14ac:dyDescent="0.2">
      <c r="A82" s="237" t="str">
        <f>name!E$9</f>
        <v>Caring, leisure and other service occupations</v>
      </c>
      <c r="B82" s="302">
        <v>3.9023385282726863E-2</v>
      </c>
      <c r="C82" s="302">
        <v>9.5747937144389193E-3</v>
      </c>
      <c r="D82" s="302">
        <v>5.7724956607971851E-3</v>
      </c>
      <c r="E82" s="302">
        <f t="shared" si="42"/>
        <v>5.437067465796297E-2</v>
      </c>
      <c r="F82" s="303"/>
      <c r="G82" s="302">
        <v>3.0079945072755028E-2</v>
      </c>
      <c r="H82" s="302">
        <v>7.4249819172435109E-3</v>
      </c>
      <c r="I82" s="302">
        <v>1.8696746986887978E-2</v>
      </c>
      <c r="J82" s="302">
        <f t="shared" ref="J82:J85" si="45">SUM(G82:I82)</f>
        <v>5.620167397688651E-2</v>
      </c>
      <c r="K82" s="303"/>
      <c r="L82" s="302">
        <v>2.1145412740722059E-2</v>
      </c>
      <c r="M82" s="302">
        <v>4.0401519427357068E-3</v>
      </c>
      <c r="N82" s="302">
        <v>2.5754017471287777E-2</v>
      </c>
      <c r="O82" s="302">
        <f t="shared" si="44"/>
        <v>5.0939582154745547E-2</v>
      </c>
    </row>
    <row r="83" spans="1:15" s="236" customFormat="1" x14ac:dyDescent="0.2">
      <c r="A83" s="237" t="str">
        <f>name!E$10</f>
        <v>Sales and customer service occupations</v>
      </c>
      <c r="B83" s="302">
        <v>0.15106174450462248</v>
      </c>
      <c r="C83" s="302">
        <v>2.9780569285258757E-2</v>
      </c>
      <c r="D83" s="302">
        <v>7.7630651972104055E-3</v>
      </c>
      <c r="E83" s="302">
        <f t="shared" si="42"/>
        <v>0.18860537898709165</v>
      </c>
      <c r="F83" s="303"/>
      <c r="G83" s="302">
        <v>0.12585178737456748</v>
      </c>
      <c r="H83" s="302">
        <v>2.3501454888359617E-2</v>
      </c>
      <c r="I83" s="302">
        <v>1.412812854339276E-2</v>
      </c>
      <c r="J83" s="302">
        <f t="shared" si="45"/>
        <v>0.16348137080631986</v>
      </c>
      <c r="K83" s="303"/>
      <c r="L83" s="302">
        <v>0.11078636516662188</v>
      </c>
      <c r="M83" s="302">
        <v>2.3403960623649838E-2</v>
      </c>
      <c r="N83" s="302">
        <v>9.3414329882755432E-3</v>
      </c>
      <c r="O83" s="302">
        <f t="shared" si="44"/>
        <v>0.14353175877854726</v>
      </c>
    </row>
    <row r="84" spans="1:15" s="236" customFormat="1" x14ac:dyDescent="0.2">
      <c r="A84" s="237" t="str">
        <f>name!E$11</f>
        <v>Process, plant and machine operatives</v>
      </c>
      <c r="B84" s="302">
        <v>0.77308505389952964</v>
      </c>
      <c r="C84" s="302">
        <v>5.9259933683243858E-2</v>
      </c>
      <c r="D84" s="302">
        <v>1.9404571528209201E-2</v>
      </c>
      <c r="E84" s="302">
        <f t="shared" si="42"/>
        <v>0.85174955911098271</v>
      </c>
      <c r="F84" s="303"/>
      <c r="G84" s="302">
        <v>0.48112324756698538</v>
      </c>
      <c r="H84" s="302">
        <v>3.6997604119067461E-2</v>
      </c>
      <c r="I84" s="302">
        <v>2.6237347243699277E-2</v>
      </c>
      <c r="J84" s="302">
        <f t="shared" si="45"/>
        <v>0.54435819892975212</v>
      </c>
      <c r="K84" s="303"/>
      <c r="L84" s="302">
        <v>0.36414145419534333</v>
      </c>
      <c r="M84" s="302">
        <v>3.5617709332653485E-2</v>
      </c>
      <c r="N84" s="302">
        <v>3.2718802697677199E-2</v>
      </c>
      <c r="O84" s="302">
        <f t="shared" si="44"/>
        <v>0.43247796622567397</v>
      </c>
    </row>
    <row r="85" spans="1:15" s="236" customFormat="1" x14ac:dyDescent="0.2">
      <c r="A85" s="237" t="str">
        <f>name!E$12</f>
        <v>Elementary occupations</v>
      </c>
      <c r="B85" s="302">
        <v>0.21940225937734834</v>
      </c>
      <c r="C85" s="302">
        <v>2.2087874748027654E-2</v>
      </c>
      <c r="D85" s="302">
        <v>1.0955290349604799E-2</v>
      </c>
      <c r="E85" s="302">
        <f t="shared" si="42"/>
        <v>0.25244542447498081</v>
      </c>
      <c r="F85" s="303"/>
      <c r="G85" s="302">
        <v>0.13388763218357547</v>
      </c>
      <c r="H85" s="302">
        <v>1.5767849087843674E-2</v>
      </c>
      <c r="I85" s="302">
        <v>2.2651898972618996E-2</v>
      </c>
      <c r="J85" s="302">
        <f t="shared" si="45"/>
        <v>0.17230738024403813</v>
      </c>
      <c r="K85" s="303"/>
      <c r="L85" s="302">
        <v>0.11879559594537031</v>
      </c>
      <c r="M85" s="302">
        <v>2.9850811295735611E-2</v>
      </c>
      <c r="N85" s="302">
        <v>5.0549923766691443E-2</v>
      </c>
      <c r="O85" s="302">
        <f t="shared" si="44"/>
        <v>0.19919633100779738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4.7750575743670556</v>
      </c>
      <c r="C87" s="311">
        <f t="shared" ref="C87:E87" si="46">SUM(C77:C85)</f>
        <v>0.36098114416422583</v>
      </c>
      <c r="D87" s="311">
        <f t="shared" si="46"/>
        <v>0.32996128146872877</v>
      </c>
      <c r="E87" s="311">
        <f t="shared" si="46"/>
        <v>5.46600000000001</v>
      </c>
      <c r="F87" s="311"/>
      <c r="G87" s="311">
        <f t="shared" ref="G87:J87" si="47">SUM(G77:G85)</f>
        <v>3.9607337481872444</v>
      </c>
      <c r="H87" s="311">
        <f t="shared" si="47"/>
        <v>0.30613614232009217</v>
      </c>
      <c r="I87" s="311">
        <f t="shared" si="47"/>
        <v>0.4201301094926585</v>
      </c>
      <c r="J87" s="311">
        <f t="shared" si="47"/>
        <v>4.6869999999999967</v>
      </c>
      <c r="K87" s="311"/>
      <c r="L87" s="311">
        <f t="shared" ref="L87:O87" si="48">SUM(L77:L85)</f>
        <v>3.2965990103431495</v>
      </c>
      <c r="M87" s="311">
        <f t="shared" si="48"/>
        <v>0.2911677383009923</v>
      </c>
      <c r="N87" s="311">
        <f t="shared" si="48"/>
        <v>0.39223325135585441</v>
      </c>
      <c r="O87" s="311">
        <f t="shared" si="48"/>
        <v>3.9799999999999964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2.0080314142339097</v>
      </c>
      <c r="C94" s="302">
        <v>0.12248510331236898</v>
      </c>
      <c r="D94" s="302">
        <v>0.34215639175237894</v>
      </c>
      <c r="E94" s="302">
        <f>SUM(B94:D94)</f>
        <v>2.4726729092986579</v>
      </c>
      <c r="F94" s="303"/>
      <c r="G94" s="302">
        <v>2.6487362454280801</v>
      </c>
      <c r="H94" s="302">
        <v>0.21530257169396896</v>
      </c>
      <c r="I94" s="302">
        <v>0.40853625350482242</v>
      </c>
      <c r="J94" s="302">
        <f>SUM(G94:I94)</f>
        <v>3.2725750706268713</v>
      </c>
      <c r="K94" s="303"/>
      <c r="L94" s="302">
        <v>2.3061088233970404</v>
      </c>
      <c r="M94" s="302">
        <v>0.21999801028933313</v>
      </c>
      <c r="N94" s="302">
        <v>0.37932312708029359</v>
      </c>
      <c r="O94" s="302">
        <f>SUM(L94:N94)</f>
        <v>2.9054299607666674</v>
      </c>
    </row>
    <row r="95" spans="1:15" s="236" customFormat="1" x14ac:dyDescent="0.2">
      <c r="A95" s="237" t="str">
        <f>name!E$5</f>
        <v>Professional occupations</v>
      </c>
      <c r="B95" s="302">
        <v>2.7207218330341987</v>
      </c>
      <c r="C95" s="302">
        <v>9.6013037441047056E-2</v>
      </c>
      <c r="D95" s="302">
        <v>0.1897546594815385</v>
      </c>
      <c r="E95" s="302">
        <f t="shared" ref="E95:E102" si="49">SUM(B95:D95)</f>
        <v>3.0064895299567844</v>
      </c>
      <c r="F95" s="303"/>
      <c r="G95" s="302">
        <v>4.0079294879000216</v>
      </c>
      <c r="H95" s="302">
        <v>0.20241327807222859</v>
      </c>
      <c r="I95" s="302">
        <v>0.24509701905146358</v>
      </c>
      <c r="J95" s="302">
        <f t="shared" ref="J95:J97" si="50">SUM(G95:I95)</f>
        <v>4.4554397850237137</v>
      </c>
      <c r="K95" s="303"/>
      <c r="L95" s="302">
        <v>4.9000762188893621</v>
      </c>
      <c r="M95" s="302">
        <v>0.21674361471327194</v>
      </c>
      <c r="N95" s="302">
        <v>0.19715743913756467</v>
      </c>
      <c r="O95" s="302">
        <f t="shared" ref="O95:O102" si="51">SUM(L95:N95)</f>
        <v>5.3139772727401979</v>
      </c>
    </row>
    <row r="96" spans="1:15" s="236" customFormat="1" x14ac:dyDescent="0.2">
      <c r="A96" s="237" t="str">
        <f>name!E$6</f>
        <v>Associate professional occupations</v>
      </c>
      <c r="B96" s="302">
        <v>1.8281998368596137</v>
      </c>
      <c r="C96" s="302">
        <v>0.14372762961649027</v>
      </c>
      <c r="D96" s="302">
        <v>0.15906822006725158</v>
      </c>
      <c r="E96" s="302">
        <f t="shared" si="49"/>
        <v>2.1309956865433555</v>
      </c>
      <c r="F96" s="303"/>
      <c r="G96" s="302">
        <v>2.5338363063669802</v>
      </c>
      <c r="H96" s="302">
        <v>0.20736526646737932</v>
      </c>
      <c r="I96" s="302">
        <v>0.24403595313617871</v>
      </c>
      <c r="J96" s="302">
        <f t="shared" si="50"/>
        <v>2.9852375259705384</v>
      </c>
      <c r="K96" s="303"/>
      <c r="L96" s="302">
        <v>2.4175888274252806</v>
      </c>
      <c r="M96" s="302">
        <v>0.1681870302301057</v>
      </c>
      <c r="N96" s="302">
        <v>0.21723525304902774</v>
      </c>
      <c r="O96" s="302">
        <f t="shared" si="51"/>
        <v>2.8030111107044138</v>
      </c>
    </row>
    <row r="97" spans="1:15" s="236" customFormat="1" x14ac:dyDescent="0.2">
      <c r="A97" s="237" t="str">
        <f>name!E$7</f>
        <v>Administrative and secretarial occupations</v>
      </c>
      <c r="B97" s="302">
        <v>1.3573079190708679</v>
      </c>
      <c r="C97" s="302">
        <v>0.37496995886878498</v>
      </c>
      <c r="D97" s="302">
        <v>4.3779555012547933E-2</v>
      </c>
      <c r="E97" s="302">
        <f t="shared" si="49"/>
        <v>1.7760574329522008</v>
      </c>
      <c r="F97" s="303"/>
      <c r="G97" s="302">
        <v>1.7054507580603637</v>
      </c>
      <c r="H97" s="302">
        <v>0.38023966298645306</v>
      </c>
      <c r="I97" s="302">
        <v>9.4212786498157383E-2</v>
      </c>
      <c r="J97" s="302">
        <f t="shared" si="50"/>
        <v>2.179903207544974</v>
      </c>
      <c r="K97" s="303"/>
      <c r="L97" s="302">
        <v>1.7962934007412847</v>
      </c>
      <c r="M97" s="302">
        <v>0.26542471910438942</v>
      </c>
      <c r="N97" s="302">
        <v>5.8169293754976786E-2</v>
      </c>
      <c r="O97" s="302">
        <f t="shared" si="51"/>
        <v>2.1198874136006509</v>
      </c>
    </row>
    <row r="98" spans="1:15" s="236" customFormat="1" x14ac:dyDescent="0.2">
      <c r="A98" s="237" t="str">
        <f>name!E$8</f>
        <v>Skilled trades occupations</v>
      </c>
      <c r="B98" s="302">
        <v>5.634286903677574</v>
      </c>
      <c r="C98" s="302">
        <v>0.21642636572563423</v>
      </c>
      <c r="D98" s="302">
        <v>0.79234645518657398</v>
      </c>
      <c r="E98" s="302">
        <f t="shared" si="49"/>
        <v>6.643059724589782</v>
      </c>
      <c r="F98" s="303"/>
      <c r="G98" s="302">
        <v>5.2233822000956094</v>
      </c>
      <c r="H98" s="302">
        <v>0.16135131098644789</v>
      </c>
      <c r="I98" s="302">
        <v>0.80454229861401494</v>
      </c>
      <c r="J98" s="302">
        <f>SUM(G98:I98)</f>
        <v>6.1892758096960723</v>
      </c>
      <c r="K98" s="303"/>
      <c r="L98" s="302">
        <v>4.1496387159640564</v>
      </c>
      <c r="M98" s="302">
        <v>0.16521909333593082</v>
      </c>
      <c r="N98" s="302">
        <v>0.76268802187242724</v>
      </c>
      <c r="O98" s="302">
        <f t="shared" si="51"/>
        <v>5.0775458311724142</v>
      </c>
    </row>
    <row r="99" spans="1:15" s="236" customFormat="1" x14ac:dyDescent="0.2">
      <c r="A99" s="237" t="str">
        <f>name!E$9</f>
        <v>Caring, leisure and other service occupations</v>
      </c>
      <c r="B99" s="302">
        <v>0.1431143151709639</v>
      </c>
      <c r="C99" s="302">
        <v>2.8294087245013356E-2</v>
      </c>
      <c r="D99" s="302">
        <v>2.4208570348503752E-2</v>
      </c>
      <c r="E99" s="302">
        <f t="shared" si="49"/>
        <v>0.19561697276448103</v>
      </c>
      <c r="F99" s="303"/>
      <c r="G99" s="302">
        <v>0.18481891726841063</v>
      </c>
      <c r="H99" s="302">
        <v>4.383673095759609E-2</v>
      </c>
      <c r="I99" s="302">
        <v>9.8612664339434206E-2</v>
      </c>
      <c r="J99" s="302">
        <f t="shared" ref="J99:J102" si="52">SUM(G99:I99)</f>
        <v>0.32726831256544092</v>
      </c>
      <c r="K99" s="303"/>
      <c r="L99" s="302">
        <v>0.20203361557517849</v>
      </c>
      <c r="M99" s="302">
        <v>3.5768696204437546E-2</v>
      </c>
      <c r="N99" s="302">
        <v>9.8346200129747846E-2</v>
      </c>
      <c r="O99" s="302">
        <f t="shared" si="51"/>
        <v>0.3361485119093639</v>
      </c>
    </row>
    <row r="100" spans="1:15" s="236" customFormat="1" x14ac:dyDescent="0.2">
      <c r="A100" s="237" t="str">
        <f>name!E$10</f>
        <v>Sales and customer service occupations</v>
      </c>
      <c r="B100" s="302">
        <v>0.45258747040271258</v>
      </c>
      <c r="C100" s="302">
        <v>0.1362985484064734</v>
      </c>
      <c r="D100" s="302">
        <v>6.6043044208975693E-2</v>
      </c>
      <c r="E100" s="302">
        <f t="shared" si="49"/>
        <v>0.65492906301816167</v>
      </c>
      <c r="F100" s="303"/>
      <c r="G100" s="302">
        <v>0.51645384925097548</v>
      </c>
      <c r="H100" s="302">
        <v>0.14510844258600117</v>
      </c>
      <c r="I100" s="302">
        <v>6.9008501016473503E-2</v>
      </c>
      <c r="J100" s="302">
        <f t="shared" si="52"/>
        <v>0.73057079285345017</v>
      </c>
      <c r="K100" s="303"/>
      <c r="L100" s="302">
        <v>0.52024672051226828</v>
      </c>
      <c r="M100" s="302">
        <v>0.14373832603848555</v>
      </c>
      <c r="N100" s="302">
        <v>5.2144757187843276E-2</v>
      </c>
      <c r="O100" s="302">
        <f t="shared" si="51"/>
        <v>0.71612980373859714</v>
      </c>
    </row>
    <row r="101" spans="1:15" s="236" customFormat="1" x14ac:dyDescent="0.2">
      <c r="A101" s="237" t="str">
        <f>name!E$11</f>
        <v>Process, plant and machine operatives</v>
      </c>
      <c r="B101" s="302">
        <v>2.8289777350341412</v>
      </c>
      <c r="C101" s="302">
        <v>0.22345928577924259</v>
      </c>
      <c r="D101" s="302">
        <v>0.1458639385596055</v>
      </c>
      <c r="E101" s="302">
        <f t="shared" si="49"/>
        <v>3.1983009593729892</v>
      </c>
      <c r="F101" s="303"/>
      <c r="G101" s="302">
        <v>2.4819167534126221</v>
      </c>
      <c r="H101" s="302">
        <v>0.20731095766981153</v>
      </c>
      <c r="I101" s="302">
        <v>0.37953282509218073</v>
      </c>
      <c r="J101" s="302">
        <f t="shared" si="52"/>
        <v>3.0687605361746142</v>
      </c>
      <c r="K101" s="303"/>
      <c r="L101" s="302">
        <v>1.9174656007019899</v>
      </c>
      <c r="M101" s="302">
        <v>0.1987607791949102</v>
      </c>
      <c r="N101" s="302">
        <v>0.35438325964297812</v>
      </c>
      <c r="O101" s="302">
        <f t="shared" si="51"/>
        <v>2.470609639539878</v>
      </c>
    </row>
    <row r="102" spans="1:15" s="236" customFormat="1" x14ac:dyDescent="0.2">
      <c r="A102" s="237" t="str">
        <f>name!E$12</f>
        <v>Elementary occupations</v>
      </c>
      <c r="B102" s="302">
        <v>1.0159524844442855</v>
      </c>
      <c r="C102" s="302">
        <v>0.1624922229362096</v>
      </c>
      <c r="D102" s="302">
        <v>0.11243301412307849</v>
      </c>
      <c r="E102" s="302">
        <f t="shared" si="49"/>
        <v>1.2908777215035736</v>
      </c>
      <c r="F102" s="303"/>
      <c r="G102" s="302">
        <v>0.88715154445232569</v>
      </c>
      <c r="H102" s="302">
        <v>0.15130397358645939</v>
      </c>
      <c r="I102" s="302">
        <v>0.19751344150551783</v>
      </c>
      <c r="J102" s="302">
        <f t="shared" si="52"/>
        <v>1.2359689595443029</v>
      </c>
      <c r="K102" s="303"/>
      <c r="L102" s="302">
        <v>0.79685883905750576</v>
      </c>
      <c r="M102" s="302">
        <v>0.22286759907448347</v>
      </c>
      <c r="N102" s="302">
        <v>0.27453401769580216</v>
      </c>
      <c r="O102" s="302">
        <f t="shared" si="51"/>
        <v>1.2942604558277915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17.989179911928264</v>
      </c>
      <c r="C104" s="311">
        <f t="shared" ref="C104:E104" si="53">SUM(C94:C102)</f>
        <v>1.5041662393312645</v>
      </c>
      <c r="D104" s="311">
        <f t="shared" si="53"/>
        <v>1.8756538487404544</v>
      </c>
      <c r="E104" s="311">
        <f t="shared" si="53"/>
        <v>21.368999999999986</v>
      </c>
      <c r="F104" s="311"/>
      <c r="G104" s="311">
        <f t="shared" ref="G104:J104" si="54">SUM(G94:G102)</f>
        <v>20.189676062235392</v>
      </c>
      <c r="H104" s="311">
        <f t="shared" si="54"/>
        <v>1.7142321950063462</v>
      </c>
      <c r="I104" s="311">
        <f t="shared" si="54"/>
        <v>2.5410917427582436</v>
      </c>
      <c r="J104" s="311">
        <f t="shared" si="54"/>
        <v>24.444999999999975</v>
      </c>
      <c r="K104" s="311"/>
      <c r="L104" s="311">
        <f t="shared" ref="L104:O104" si="55">SUM(L94:L102)</f>
        <v>19.006310762263968</v>
      </c>
      <c r="M104" s="311">
        <f t="shared" si="55"/>
        <v>1.6367078681853475</v>
      </c>
      <c r="N104" s="311">
        <f t="shared" si="55"/>
        <v>2.3939813695506613</v>
      </c>
      <c r="O104" s="311">
        <f t="shared" si="55"/>
        <v>23.036999999999974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3.8352093332367686E-2</v>
      </c>
      <c r="C111" s="302">
        <v>1.4403134628821E-3</v>
      </c>
      <c r="D111" s="302">
        <v>3.7007768434011781E-3</v>
      </c>
      <c r="E111" s="302">
        <f>SUM(B111:D111)</f>
        <v>4.3493183638650963E-2</v>
      </c>
      <c r="F111" s="303"/>
      <c r="G111" s="302">
        <v>7.2375855576346765E-2</v>
      </c>
      <c r="H111" s="302">
        <v>6.2466458984675949E-3</v>
      </c>
      <c r="I111" s="302">
        <v>0</v>
      </c>
      <c r="J111" s="302">
        <f>SUM(G111:I111)</f>
        <v>7.8622501474814366E-2</v>
      </c>
      <c r="K111" s="303"/>
      <c r="L111" s="302">
        <v>5.9388443934238651E-2</v>
      </c>
      <c r="M111" s="302">
        <v>6.6712321158088721E-3</v>
      </c>
      <c r="N111" s="302">
        <v>0</v>
      </c>
      <c r="O111" s="302">
        <f>SUM(L111:N111)</f>
        <v>6.6059676050047519E-2</v>
      </c>
    </row>
    <row r="112" spans="1:15" s="236" customFormat="1" x14ac:dyDescent="0.2">
      <c r="A112" s="237" t="str">
        <f>name!E$5</f>
        <v>Professional occupations</v>
      </c>
      <c r="B112" s="302">
        <v>0.10755829415790694</v>
      </c>
      <c r="C112" s="302">
        <v>1.8478183043363515E-3</v>
      </c>
      <c r="D112" s="302">
        <v>4.7112212611206102E-3</v>
      </c>
      <c r="E112" s="302">
        <f t="shared" ref="E112:E119" si="56">SUM(B112:D112)</f>
        <v>0.1141173337233639</v>
      </c>
      <c r="F112" s="303"/>
      <c r="G112" s="302">
        <v>0.22692710702936497</v>
      </c>
      <c r="H112" s="302">
        <v>8.2999974152602792E-3</v>
      </c>
      <c r="I112" s="302">
        <v>0</v>
      </c>
      <c r="J112" s="302">
        <f t="shared" ref="J112:J114" si="57">SUM(G112:I112)</f>
        <v>0.23522710444462525</v>
      </c>
      <c r="K112" s="303"/>
      <c r="L112" s="302">
        <v>0.24527191954171049</v>
      </c>
      <c r="M112" s="302">
        <v>8.7367755474535361E-3</v>
      </c>
      <c r="N112" s="302">
        <v>0</v>
      </c>
      <c r="O112" s="302">
        <f t="shared" ref="O112:O119" si="58">SUM(L112:N112)</f>
        <v>0.25400869508916402</v>
      </c>
    </row>
    <row r="113" spans="1:15" s="236" customFormat="1" x14ac:dyDescent="0.2">
      <c r="A113" s="237" t="str">
        <f>name!E$6</f>
        <v>Associate professional occupations</v>
      </c>
      <c r="B113" s="302">
        <v>7.2220535243447861E-2</v>
      </c>
      <c r="C113" s="302">
        <v>2.7729670997632878E-3</v>
      </c>
      <c r="D113" s="302">
        <v>2.2397452980413377E-3</v>
      </c>
      <c r="E113" s="302">
        <f t="shared" si="56"/>
        <v>7.7233247641252487E-2</v>
      </c>
      <c r="F113" s="303"/>
      <c r="G113" s="302">
        <v>0.14555836957391366</v>
      </c>
      <c r="H113" s="302">
        <v>9.4469702787781142E-3</v>
      </c>
      <c r="I113" s="302">
        <v>0</v>
      </c>
      <c r="J113" s="302">
        <f t="shared" si="57"/>
        <v>0.15500533985269177</v>
      </c>
      <c r="K113" s="303"/>
      <c r="L113" s="302">
        <v>0.12076047147370918</v>
      </c>
      <c r="M113" s="302">
        <v>8.6809321245518729E-3</v>
      </c>
      <c r="N113" s="302">
        <v>0</v>
      </c>
      <c r="O113" s="302">
        <f t="shared" si="58"/>
        <v>0.12944140359826106</v>
      </c>
    </row>
    <row r="114" spans="1:15" s="236" customFormat="1" x14ac:dyDescent="0.2">
      <c r="A114" s="237" t="str">
        <f>name!E$7</f>
        <v>Administrative and secretarial occupations</v>
      </c>
      <c r="B114" s="302">
        <v>0.11585680393040666</v>
      </c>
      <c r="C114" s="302">
        <v>8.2358595824982006E-3</v>
      </c>
      <c r="D114" s="302">
        <v>1.5141038868189656E-3</v>
      </c>
      <c r="E114" s="302">
        <f t="shared" si="56"/>
        <v>0.12560676739972382</v>
      </c>
      <c r="F114" s="303"/>
      <c r="G114" s="302">
        <v>0.18980064354674436</v>
      </c>
      <c r="H114" s="302">
        <v>2.4604139313114396E-2</v>
      </c>
      <c r="I114" s="302">
        <v>0</v>
      </c>
      <c r="J114" s="302">
        <f t="shared" si="57"/>
        <v>0.21440478285985876</v>
      </c>
      <c r="K114" s="303"/>
      <c r="L114" s="302">
        <v>0.17335400179112068</v>
      </c>
      <c r="M114" s="302">
        <v>1.9343985022625288E-2</v>
      </c>
      <c r="N114" s="302">
        <v>0</v>
      </c>
      <c r="O114" s="302">
        <f t="shared" si="58"/>
        <v>0.19269798681374598</v>
      </c>
    </row>
    <row r="115" spans="1:15" s="236" customFormat="1" x14ac:dyDescent="0.2">
      <c r="A115" s="237" t="str">
        <f>name!E$8</f>
        <v>Skilled trades occupations</v>
      </c>
      <c r="B115" s="302">
        <v>7.6528555703803597E-2</v>
      </c>
      <c r="C115" s="302">
        <v>1.169819160717554E-3</v>
      </c>
      <c r="D115" s="302">
        <v>4.2808555701433536E-3</v>
      </c>
      <c r="E115" s="302">
        <f t="shared" si="56"/>
        <v>8.1979230434664499E-2</v>
      </c>
      <c r="F115" s="303"/>
      <c r="G115" s="302">
        <v>0.10594728173884059</v>
      </c>
      <c r="H115" s="302">
        <v>4.0950720915800742E-3</v>
      </c>
      <c r="I115" s="302">
        <v>0</v>
      </c>
      <c r="J115" s="302">
        <f>SUM(G115:I115)</f>
        <v>0.11004235383042066</v>
      </c>
      <c r="K115" s="303"/>
      <c r="L115" s="302">
        <v>7.296895656402462E-2</v>
      </c>
      <c r="M115" s="302">
        <v>3.3966451932451094E-3</v>
      </c>
      <c r="N115" s="302">
        <v>0</v>
      </c>
      <c r="O115" s="302">
        <f t="shared" si="58"/>
        <v>7.6365601757269724E-2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1.4063508781046691E-2</v>
      </c>
      <c r="C116" s="302">
        <v>1.5479284583837956E-3</v>
      </c>
      <c r="D116" s="302">
        <v>4.0144115520115298E-4</v>
      </c>
      <c r="E116" s="302">
        <f t="shared" si="56"/>
        <v>1.6012878394631641E-2</v>
      </c>
      <c r="F116" s="303"/>
      <c r="G116" s="302">
        <v>2.4099707286212736E-2</v>
      </c>
      <c r="H116" s="302">
        <v>5.3750728352941635E-3</v>
      </c>
      <c r="I116" s="302">
        <v>0</v>
      </c>
      <c r="J116" s="302">
        <f t="shared" ref="J116:J119" si="59">SUM(G116:I116)</f>
        <v>2.9474780121506901E-2</v>
      </c>
      <c r="K116" s="303"/>
      <c r="L116" s="302">
        <v>2.2836069105060339E-2</v>
      </c>
      <c r="M116" s="302">
        <v>4.2836957337694112E-3</v>
      </c>
      <c r="N116" s="302">
        <v>0</v>
      </c>
      <c r="O116" s="302">
        <f t="shared" si="58"/>
        <v>2.711976483882975E-2</v>
      </c>
    </row>
    <row r="117" spans="1:15" s="236" customFormat="1" x14ac:dyDescent="0.2">
      <c r="A117" s="237" t="str">
        <f>name!E$10</f>
        <v>Sales and customer service occupations</v>
      </c>
      <c r="B117" s="302">
        <v>9.696335321699201E-2</v>
      </c>
      <c r="C117" s="302">
        <v>1.314313378430753E-2</v>
      </c>
      <c r="D117" s="302">
        <v>6.8526315156066083E-3</v>
      </c>
      <c r="E117" s="302">
        <f t="shared" si="56"/>
        <v>0.11695911851690616</v>
      </c>
      <c r="F117" s="303"/>
      <c r="G117" s="302">
        <v>0.16125614231516402</v>
      </c>
      <c r="H117" s="302">
        <v>5.4825611915052731E-2</v>
      </c>
      <c r="I117" s="302">
        <v>0</v>
      </c>
      <c r="J117" s="302">
        <f t="shared" si="59"/>
        <v>0.21608175423021675</v>
      </c>
      <c r="K117" s="303"/>
      <c r="L117" s="302">
        <v>0.16890131047077223</v>
      </c>
      <c r="M117" s="302">
        <v>5.7557429201791993E-2</v>
      </c>
      <c r="N117" s="302">
        <v>0</v>
      </c>
      <c r="O117" s="302">
        <f t="shared" si="58"/>
        <v>0.22645873967256422</v>
      </c>
    </row>
    <row r="118" spans="1:15" s="236" customFormat="1" x14ac:dyDescent="0.2">
      <c r="A118" s="237" t="str">
        <f>name!E$11</f>
        <v>Process, plant and machine operatives</v>
      </c>
      <c r="B118" s="302">
        <v>3.6807001119250386E-2</v>
      </c>
      <c r="C118" s="302">
        <v>5.3385699638508889E-4</v>
      </c>
      <c r="D118" s="302">
        <v>2.3231737318810362E-3</v>
      </c>
      <c r="E118" s="302">
        <f t="shared" si="56"/>
        <v>3.9664031847516518E-2</v>
      </c>
      <c r="F118" s="303"/>
      <c r="G118" s="302">
        <v>5.1010973159916054E-2</v>
      </c>
      <c r="H118" s="302">
        <v>3.0633480803044966E-3</v>
      </c>
      <c r="I118" s="302">
        <v>0</v>
      </c>
      <c r="J118" s="302">
        <f t="shared" si="59"/>
        <v>5.4074321240220553E-2</v>
      </c>
      <c r="K118" s="303"/>
      <c r="L118" s="302">
        <v>4.8334543852550538E-2</v>
      </c>
      <c r="M118" s="302">
        <v>3.3757032917886604E-3</v>
      </c>
      <c r="N118" s="302">
        <v>0</v>
      </c>
      <c r="O118" s="302">
        <f t="shared" si="58"/>
        <v>5.1710247144339201E-2</v>
      </c>
    </row>
    <row r="119" spans="1:15" s="236" customFormat="1" x14ac:dyDescent="0.2">
      <c r="A119" s="237" t="str">
        <f>name!E$12</f>
        <v>Elementary occupations</v>
      </c>
      <c r="B119" s="302">
        <v>1.2635780019042194E-2</v>
      </c>
      <c r="C119" s="302">
        <v>2.769065164014655E-3</v>
      </c>
      <c r="D119" s="302">
        <v>5.2936322023330613E-4</v>
      </c>
      <c r="E119" s="302">
        <f t="shared" si="56"/>
        <v>1.5934208403290157E-2</v>
      </c>
      <c r="F119" s="303"/>
      <c r="G119" s="302">
        <v>1.822493592577603E-2</v>
      </c>
      <c r="H119" s="302">
        <v>5.842126019871342E-3</v>
      </c>
      <c r="I119" s="302">
        <v>0</v>
      </c>
      <c r="J119" s="302">
        <f t="shared" si="59"/>
        <v>2.4067061945647374E-2</v>
      </c>
      <c r="K119" s="303"/>
      <c r="L119" s="302">
        <v>1.508121246713884E-2</v>
      </c>
      <c r="M119" s="302">
        <v>4.0566725686391079E-3</v>
      </c>
      <c r="N119" s="302">
        <v>0</v>
      </c>
      <c r="O119" s="302">
        <f t="shared" si="58"/>
        <v>1.9137885035777947E-2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0.57098592550426397</v>
      </c>
      <c r="C121" s="311">
        <f t="shared" ref="C121:E121" si="60">SUM(C111:C119)</f>
        <v>3.3460762013288563E-2</v>
      </c>
      <c r="D121" s="311">
        <f t="shared" si="60"/>
        <v>2.6553312482447546E-2</v>
      </c>
      <c r="E121" s="311">
        <f t="shared" si="60"/>
        <v>0.63100000000000012</v>
      </c>
      <c r="F121" s="311"/>
      <c r="G121" s="311">
        <f t="shared" ref="G121:J121" si="61">SUM(G111:G119)</f>
        <v>0.99520101615227929</v>
      </c>
      <c r="H121" s="311">
        <f t="shared" si="61"/>
        <v>0.1217989838477232</v>
      </c>
      <c r="I121" s="311">
        <f t="shared" si="61"/>
        <v>0</v>
      </c>
      <c r="J121" s="311">
        <f t="shared" si="61"/>
        <v>1.1170000000000024</v>
      </c>
      <c r="K121" s="311"/>
      <c r="L121" s="311">
        <f t="shared" ref="L121:O121" si="62">SUM(L111:L119)</f>
        <v>0.92689692920032563</v>
      </c>
      <c r="M121" s="311">
        <f t="shared" si="62"/>
        <v>0.11610307079967384</v>
      </c>
      <c r="N121" s="311">
        <f t="shared" si="62"/>
        <v>0</v>
      </c>
      <c r="O121" s="311">
        <f t="shared" si="62"/>
        <v>1.0429999999999995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0.23694527363423731</v>
      </c>
      <c r="C128" s="302">
        <v>1.7296505459330168E-2</v>
      </c>
      <c r="D128" s="302">
        <v>0.10445498652147282</v>
      </c>
      <c r="E128" s="302">
        <f>SUM(B128:D128)</f>
        <v>0.35869676561504032</v>
      </c>
      <c r="F128" s="303"/>
      <c r="G128" s="302">
        <v>0.36658348713755146</v>
      </c>
      <c r="H128" s="302">
        <v>2.5583411749546116E-2</v>
      </c>
      <c r="I128" s="302">
        <v>1.4144542631897E-3</v>
      </c>
      <c r="J128" s="302">
        <f>SUM(G128:I128)</f>
        <v>0.39358135315028725</v>
      </c>
      <c r="K128" s="303"/>
      <c r="L128" s="302">
        <v>0.4015954193693248</v>
      </c>
      <c r="M128" s="302">
        <v>2.9667545631092907E-2</v>
      </c>
      <c r="N128" s="302">
        <v>1.2049406593479079E-3</v>
      </c>
      <c r="O128" s="302">
        <f>SUM(L128:N128)</f>
        <v>0.43246790565976562</v>
      </c>
    </row>
    <row r="129" spans="1:15" s="236" customFormat="1" x14ac:dyDescent="0.2">
      <c r="A129" s="237" t="str">
        <f>name!E$5</f>
        <v>Professional occupations</v>
      </c>
      <c r="B129" s="302">
        <v>0.22062619387635102</v>
      </c>
      <c r="C129" s="302">
        <v>3.1327750671454782E-2</v>
      </c>
      <c r="D129" s="302">
        <v>4.9644616891206528E-2</v>
      </c>
      <c r="E129" s="302">
        <f t="shared" ref="E129:E136" si="63">SUM(B129:D129)</f>
        <v>0.30159856143901231</v>
      </c>
      <c r="F129" s="303"/>
      <c r="G129" s="302">
        <v>0.38907814292443188</v>
      </c>
      <c r="H129" s="302">
        <v>3.9632336834968022E-2</v>
      </c>
      <c r="I129" s="302">
        <v>1.8746695136446737E-3</v>
      </c>
      <c r="J129" s="302">
        <f t="shared" ref="J129:J131" si="64">SUM(G129:I129)</f>
        <v>0.43058514927304459</v>
      </c>
      <c r="K129" s="303"/>
      <c r="L129" s="302">
        <v>0.53609446185667153</v>
      </c>
      <c r="M129" s="302">
        <v>4.6415163109495255E-2</v>
      </c>
      <c r="N129" s="302">
        <v>1.5506451750402763E-3</v>
      </c>
      <c r="O129" s="302">
        <f t="shared" ref="O129:O136" si="65">SUM(L129:N129)</f>
        <v>0.58406027014120698</v>
      </c>
    </row>
    <row r="130" spans="1:15" s="236" customFormat="1" x14ac:dyDescent="0.2">
      <c r="A130" s="237" t="str">
        <f>name!E$6</f>
        <v>Associate professional occupations</v>
      </c>
      <c r="B130" s="302">
        <v>0.21752368690458454</v>
      </c>
      <c r="C130" s="302">
        <v>3.30092941657932E-2</v>
      </c>
      <c r="D130" s="302">
        <v>3.7951252913495791E-2</v>
      </c>
      <c r="E130" s="302">
        <f t="shared" si="63"/>
        <v>0.28848423398387352</v>
      </c>
      <c r="F130" s="303"/>
      <c r="G130" s="302">
        <v>0.33118883280719918</v>
      </c>
      <c r="H130" s="302">
        <v>4.3830629402459194E-2</v>
      </c>
      <c r="I130" s="302">
        <v>2.0263241080437111E-3</v>
      </c>
      <c r="J130" s="302">
        <f t="shared" si="64"/>
        <v>0.37704578631770208</v>
      </c>
      <c r="K130" s="303"/>
      <c r="L130" s="302">
        <v>0.3478370120197844</v>
      </c>
      <c r="M130" s="302">
        <v>4.4215326500161002E-2</v>
      </c>
      <c r="N130" s="302">
        <v>2.1262238778111159E-3</v>
      </c>
      <c r="O130" s="302">
        <f t="shared" si="65"/>
        <v>0.39417856239775656</v>
      </c>
    </row>
    <row r="131" spans="1:15" s="236" customFormat="1" x14ac:dyDescent="0.2">
      <c r="A131" s="237" t="str">
        <f>name!E$7</f>
        <v>Administrative and secretarial occupations</v>
      </c>
      <c r="B131" s="302">
        <v>0.15236486112454403</v>
      </c>
      <c r="C131" s="302">
        <v>8.6734332679787904E-2</v>
      </c>
      <c r="D131" s="302">
        <v>9.9380667230028683E-3</v>
      </c>
      <c r="E131" s="302">
        <f t="shared" si="63"/>
        <v>0.2490372605273348</v>
      </c>
      <c r="F131" s="303"/>
      <c r="G131" s="302">
        <v>0.18860348233281554</v>
      </c>
      <c r="H131" s="302">
        <v>8.3070541508062479E-2</v>
      </c>
      <c r="I131" s="302">
        <v>6.3138541306586497E-4</v>
      </c>
      <c r="J131" s="302">
        <f t="shared" si="64"/>
        <v>0.27230540925394386</v>
      </c>
      <c r="K131" s="303"/>
      <c r="L131" s="302">
        <v>0.21665859922870792</v>
      </c>
      <c r="M131" s="302">
        <v>8.9688973909501341E-2</v>
      </c>
      <c r="N131" s="302">
        <v>1.14964423147946E-3</v>
      </c>
      <c r="O131" s="302">
        <f t="shared" si="65"/>
        <v>0.30749721736968871</v>
      </c>
    </row>
    <row r="132" spans="1:15" s="236" customFormat="1" x14ac:dyDescent="0.2">
      <c r="A132" s="237" t="str">
        <f>name!E$8</f>
        <v>Skilled trades occupations</v>
      </c>
      <c r="B132" s="302">
        <v>0.23837188633932221</v>
      </c>
      <c r="C132" s="302">
        <v>2.5512093841662163E-2</v>
      </c>
      <c r="D132" s="302">
        <v>0.2042766928280062</v>
      </c>
      <c r="E132" s="302">
        <f t="shared" si="63"/>
        <v>0.46816067300899056</v>
      </c>
      <c r="F132" s="303"/>
      <c r="G132" s="302">
        <v>0.28880520338229343</v>
      </c>
      <c r="H132" s="302">
        <v>2.0780179820983121E-2</v>
      </c>
      <c r="I132" s="302">
        <v>3.139132760023069E-3</v>
      </c>
      <c r="J132" s="302">
        <f>SUM(G132:I132)</f>
        <v>0.31272451596329964</v>
      </c>
      <c r="K132" s="303"/>
      <c r="L132" s="302">
        <v>0.30996596699020823</v>
      </c>
      <c r="M132" s="302">
        <v>3.0259964687419236E-2</v>
      </c>
      <c r="N132" s="302">
        <v>3.0134223226856182E-3</v>
      </c>
      <c r="O132" s="302">
        <f t="shared" si="65"/>
        <v>0.34323935400031313</v>
      </c>
    </row>
    <row r="133" spans="1:15" s="236" customFormat="1" x14ac:dyDescent="0.2">
      <c r="A133" s="237" t="str">
        <f>name!E$9</f>
        <v>Caring, leisure and other service occupations</v>
      </c>
      <c r="B133" s="302">
        <v>4.0058956691220796E-2</v>
      </c>
      <c r="C133" s="302">
        <v>1.2701595744789922E-2</v>
      </c>
      <c r="D133" s="302">
        <v>1.1947381803614579E-2</v>
      </c>
      <c r="E133" s="302">
        <f t="shared" si="63"/>
        <v>6.47079342396253E-2</v>
      </c>
      <c r="F133" s="303"/>
      <c r="G133" s="302">
        <v>4.8593354348114945E-2</v>
      </c>
      <c r="H133" s="302">
        <v>9.3933196011334753E-3</v>
      </c>
      <c r="I133" s="302">
        <v>1.1398329123302035E-3</v>
      </c>
      <c r="J133" s="302">
        <f t="shared" ref="J133:J136" si="66">SUM(G133:I133)</f>
        <v>5.9126506861578623E-2</v>
      </c>
      <c r="K133" s="303"/>
      <c r="L133" s="302">
        <v>4.9665519583095674E-2</v>
      </c>
      <c r="M133" s="302">
        <v>7.9751243149656804E-3</v>
      </c>
      <c r="N133" s="302">
        <v>1.2128496360364119E-3</v>
      </c>
      <c r="O133" s="302">
        <f t="shared" si="65"/>
        <v>5.8853493534097766E-2</v>
      </c>
    </row>
    <row r="134" spans="1:15" s="236" customFormat="1" x14ac:dyDescent="0.2">
      <c r="A134" s="237" t="str">
        <f>name!E$10</f>
        <v>Sales and customer service occupations</v>
      </c>
      <c r="B134" s="302">
        <v>8.0507478500822377E-2</v>
      </c>
      <c r="C134" s="302">
        <v>3.8066766049489838E-2</v>
      </c>
      <c r="D134" s="302">
        <v>2.4144237186960942E-2</v>
      </c>
      <c r="E134" s="302">
        <f t="shared" si="63"/>
        <v>0.14271848173727314</v>
      </c>
      <c r="F134" s="303"/>
      <c r="G134" s="302">
        <v>0.11185249591121604</v>
      </c>
      <c r="H134" s="302">
        <v>5.120648616766682E-2</v>
      </c>
      <c r="I134" s="302">
        <v>3.326122468613581E-4</v>
      </c>
      <c r="J134" s="302">
        <f t="shared" si="66"/>
        <v>0.16339159432574421</v>
      </c>
      <c r="K134" s="303"/>
      <c r="L134" s="302">
        <v>0.1491868944725355</v>
      </c>
      <c r="M134" s="302">
        <v>5.8098161394759103E-2</v>
      </c>
      <c r="N134" s="302">
        <v>1.920364395649709E-4</v>
      </c>
      <c r="O134" s="302">
        <f t="shared" si="65"/>
        <v>0.20747709230685957</v>
      </c>
    </row>
    <row r="135" spans="1:15" s="236" customFormat="1" x14ac:dyDescent="0.2">
      <c r="A135" s="237" t="str">
        <f>name!E$11</f>
        <v>Process, plant and machine operatives</v>
      </c>
      <c r="B135" s="302">
        <v>0.63970333642705868</v>
      </c>
      <c r="C135" s="302">
        <v>2.2786922666351593E-2</v>
      </c>
      <c r="D135" s="302">
        <v>3.45610204193234E-2</v>
      </c>
      <c r="E135" s="302">
        <f t="shared" si="63"/>
        <v>0.69705127951273371</v>
      </c>
      <c r="F135" s="303"/>
      <c r="G135" s="302">
        <v>0.76913880638767274</v>
      </c>
      <c r="H135" s="302">
        <v>3.0746201966447315E-2</v>
      </c>
      <c r="I135" s="302">
        <v>5.9466677964210499E-4</v>
      </c>
      <c r="J135" s="302">
        <f t="shared" si="66"/>
        <v>0.80047967513376217</v>
      </c>
      <c r="K135" s="303"/>
      <c r="L135" s="302">
        <v>0.87914954055311223</v>
      </c>
      <c r="M135" s="302">
        <v>3.3467668197919791E-2</v>
      </c>
      <c r="N135" s="302">
        <v>3.0926975960506248E-4</v>
      </c>
      <c r="O135" s="302">
        <f t="shared" si="65"/>
        <v>0.91292647851063713</v>
      </c>
    </row>
    <row r="136" spans="1:15" s="236" customFormat="1" x14ac:dyDescent="0.2">
      <c r="A136" s="237" t="str">
        <f>name!E$12</f>
        <v>Elementary occupations</v>
      </c>
      <c r="B136" s="302">
        <v>0.38037743513843403</v>
      </c>
      <c r="C136" s="302">
        <v>3.5054989418997692E-2</v>
      </c>
      <c r="D136" s="302">
        <v>3.8112385378687802E-2</v>
      </c>
      <c r="E136" s="302">
        <f t="shared" si="63"/>
        <v>0.45354480993611956</v>
      </c>
      <c r="F136" s="303"/>
      <c r="G136" s="302">
        <v>0.47650082911901898</v>
      </c>
      <c r="H136" s="302">
        <v>2.503904481321944E-2</v>
      </c>
      <c r="I136" s="302">
        <v>1.2201357883970675E-3</v>
      </c>
      <c r="J136" s="302">
        <f t="shared" si="66"/>
        <v>0.5027600097206355</v>
      </c>
      <c r="K136" s="303"/>
      <c r="L136" s="302">
        <v>0.51670960073452676</v>
      </c>
      <c r="M136" s="302">
        <v>4.6641516383656358E-2</v>
      </c>
      <c r="N136" s="302">
        <v>2.9485089614935014E-3</v>
      </c>
      <c r="O136" s="302">
        <f t="shared" si="65"/>
        <v>0.56629962607967654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2.2064791086365751</v>
      </c>
      <c r="C138" s="311">
        <f t="shared" ref="C138:E138" si="67">SUM(C128:C136)</f>
        <v>0.30249025069765728</v>
      </c>
      <c r="D138" s="311">
        <f t="shared" si="67"/>
        <v>0.51503064066577098</v>
      </c>
      <c r="E138" s="311">
        <f t="shared" si="67"/>
        <v>3.0240000000000031</v>
      </c>
      <c r="F138" s="311"/>
      <c r="G138" s="311">
        <f t="shared" ref="G138:J138" si="68">SUM(G128:G136)</f>
        <v>2.9703446343503139</v>
      </c>
      <c r="H138" s="311">
        <f t="shared" si="68"/>
        <v>0.32928215186448606</v>
      </c>
      <c r="I138" s="311">
        <f t="shared" si="68"/>
        <v>1.2373213785197752E-2</v>
      </c>
      <c r="J138" s="311">
        <f t="shared" si="68"/>
        <v>3.3119999999999976</v>
      </c>
      <c r="K138" s="311"/>
      <c r="L138" s="311">
        <f t="shared" ref="L138:O138" si="69">SUM(L128:L136)</f>
        <v>3.4068630148079668</v>
      </c>
      <c r="M138" s="311">
        <f t="shared" si="69"/>
        <v>0.38642944412897073</v>
      </c>
      <c r="N138" s="311">
        <f t="shared" si="69"/>
        <v>1.3707541063064325E-2</v>
      </c>
      <c r="O138" s="311">
        <f t="shared" si="69"/>
        <v>3.8070000000000013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1.3579327745831267</v>
      </c>
      <c r="C145" s="302">
        <v>0.12921405514188369</v>
      </c>
      <c r="D145" s="302">
        <v>0.36053057842643477</v>
      </c>
      <c r="E145" s="302">
        <f>SUM(B145:D145)</f>
        <v>1.8476774081514451</v>
      </c>
      <c r="F145" s="303"/>
      <c r="G145" s="302">
        <v>2.0515189454519116</v>
      </c>
      <c r="H145" s="302">
        <v>0.29633343789032712</v>
      </c>
      <c r="I145" s="302">
        <v>0.79504192459759226</v>
      </c>
      <c r="J145" s="302">
        <f>SUM(G145:I145)</f>
        <v>3.142894307939831</v>
      </c>
      <c r="K145" s="303"/>
      <c r="L145" s="302">
        <v>2.0669584259603555</v>
      </c>
      <c r="M145" s="302">
        <v>0.33501732295150632</v>
      </c>
      <c r="N145" s="302">
        <v>0.93719192125310624</v>
      </c>
      <c r="O145" s="302">
        <f>SUM(L145:N145)</f>
        <v>3.3391676701649677</v>
      </c>
    </row>
    <row r="146" spans="1:15" s="236" customFormat="1" x14ac:dyDescent="0.2">
      <c r="A146" s="237" t="str">
        <f>name!E$5</f>
        <v>Professional occupations</v>
      </c>
      <c r="B146" s="302">
        <v>1.9512372996455463</v>
      </c>
      <c r="C146" s="302">
        <v>9.1452289820004598E-2</v>
      </c>
      <c r="D146" s="302">
        <v>0.18411839602544752</v>
      </c>
      <c r="E146" s="302">
        <f t="shared" ref="E146:E153" si="70">SUM(B146:D146)</f>
        <v>2.2268079854909981</v>
      </c>
      <c r="F146" s="303"/>
      <c r="G146" s="302">
        <v>3.2910224131801944</v>
      </c>
      <c r="H146" s="302">
        <v>0.18687954805449311</v>
      </c>
      <c r="I146" s="302">
        <v>0.31657265762058912</v>
      </c>
      <c r="J146" s="302">
        <f t="shared" ref="J146:J148" si="71">SUM(G146:I146)</f>
        <v>3.7944746188552765</v>
      </c>
      <c r="K146" s="303"/>
      <c r="L146" s="302">
        <v>4.8505371126092225</v>
      </c>
      <c r="M146" s="302">
        <v>0.21425010497948296</v>
      </c>
      <c r="N146" s="302">
        <v>0.26346048989962223</v>
      </c>
      <c r="O146" s="302">
        <f t="shared" ref="O146:O153" si="72">SUM(L146:N146)</f>
        <v>5.3282477074883277</v>
      </c>
    </row>
    <row r="147" spans="1:15" s="236" customFormat="1" x14ac:dyDescent="0.2">
      <c r="A147" s="237" t="str">
        <f>name!E$6</f>
        <v>Associate professional occupations</v>
      </c>
      <c r="B147" s="302">
        <v>1.0446449135368385</v>
      </c>
      <c r="C147" s="302">
        <v>0.1108155497505711</v>
      </c>
      <c r="D147" s="302">
        <v>8.0650031216706677E-2</v>
      </c>
      <c r="E147" s="302">
        <f t="shared" si="70"/>
        <v>1.2361104945041164</v>
      </c>
      <c r="F147" s="303"/>
      <c r="G147" s="302">
        <v>1.6598735728458605</v>
      </c>
      <c r="H147" s="302">
        <v>0.19044912456212945</v>
      </c>
      <c r="I147" s="302">
        <v>0.13919691217030533</v>
      </c>
      <c r="J147" s="302">
        <f t="shared" si="71"/>
        <v>1.9895196095782952</v>
      </c>
      <c r="K147" s="303"/>
      <c r="L147" s="302">
        <v>1.9390128961265716</v>
      </c>
      <c r="M147" s="302">
        <v>0.19395447418922102</v>
      </c>
      <c r="N147" s="302">
        <v>0.15661181174140956</v>
      </c>
      <c r="O147" s="302">
        <f t="shared" si="72"/>
        <v>2.289579182057202</v>
      </c>
    </row>
    <row r="148" spans="1:15" s="236" customFormat="1" x14ac:dyDescent="0.2">
      <c r="A148" s="237" t="str">
        <f>name!E$7</f>
        <v>Administrative and secretarial occupations</v>
      </c>
      <c r="B148" s="302">
        <v>0.69111320137119214</v>
      </c>
      <c r="C148" s="302">
        <v>0.66639473963332463</v>
      </c>
      <c r="D148" s="302">
        <v>0.15189614104793533</v>
      </c>
      <c r="E148" s="302">
        <f t="shared" si="70"/>
        <v>1.5094040820524521</v>
      </c>
      <c r="F148" s="303"/>
      <c r="G148" s="302">
        <v>0.82508930468628172</v>
      </c>
      <c r="H148" s="302">
        <v>0.76480325453750264</v>
      </c>
      <c r="I148" s="302">
        <v>0.39607756371606972</v>
      </c>
      <c r="J148" s="302">
        <f t="shared" si="71"/>
        <v>1.9859701229398543</v>
      </c>
      <c r="K148" s="303"/>
      <c r="L148" s="302">
        <v>0.69021920800981407</v>
      </c>
      <c r="M148" s="302">
        <v>0.81820564700274978</v>
      </c>
      <c r="N148" s="302">
        <v>0.31524743712218395</v>
      </c>
      <c r="O148" s="302">
        <f t="shared" si="72"/>
        <v>1.8236722921347477</v>
      </c>
    </row>
    <row r="149" spans="1:15" s="236" customFormat="1" x14ac:dyDescent="0.2">
      <c r="A149" s="237" t="str">
        <f>name!E$8</f>
        <v>Skilled trades occupations</v>
      </c>
      <c r="B149" s="302">
        <v>3.744587244445801</v>
      </c>
      <c r="C149" s="302">
        <v>0.20020851118206634</v>
      </c>
      <c r="D149" s="302">
        <v>7.3789091048817905</v>
      </c>
      <c r="E149" s="302">
        <f t="shared" si="70"/>
        <v>11.323704860509658</v>
      </c>
      <c r="F149" s="303"/>
      <c r="G149" s="302">
        <v>4.0529247956027872</v>
      </c>
      <c r="H149" s="302">
        <v>0.28499108931502776</v>
      </c>
      <c r="I149" s="302">
        <v>7.2000775155172567</v>
      </c>
      <c r="J149" s="302">
        <f>SUM(G149:I149)</f>
        <v>11.537993400435072</v>
      </c>
      <c r="K149" s="303"/>
      <c r="L149" s="302">
        <v>3.347396861782197</v>
      </c>
      <c r="M149" s="302">
        <v>0.46612261202850708</v>
      </c>
      <c r="N149" s="302">
        <v>8.2557349743629338</v>
      </c>
      <c r="O149" s="302">
        <f t="shared" si="72"/>
        <v>12.069254448173638</v>
      </c>
    </row>
    <row r="150" spans="1:15" s="236" customFormat="1" x14ac:dyDescent="0.2">
      <c r="A150" s="237" t="str">
        <f>name!E$9</f>
        <v>Caring, leisure and other service occupations</v>
      </c>
      <c r="B150" s="302">
        <v>3.2706087733461377E-2</v>
      </c>
      <c r="C150" s="302">
        <v>7.210161093502007E-3</v>
      </c>
      <c r="D150" s="302">
        <v>4.6092648863365658E-3</v>
      </c>
      <c r="E150" s="302">
        <f t="shared" si="70"/>
        <v>4.452551371329995E-2</v>
      </c>
      <c r="F150" s="303"/>
      <c r="G150" s="302">
        <v>4.6432920153045058E-2</v>
      </c>
      <c r="H150" s="302">
        <v>1.257204362741882E-2</v>
      </c>
      <c r="I150" s="302">
        <v>1.3121470727285346E-2</v>
      </c>
      <c r="J150" s="302">
        <f t="shared" ref="J150:J153" si="73">SUM(G150:I150)</f>
        <v>7.2126434507749221E-2</v>
      </c>
      <c r="K150" s="303"/>
      <c r="L150" s="302">
        <v>4.5106088204859673E-2</v>
      </c>
      <c r="M150" s="302">
        <v>9.5790642222331589E-3</v>
      </c>
      <c r="N150" s="302">
        <v>2.4377060179463818E-2</v>
      </c>
      <c r="O150" s="302">
        <f t="shared" si="72"/>
        <v>7.9062212606556659E-2</v>
      </c>
    </row>
    <row r="151" spans="1:15" s="236" customFormat="1" x14ac:dyDescent="0.2">
      <c r="A151" s="237" t="str">
        <f>name!E$10</f>
        <v>Sales and customer service occupations</v>
      </c>
      <c r="B151" s="302">
        <v>0.21624824484067198</v>
      </c>
      <c r="C151" s="302">
        <v>0.13183489593222791</v>
      </c>
      <c r="D151" s="302">
        <v>4.0261204523498337E-2</v>
      </c>
      <c r="E151" s="302">
        <f t="shared" si="70"/>
        <v>0.38834434529639827</v>
      </c>
      <c r="F151" s="303"/>
      <c r="G151" s="302">
        <v>0.27093126743506335</v>
      </c>
      <c r="H151" s="302">
        <v>0.18613646381508603</v>
      </c>
      <c r="I151" s="302">
        <v>6.1069848035864155E-2</v>
      </c>
      <c r="J151" s="302">
        <f t="shared" si="73"/>
        <v>0.51813757928601356</v>
      </c>
      <c r="K151" s="303"/>
      <c r="L151" s="302">
        <v>0.31286405370924075</v>
      </c>
      <c r="M151" s="302">
        <v>0.21272525440971857</v>
      </c>
      <c r="N151" s="302">
        <v>6.6860765733541702E-2</v>
      </c>
      <c r="O151" s="302">
        <f t="shared" si="72"/>
        <v>0.59245007385250104</v>
      </c>
    </row>
    <row r="152" spans="1:15" s="236" customFormat="1" x14ac:dyDescent="0.2">
      <c r="A152" s="237" t="str">
        <f>name!E$11</f>
        <v>Process, plant and machine operatives</v>
      </c>
      <c r="B152" s="302">
        <v>1.3910302155673566</v>
      </c>
      <c r="C152" s="302">
        <v>3.3966546920148229E-2</v>
      </c>
      <c r="D152" s="302">
        <v>0.36349693277301853</v>
      </c>
      <c r="E152" s="302">
        <f t="shared" si="70"/>
        <v>1.7884936952605233</v>
      </c>
      <c r="F152" s="303"/>
      <c r="G152" s="302">
        <v>1.5081867302499485</v>
      </c>
      <c r="H152" s="302">
        <v>8.1324494602426176E-2</v>
      </c>
      <c r="I152" s="302">
        <v>0.4921021638363115</v>
      </c>
      <c r="J152" s="302">
        <f t="shared" si="73"/>
        <v>2.0816133886886861</v>
      </c>
      <c r="K152" s="303"/>
      <c r="L152" s="302">
        <v>1.4199814506592816</v>
      </c>
      <c r="M152" s="302">
        <v>7.4164671008574379E-2</v>
      </c>
      <c r="N152" s="302">
        <v>0.69320795142085201</v>
      </c>
      <c r="O152" s="302">
        <f t="shared" si="72"/>
        <v>2.187354073088708</v>
      </c>
    </row>
    <row r="153" spans="1:15" s="236" customFormat="1" x14ac:dyDescent="0.2">
      <c r="A153" s="237" t="str">
        <f>name!E$12</f>
        <v>Elementary occupations</v>
      </c>
      <c r="B153" s="302">
        <v>0.66263936710512483</v>
      </c>
      <c r="C153" s="302">
        <v>0.11804858769966288</v>
      </c>
      <c r="D153" s="302">
        <v>0.38124366021632289</v>
      </c>
      <c r="E153" s="302">
        <f t="shared" si="70"/>
        <v>1.1619316150211105</v>
      </c>
      <c r="F153" s="303"/>
      <c r="G153" s="302">
        <v>0.6926135830132123</v>
      </c>
      <c r="H153" s="302">
        <v>0.17504286569572536</v>
      </c>
      <c r="I153" s="302">
        <v>0.45361408906026579</v>
      </c>
      <c r="J153" s="302">
        <f t="shared" si="73"/>
        <v>1.3212705377692036</v>
      </c>
      <c r="K153" s="303"/>
      <c r="L153" s="302">
        <v>0.78787512467088872</v>
      </c>
      <c r="M153" s="302">
        <v>0.20658649170501464</v>
      </c>
      <c r="N153" s="302">
        <v>0.64875072405746903</v>
      </c>
      <c r="O153" s="302">
        <f t="shared" si="72"/>
        <v>1.6432123404333723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11.09213934882912</v>
      </c>
      <c r="C155" s="311">
        <f t="shared" ref="C155:E155" si="74">SUM(C145:C153)</f>
        <v>1.4891453371733916</v>
      </c>
      <c r="D155" s="311">
        <f t="shared" si="74"/>
        <v>8.945715313997491</v>
      </c>
      <c r="E155" s="311">
        <f t="shared" si="74"/>
        <v>21.527000000000005</v>
      </c>
      <c r="F155" s="311"/>
      <c r="G155" s="311">
        <f t="shared" ref="G155:J155" si="75">SUM(G145:G153)</f>
        <v>14.398593532618305</v>
      </c>
      <c r="H155" s="311">
        <f t="shared" si="75"/>
        <v>2.1785323221001365</v>
      </c>
      <c r="I155" s="311">
        <f t="shared" si="75"/>
        <v>9.8668741452815389</v>
      </c>
      <c r="J155" s="311">
        <f t="shared" si="75"/>
        <v>26.443999999999981</v>
      </c>
      <c r="K155" s="311"/>
      <c r="L155" s="311">
        <f t="shared" ref="L155:O155" si="76">SUM(L145:L153)</f>
        <v>15.459951221732432</v>
      </c>
      <c r="M155" s="311">
        <f t="shared" si="76"/>
        <v>2.5306056424970076</v>
      </c>
      <c r="N155" s="311">
        <f t="shared" si="76"/>
        <v>11.361443135770585</v>
      </c>
      <c r="O155" s="311">
        <f t="shared" si="76"/>
        <v>29.352000000000022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4.305919607815305</v>
      </c>
      <c r="C162" s="302">
        <v>0.52730171288870009</v>
      </c>
      <c r="D162" s="302">
        <v>1.7836613600064455</v>
      </c>
      <c r="E162" s="302">
        <f>SUM(B162:D162)</f>
        <v>6.616882680710451</v>
      </c>
      <c r="F162" s="303"/>
      <c r="G162" s="302">
        <v>5.3064514651836632</v>
      </c>
      <c r="H162" s="302">
        <v>0.76583783971393815</v>
      </c>
      <c r="I162" s="302">
        <v>2.4607552126445942</v>
      </c>
      <c r="J162" s="302">
        <f>SUM(G162:I162)</f>
        <v>8.5330445175421943</v>
      </c>
      <c r="K162" s="303"/>
      <c r="L162" s="302">
        <v>5.4467915146547305</v>
      </c>
      <c r="M162" s="302">
        <v>0.7482576829299592</v>
      </c>
      <c r="N162" s="302">
        <v>2.3369823800242111</v>
      </c>
      <c r="O162" s="302">
        <f>SUM(L162:N162)</f>
        <v>8.5320315776089011</v>
      </c>
    </row>
    <row r="163" spans="1:15" s="236" customFormat="1" x14ac:dyDescent="0.2">
      <c r="A163" s="237" t="str">
        <f>name!E$5</f>
        <v>Professional occupations</v>
      </c>
      <c r="B163" s="302">
        <v>2.7729213295031179</v>
      </c>
      <c r="C163" s="302">
        <v>0.81693157617440781</v>
      </c>
      <c r="D163" s="302">
        <v>0.25955191629236773</v>
      </c>
      <c r="E163" s="302">
        <f t="shared" ref="E163:E170" si="77">SUM(B163:D163)</f>
        <v>3.8494048219698933</v>
      </c>
      <c r="F163" s="303"/>
      <c r="G163" s="302">
        <v>3.9647714075798191</v>
      </c>
      <c r="H163" s="302">
        <v>1.1109895862601247</v>
      </c>
      <c r="I163" s="302">
        <v>0.34075977993398576</v>
      </c>
      <c r="J163" s="302">
        <f t="shared" ref="J163:J165" si="78">SUM(G163:I163)</f>
        <v>5.4165207737739296</v>
      </c>
      <c r="K163" s="303"/>
      <c r="L163" s="302">
        <v>5.3387909476759887</v>
      </c>
      <c r="M163" s="302">
        <v>1.1815526186702747</v>
      </c>
      <c r="N163" s="302">
        <v>0.24857350763806571</v>
      </c>
      <c r="O163" s="302">
        <f t="shared" ref="O163:O170" si="79">SUM(L163:N163)</f>
        <v>6.768917073984329</v>
      </c>
    </row>
    <row r="164" spans="1:15" s="236" customFormat="1" x14ac:dyDescent="0.2">
      <c r="A164" s="237" t="str">
        <f>name!E$6</f>
        <v>Associate professional occupations</v>
      </c>
      <c r="B164" s="302">
        <v>3.0867030872744272</v>
      </c>
      <c r="C164" s="302">
        <v>0.85052270544992603</v>
      </c>
      <c r="D164" s="302">
        <v>0.24617842522413047</v>
      </c>
      <c r="E164" s="302">
        <f t="shared" si="77"/>
        <v>4.1834042179484836</v>
      </c>
      <c r="F164" s="303"/>
      <c r="G164" s="302">
        <v>3.8879005529771229</v>
      </c>
      <c r="H164" s="302">
        <v>0.95430166036150144</v>
      </c>
      <c r="I164" s="302">
        <v>0.27687254906459624</v>
      </c>
      <c r="J164" s="302">
        <f t="shared" si="78"/>
        <v>5.1190747624032209</v>
      </c>
      <c r="K164" s="303"/>
      <c r="L164" s="302">
        <v>4.4583904561158025</v>
      </c>
      <c r="M164" s="302">
        <v>0.8579892910699064</v>
      </c>
      <c r="N164" s="302">
        <v>0.24466359688439576</v>
      </c>
      <c r="O164" s="302">
        <f t="shared" si="79"/>
        <v>5.5610433440701055</v>
      </c>
    </row>
    <row r="165" spans="1:15" s="236" customFormat="1" x14ac:dyDescent="0.2">
      <c r="A165" s="237" t="str">
        <f>name!E$7</f>
        <v>Administrative and secretarial occupations</v>
      </c>
      <c r="B165" s="302">
        <v>3.1276161071683783</v>
      </c>
      <c r="C165" s="302">
        <v>1.6737061252736976</v>
      </c>
      <c r="D165" s="302">
        <v>0.10035243089930254</v>
      </c>
      <c r="E165" s="302">
        <f t="shared" si="77"/>
        <v>4.901674663341379</v>
      </c>
      <c r="F165" s="303"/>
      <c r="G165" s="302">
        <v>3.475091536035932</v>
      </c>
      <c r="H165" s="302">
        <v>1.563184421591524</v>
      </c>
      <c r="I165" s="302">
        <v>0.11861501948306903</v>
      </c>
      <c r="J165" s="302">
        <f t="shared" si="78"/>
        <v>5.1568909771105247</v>
      </c>
      <c r="K165" s="303"/>
      <c r="L165" s="302">
        <v>4.1118709940999025</v>
      </c>
      <c r="M165" s="302">
        <v>1.3774534992286254</v>
      </c>
      <c r="N165" s="302">
        <v>0.69649884511845972</v>
      </c>
      <c r="O165" s="302">
        <f t="shared" si="79"/>
        <v>6.1858233384469878</v>
      </c>
    </row>
    <row r="166" spans="1:15" s="236" customFormat="1" x14ac:dyDescent="0.2">
      <c r="A166" s="237" t="str">
        <f>name!E$8</f>
        <v>Skilled trades occupations</v>
      </c>
      <c r="B166" s="302">
        <v>4.632978413883281</v>
      </c>
      <c r="C166" s="302">
        <v>0.63072026125128178</v>
      </c>
      <c r="D166" s="302">
        <v>1.0876535276226518</v>
      </c>
      <c r="E166" s="302">
        <f t="shared" si="77"/>
        <v>6.3513522027572149</v>
      </c>
      <c r="F166" s="303"/>
      <c r="G166" s="302">
        <v>3.692654338830835</v>
      </c>
      <c r="H166" s="302">
        <v>0.43788848052954438</v>
      </c>
      <c r="I166" s="302">
        <v>1.2016006449695469</v>
      </c>
      <c r="J166" s="302">
        <f>SUM(G166:I166)</f>
        <v>5.3321434643299268</v>
      </c>
      <c r="K166" s="303"/>
      <c r="L166" s="302">
        <v>3.4029945256517715</v>
      </c>
      <c r="M166" s="302">
        <v>0.45157926132170639</v>
      </c>
      <c r="N166" s="302">
        <v>1.2557730510602003</v>
      </c>
      <c r="O166" s="302">
        <f t="shared" si="79"/>
        <v>5.1103468380336778</v>
      </c>
    </row>
    <row r="167" spans="1:15" s="236" customFormat="1" x14ac:dyDescent="0.2">
      <c r="A167" s="237" t="str">
        <f>name!E$9</f>
        <v>Caring, leisure and other service occupations</v>
      </c>
      <c r="B167" s="302">
        <v>0.26300863683163561</v>
      </c>
      <c r="C167" s="302">
        <v>0.10599113295633492</v>
      </c>
      <c r="D167" s="302">
        <v>7.9809757229352074E-2</v>
      </c>
      <c r="E167" s="302">
        <f t="shared" si="77"/>
        <v>0.44880952701732263</v>
      </c>
      <c r="F167" s="303"/>
      <c r="G167" s="302">
        <v>0.27137029318118433</v>
      </c>
      <c r="H167" s="302">
        <v>8.8935109424709766E-2</v>
      </c>
      <c r="I167" s="302">
        <v>0.11569929156720041</v>
      </c>
      <c r="J167" s="302">
        <f t="shared" ref="J167:J170" si="80">SUM(G167:I167)</f>
        <v>0.47600469417309454</v>
      </c>
      <c r="K167" s="303"/>
      <c r="L167" s="302">
        <v>0.34586388790529432</v>
      </c>
      <c r="M167" s="302">
        <v>6.5016503064920877E-2</v>
      </c>
      <c r="N167" s="302">
        <v>0.16069371203784377</v>
      </c>
      <c r="O167" s="302">
        <f t="shared" si="79"/>
        <v>0.571574103008059</v>
      </c>
    </row>
    <row r="168" spans="1:15" s="236" customFormat="1" x14ac:dyDescent="0.2">
      <c r="A168" s="237" t="str">
        <f>name!E$10</f>
        <v>Sales and customer service occupations</v>
      </c>
      <c r="B168" s="302">
        <v>5.8566751949525058</v>
      </c>
      <c r="C168" s="302">
        <v>14.978424459502994</v>
      </c>
      <c r="D168" s="302">
        <v>0.74963549555235853</v>
      </c>
      <c r="E168" s="302">
        <f t="shared" si="77"/>
        <v>21.584735150007859</v>
      </c>
      <c r="F168" s="303"/>
      <c r="G168" s="302">
        <v>5.9233804244127306</v>
      </c>
      <c r="H168" s="302">
        <v>14.083053874401751</v>
      </c>
      <c r="I168" s="302">
        <v>0.71047250618889279</v>
      </c>
      <c r="J168" s="302">
        <f t="shared" si="80"/>
        <v>20.716906805003376</v>
      </c>
      <c r="K168" s="303"/>
      <c r="L168" s="302">
        <v>5.0576008943234489</v>
      </c>
      <c r="M168" s="302">
        <v>12.817403633293873</v>
      </c>
      <c r="N168" s="302">
        <v>0.48211477573555128</v>
      </c>
      <c r="O168" s="302">
        <f t="shared" si="79"/>
        <v>18.357119303352871</v>
      </c>
    </row>
    <row r="169" spans="1:15" s="236" customFormat="1" x14ac:dyDescent="0.2">
      <c r="A169" s="237" t="str">
        <f>name!E$11</f>
        <v>Process, plant and machine operatives</v>
      </c>
      <c r="B169" s="302">
        <v>2.5669695358702085</v>
      </c>
      <c r="C169" s="302">
        <v>0.50923666963859315</v>
      </c>
      <c r="D169" s="302">
        <v>8.2081031082510261E-2</v>
      </c>
      <c r="E169" s="302">
        <f t="shared" si="77"/>
        <v>3.1582872365913119</v>
      </c>
      <c r="F169" s="303"/>
      <c r="G169" s="302">
        <v>2.1326776043019513</v>
      </c>
      <c r="H169" s="302">
        <v>0.46817280917684156</v>
      </c>
      <c r="I169" s="302">
        <v>0.10199491393644934</v>
      </c>
      <c r="J169" s="302">
        <f t="shared" si="80"/>
        <v>2.7028453274152424</v>
      </c>
      <c r="K169" s="303"/>
      <c r="L169" s="302">
        <v>1.900595414348325</v>
      </c>
      <c r="M169" s="302">
        <v>0.52777167913198586</v>
      </c>
      <c r="N169" s="302">
        <v>0.13233566286864779</v>
      </c>
      <c r="O169" s="302">
        <f t="shared" si="79"/>
        <v>2.5607027563489586</v>
      </c>
    </row>
    <row r="170" spans="1:15" s="236" customFormat="1" x14ac:dyDescent="0.2">
      <c r="A170" s="237" t="str">
        <f>name!E$12</f>
        <v>Elementary occupations</v>
      </c>
      <c r="B170" s="302">
        <v>2.8353060507240326</v>
      </c>
      <c r="C170" s="302">
        <v>2.3992033528955901</v>
      </c>
      <c r="D170" s="302">
        <v>0.24094009603639444</v>
      </c>
      <c r="E170" s="302">
        <f t="shared" si="77"/>
        <v>5.4754494996560164</v>
      </c>
      <c r="F170" s="303"/>
      <c r="G170" s="302">
        <v>2.4986127897659003</v>
      </c>
      <c r="H170" s="302">
        <v>1.8472283302215418</v>
      </c>
      <c r="I170" s="302">
        <v>0.19072755826091214</v>
      </c>
      <c r="J170" s="302">
        <f t="shared" si="80"/>
        <v>4.5365686782483543</v>
      </c>
      <c r="K170" s="303"/>
      <c r="L170" s="302">
        <v>2.6807996423093647</v>
      </c>
      <c r="M170" s="302">
        <v>1.8095880048764224</v>
      </c>
      <c r="N170" s="302">
        <v>0.26405401796027245</v>
      </c>
      <c r="O170" s="302">
        <f t="shared" si="79"/>
        <v>4.754441665146059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29.448097964022892</v>
      </c>
      <c r="C172" s="311">
        <f t="shared" ref="C172:E172" si="81">SUM(C162:C170)</f>
        <v>22.492037996031527</v>
      </c>
      <c r="D172" s="311">
        <f t="shared" si="81"/>
        <v>4.6298640399455131</v>
      </c>
      <c r="E172" s="311">
        <f t="shared" si="81"/>
        <v>56.569999999999936</v>
      </c>
      <c r="F172" s="311"/>
      <c r="G172" s="311">
        <f t="shared" ref="G172:J172" si="82">SUM(G162:G170)</f>
        <v>31.15291041226914</v>
      </c>
      <c r="H172" s="311">
        <f t="shared" si="82"/>
        <v>21.319592111681473</v>
      </c>
      <c r="I172" s="311">
        <f t="shared" si="82"/>
        <v>5.5174974760492468</v>
      </c>
      <c r="J172" s="311">
        <f t="shared" si="82"/>
        <v>57.989999999999853</v>
      </c>
      <c r="K172" s="311"/>
      <c r="L172" s="311">
        <f t="shared" ref="L172:O172" si="83">SUM(L162:L170)</f>
        <v>32.743698277084633</v>
      </c>
      <c r="M172" s="311">
        <f t="shared" si="83"/>
        <v>19.836612173587675</v>
      </c>
      <c r="N172" s="311">
        <f t="shared" si="83"/>
        <v>5.8216895493276475</v>
      </c>
      <c r="O172" s="311">
        <f t="shared" si="83"/>
        <v>58.401999999999958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1.1925316136792894</v>
      </c>
      <c r="C179" s="302">
        <v>7.2888869544728674E-2</v>
      </c>
      <c r="D179" s="302">
        <v>0.26731564336353253</v>
      </c>
      <c r="E179" s="302">
        <f>SUM(B179:D179)</f>
        <v>1.5327361265875505</v>
      </c>
      <c r="F179" s="303"/>
      <c r="G179" s="302">
        <v>1.350357221769148</v>
      </c>
      <c r="H179" s="302">
        <v>0.14870585731714892</v>
      </c>
      <c r="I179" s="302">
        <v>0.292815896575642</v>
      </c>
      <c r="J179" s="302">
        <f>SUM(G179:I179)</f>
        <v>1.7918789756619389</v>
      </c>
      <c r="K179" s="303"/>
      <c r="L179" s="302">
        <v>1.3496979451287159</v>
      </c>
      <c r="M179" s="302">
        <v>0.16764742048230888</v>
      </c>
      <c r="N179" s="302">
        <v>0.29281283924832008</v>
      </c>
      <c r="O179" s="302">
        <f>SUM(L179:N179)</f>
        <v>1.8101582048593448</v>
      </c>
    </row>
    <row r="180" spans="1:15" s="236" customFormat="1" x14ac:dyDescent="0.2">
      <c r="A180" s="237" t="str">
        <f>name!E$5</f>
        <v>Professional occupations</v>
      </c>
      <c r="B180" s="302">
        <v>0.95074480957854113</v>
      </c>
      <c r="C180" s="302">
        <v>5.8658470717006965E-2</v>
      </c>
      <c r="D180" s="302">
        <v>8.6021982998886193E-2</v>
      </c>
      <c r="E180" s="302">
        <f t="shared" ref="E180:E187" si="84">SUM(B180:D180)</f>
        <v>1.0954252632944343</v>
      </c>
      <c r="F180" s="303"/>
      <c r="G180" s="302">
        <v>1.2253018698760216</v>
      </c>
      <c r="H180" s="302">
        <v>0.11803042107526573</v>
      </c>
      <c r="I180" s="302">
        <v>9.2982294764172024E-2</v>
      </c>
      <c r="J180" s="302">
        <f t="shared" ref="J180:J182" si="85">SUM(G180:I180)</f>
        <v>1.4363145857154593</v>
      </c>
      <c r="K180" s="303"/>
      <c r="L180" s="302">
        <v>1.6224481727044089</v>
      </c>
      <c r="M180" s="302">
        <v>0.17225238149628017</v>
      </c>
      <c r="N180" s="302">
        <v>8.0018465074826559E-2</v>
      </c>
      <c r="O180" s="302">
        <f t="shared" ref="O180:O187" si="86">SUM(L180:N180)</f>
        <v>1.8747190192755157</v>
      </c>
    </row>
    <row r="181" spans="1:15" s="236" customFormat="1" x14ac:dyDescent="0.2">
      <c r="A181" s="237" t="str">
        <f>name!E$6</f>
        <v>Associate professional occupations</v>
      </c>
      <c r="B181" s="302">
        <v>1.0491143180976439</v>
      </c>
      <c r="C181" s="302">
        <v>9.1835686018527193E-2</v>
      </c>
      <c r="D181" s="302">
        <v>7.0695211875835468E-2</v>
      </c>
      <c r="E181" s="302">
        <f t="shared" si="84"/>
        <v>1.2116452159920066</v>
      </c>
      <c r="F181" s="303"/>
      <c r="G181" s="302">
        <v>1.204898077996313</v>
      </c>
      <c r="H181" s="302">
        <v>0.15847369468437714</v>
      </c>
      <c r="I181" s="302">
        <v>7.2776839768093168E-2</v>
      </c>
      <c r="J181" s="302">
        <f t="shared" si="85"/>
        <v>1.4361486124487834</v>
      </c>
      <c r="K181" s="303"/>
      <c r="L181" s="302">
        <v>1.243666286567205</v>
      </c>
      <c r="M181" s="302">
        <v>0.19011047857410315</v>
      </c>
      <c r="N181" s="302">
        <v>7.6019614417174461E-2</v>
      </c>
      <c r="O181" s="302">
        <f t="shared" si="86"/>
        <v>1.5097963795584828</v>
      </c>
    </row>
    <row r="182" spans="1:15" s="236" customFormat="1" x14ac:dyDescent="0.2">
      <c r="A182" s="237" t="str">
        <f>name!E$7</f>
        <v>Administrative and secretarial occupations</v>
      </c>
      <c r="B182" s="302">
        <v>1.4242372087704249</v>
      </c>
      <c r="C182" s="302">
        <v>0.56069957696799444</v>
      </c>
      <c r="D182" s="302">
        <v>7.5063962919586849E-2</v>
      </c>
      <c r="E182" s="302">
        <f t="shared" si="84"/>
        <v>2.0600007486580063</v>
      </c>
      <c r="F182" s="303"/>
      <c r="G182" s="302">
        <v>1.5509171063361278</v>
      </c>
      <c r="H182" s="302">
        <v>0.77341342824452852</v>
      </c>
      <c r="I182" s="302">
        <v>5.8523635482089775E-2</v>
      </c>
      <c r="J182" s="302">
        <f t="shared" si="85"/>
        <v>2.3828541700627461</v>
      </c>
      <c r="K182" s="303"/>
      <c r="L182" s="302">
        <v>1.8256311777954908</v>
      </c>
      <c r="M182" s="302">
        <v>0.82145709637831621</v>
      </c>
      <c r="N182" s="302">
        <v>4.4026313988240473E-2</v>
      </c>
      <c r="O182" s="302">
        <f t="shared" si="86"/>
        <v>2.6911145881620473</v>
      </c>
    </row>
    <row r="183" spans="1:15" s="236" customFormat="1" x14ac:dyDescent="0.2">
      <c r="A183" s="237" t="str">
        <f>name!E$8</f>
        <v>Skilled trades occupations</v>
      </c>
      <c r="B183" s="302">
        <v>0.80207894018227255</v>
      </c>
      <c r="C183" s="302">
        <v>0.19380651790378114</v>
      </c>
      <c r="D183" s="302">
        <v>0.30339194121579777</v>
      </c>
      <c r="E183" s="302">
        <f t="shared" si="84"/>
        <v>1.2992773993018514</v>
      </c>
      <c r="F183" s="303"/>
      <c r="G183" s="302">
        <v>0.65911436169174475</v>
      </c>
      <c r="H183" s="302">
        <v>0.17647757205597212</v>
      </c>
      <c r="I183" s="302">
        <v>0.22286230750210448</v>
      </c>
      <c r="J183" s="302">
        <f>SUM(G183:I183)</f>
        <v>1.0584542412498215</v>
      </c>
      <c r="K183" s="303"/>
      <c r="L183" s="302">
        <v>0.52679134025586904</v>
      </c>
      <c r="M183" s="302">
        <v>0.2752583948486011</v>
      </c>
      <c r="N183" s="302">
        <v>0.22448715038271153</v>
      </c>
      <c r="O183" s="302">
        <f t="shared" si="86"/>
        <v>1.0265368854871817</v>
      </c>
    </row>
    <row r="184" spans="1:15" s="236" customFormat="1" x14ac:dyDescent="0.2">
      <c r="A184" s="237" t="str">
        <f>name!E$9</f>
        <v>Caring, leisure and other service occupations</v>
      </c>
      <c r="B184" s="302">
        <v>0.46647048640825894</v>
      </c>
      <c r="C184" s="302">
        <v>0.28726359035950066</v>
      </c>
      <c r="D184" s="302">
        <v>0.11169170546856441</v>
      </c>
      <c r="E184" s="302">
        <f t="shared" si="84"/>
        <v>0.86542578223632405</v>
      </c>
      <c r="F184" s="303"/>
      <c r="G184" s="302">
        <v>0.47686374835321965</v>
      </c>
      <c r="H184" s="302">
        <v>0.38494923041576851</v>
      </c>
      <c r="I184" s="302">
        <v>8.3044938216306388E-2</v>
      </c>
      <c r="J184" s="302">
        <f t="shared" ref="J184:J187" si="87">SUM(G184:I184)</f>
        <v>0.94485791698529453</v>
      </c>
      <c r="K184" s="303"/>
      <c r="L184" s="302">
        <v>0.39926286097753094</v>
      </c>
      <c r="M184" s="302">
        <v>0.36799263257438963</v>
      </c>
      <c r="N184" s="302">
        <v>9.319011344256134E-2</v>
      </c>
      <c r="O184" s="302">
        <f t="shared" si="86"/>
        <v>0.86044560699448192</v>
      </c>
    </row>
    <row r="185" spans="1:15" s="236" customFormat="1" x14ac:dyDescent="0.2">
      <c r="A185" s="237" t="str">
        <f>name!E$10</f>
        <v>Sales and customer service occupations</v>
      </c>
      <c r="B185" s="302">
        <v>0.44805986366820394</v>
      </c>
      <c r="C185" s="302">
        <v>0.1428097015028823</v>
      </c>
      <c r="D185" s="302">
        <v>5.3289188232708472E-2</v>
      </c>
      <c r="E185" s="302">
        <f t="shared" si="84"/>
        <v>0.64415875340379469</v>
      </c>
      <c r="F185" s="303"/>
      <c r="G185" s="302">
        <v>0.44735602314231637</v>
      </c>
      <c r="H185" s="302">
        <v>0.20523314445288507</v>
      </c>
      <c r="I185" s="302">
        <v>4.0363063587904396E-2</v>
      </c>
      <c r="J185" s="302">
        <f t="shared" si="87"/>
        <v>0.69295223118310589</v>
      </c>
      <c r="K185" s="303"/>
      <c r="L185" s="302">
        <v>0.47573774625163312</v>
      </c>
      <c r="M185" s="302">
        <v>0.27044825592037647</v>
      </c>
      <c r="N185" s="302">
        <v>3.5645648561288511E-2</v>
      </c>
      <c r="O185" s="302">
        <f t="shared" si="86"/>
        <v>0.78183165073329808</v>
      </c>
    </row>
    <row r="186" spans="1:15" s="236" customFormat="1" x14ac:dyDescent="0.2">
      <c r="A186" s="237" t="str">
        <f>name!E$11</f>
        <v>Process, plant and machine operatives</v>
      </c>
      <c r="B186" s="302">
        <v>3.5283281721302764</v>
      </c>
      <c r="C186" s="302">
        <v>0.56534070377139056</v>
      </c>
      <c r="D186" s="302">
        <v>1.0288029601149433</v>
      </c>
      <c r="E186" s="302">
        <f t="shared" si="84"/>
        <v>5.1224718360166097</v>
      </c>
      <c r="F186" s="303"/>
      <c r="G186" s="302">
        <v>3.0825101392187322</v>
      </c>
      <c r="H186" s="302">
        <v>0.59175487251679348</v>
      </c>
      <c r="I186" s="302">
        <v>1.1156076082256481</v>
      </c>
      <c r="J186" s="302">
        <f t="shared" si="87"/>
        <v>4.7898726199611739</v>
      </c>
      <c r="K186" s="303"/>
      <c r="L186" s="302">
        <v>2.6738073142926142</v>
      </c>
      <c r="M186" s="302">
        <v>0.7022658114595195</v>
      </c>
      <c r="N186" s="302">
        <v>1.1769730044360347</v>
      </c>
      <c r="O186" s="302">
        <f t="shared" si="86"/>
        <v>4.5530461301881688</v>
      </c>
    </row>
    <row r="187" spans="1:15" s="236" customFormat="1" x14ac:dyDescent="0.2">
      <c r="A187" s="237" t="str">
        <f>name!E$12</f>
        <v>Elementary occupations</v>
      </c>
      <c r="B187" s="302">
        <v>2.1432697081251426</v>
      </c>
      <c r="C187" s="302">
        <v>0.653726867723887</v>
      </c>
      <c r="D187" s="302">
        <v>0.10286229866039907</v>
      </c>
      <c r="E187" s="302">
        <f t="shared" si="84"/>
        <v>2.8998588745094289</v>
      </c>
      <c r="F187" s="303"/>
      <c r="G187" s="302">
        <v>1.566426677043339</v>
      </c>
      <c r="H187" s="302">
        <v>0.67623219767230736</v>
      </c>
      <c r="I187" s="302">
        <v>8.0007772016062767E-2</v>
      </c>
      <c r="J187" s="302">
        <f t="shared" si="87"/>
        <v>2.322666646731709</v>
      </c>
      <c r="K187" s="303"/>
      <c r="L187" s="302">
        <v>1.4301156791974634</v>
      </c>
      <c r="M187" s="302">
        <v>0.60987608497204726</v>
      </c>
      <c r="N187" s="302">
        <v>9.0359770571940862E-2</v>
      </c>
      <c r="O187" s="302">
        <f t="shared" si="86"/>
        <v>2.1303515347414512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12.004835120640053</v>
      </c>
      <c r="C189" s="311">
        <f t="shared" ref="C189:E189" si="88">SUM(C179:C187)</f>
        <v>2.6270299845096989</v>
      </c>
      <c r="D189" s="311">
        <f t="shared" si="88"/>
        <v>2.0991348948502542</v>
      </c>
      <c r="E189" s="311">
        <f t="shared" si="88"/>
        <v>16.731000000000009</v>
      </c>
      <c r="F189" s="311"/>
      <c r="G189" s="311">
        <f t="shared" ref="G189:J189" si="89">SUM(G179:G187)</f>
        <v>11.563745225426963</v>
      </c>
      <c r="H189" s="311">
        <f t="shared" si="89"/>
        <v>3.2332704184350467</v>
      </c>
      <c r="I189" s="311">
        <f t="shared" si="89"/>
        <v>2.0589843561380232</v>
      </c>
      <c r="J189" s="311">
        <f t="shared" si="89"/>
        <v>16.85600000000003</v>
      </c>
      <c r="K189" s="311"/>
      <c r="L189" s="311">
        <f t="shared" ref="L189:O189" si="90">SUM(L179:L187)</f>
        <v>11.547158523170932</v>
      </c>
      <c r="M189" s="311">
        <f t="shared" si="90"/>
        <v>3.5773085567059422</v>
      </c>
      <c r="N189" s="311">
        <f t="shared" si="90"/>
        <v>2.1135329201230983</v>
      </c>
      <c r="O189" s="311">
        <f t="shared" si="90"/>
        <v>17.237999999999971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2.4616058882972021</v>
      </c>
      <c r="C196" s="302">
        <v>0.16167008409413589</v>
      </c>
      <c r="D196" s="302">
        <v>1.5119637021879824</v>
      </c>
      <c r="E196" s="302">
        <f>SUM(B196:D196)</f>
        <v>4.1352396745793207</v>
      </c>
      <c r="F196" s="303"/>
      <c r="G196" s="302">
        <v>2.6807669536472187</v>
      </c>
      <c r="H196" s="302">
        <v>0.3694316536023961</v>
      </c>
      <c r="I196" s="302">
        <v>1.5603705059691548</v>
      </c>
      <c r="J196" s="302">
        <f>SUM(G196:I196)</f>
        <v>4.6105691132187694</v>
      </c>
      <c r="K196" s="303"/>
      <c r="L196" s="302">
        <v>3.1825369273376518</v>
      </c>
      <c r="M196" s="302">
        <v>0.58018137307915796</v>
      </c>
      <c r="N196" s="302">
        <v>1.9215601568705245</v>
      </c>
      <c r="O196" s="302">
        <f>SUM(L196:N196)</f>
        <v>5.6842784572873342</v>
      </c>
    </row>
    <row r="197" spans="1:15" s="236" customFormat="1" x14ac:dyDescent="0.2">
      <c r="A197" s="237" t="str">
        <f>name!E$5</f>
        <v>Professional occupations</v>
      </c>
      <c r="B197" s="302">
        <v>0.70847977670997964</v>
      </c>
      <c r="C197" s="302">
        <v>6.5954584777700567E-2</v>
      </c>
      <c r="D197" s="302">
        <v>0.10710095640090579</v>
      </c>
      <c r="E197" s="302">
        <f t="shared" ref="E197:E204" si="91">SUM(B197:D197)</f>
        <v>0.88153531788858597</v>
      </c>
      <c r="F197" s="303"/>
      <c r="G197" s="302">
        <v>0.90668695495115892</v>
      </c>
      <c r="H197" s="302">
        <v>0.15293386188452848</v>
      </c>
      <c r="I197" s="302">
        <v>0.10878301957345798</v>
      </c>
      <c r="J197" s="302">
        <f t="shared" ref="J197:J199" si="92">SUM(G197:I197)</f>
        <v>1.1684038364091454</v>
      </c>
      <c r="K197" s="303"/>
      <c r="L197" s="302">
        <v>1.1774052921495264</v>
      </c>
      <c r="M197" s="302">
        <v>0.26832228026965416</v>
      </c>
      <c r="N197" s="302">
        <v>8.8756816100425226E-2</v>
      </c>
      <c r="O197" s="302">
        <f t="shared" ref="O197:O204" si="93">SUM(L197:N197)</f>
        <v>1.5344843885196058</v>
      </c>
    </row>
    <row r="198" spans="1:15" s="236" customFormat="1" x14ac:dyDescent="0.2">
      <c r="A198" s="237" t="str">
        <f>name!E$6</f>
        <v>Associate professional occupations</v>
      </c>
      <c r="B198" s="302">
        <v>0.58319493856386773</v>
      </c>
      <c r="C198" s="302">
        <v>0.17873668141390409</v>
      </c>
      <c r="D198" s="302">
        <v>7.2261126527291178E-2</v>
      </c>
      <c r="E198" s="302">
        <f t="shared" si="91"/>
        <v>0.83419274650506303</v>
      </c>
      <c r="F198" s="303"/>
      <c r="G198" s="302">
        <v>0.67120777396206543</v>
      </c>
      <c r="H198" s="302">
        <v>0.30970958105423491</v>
      </c>
      <c r="I198" s="302">
        <v>6.083215370450705E-2</v>
      </c>
      <c r="J198" s="302">
        <f t="shared" si="92"/>
        <v>1.0417495087208075</v>
      </c>
      <c r="K198" s="303"/>
      <c r="L198" s="302">
        <v>0.83581611403552891</v>
      </c>
      <c r="M198" s="302">
        <v>0.52990081330865912</v>
      </c>
      <c r="N198" s="302">
        <v>6.9147914584938144E-2</v>
      </c>
      <c r="O198" s="302">
        <f t="shared" si="93"/>
        <v>1.4348648419291261</v>
      </c>
    </row>
    <row r="199" spans="1:15" s="236" customFormat="1" x14ac:dyDescent="0.2">
      <c r="A199" s="237" t="str">
        <f>name!E$7</f>
        <v>Administrative and secretarial occupations</v>
      </c>
      <c r="B199" s="302">
        <v>1.0708114618680016</v>
      </c>
      <c r="C199" s="302">
        <v>0.36661762563350181</v>
      </c>
      <c r="D199" s="302">
        <v>4.069376342190472E-2</v>
      </c>
      <c r="E199" s="302">
        <f t="shared" si="91"/>
        <v>1.4781228509234081</v>
      </c>
      <c r="F199" s="303"/>
      <c r="G199" s="302">
        <v>1.015570605427611</v>
      </c>
      <c r="H199" s="302">
        <v>0.54146052453150917</v>
      </c>
      <c r="I199" s="302">
        <v>3.4900316482663001E-2</v>
      </c>
      <c r="J199" s="302">
        <f t="shared" si="92"/>
        <v>1.5919314464417831</v>
      </c>
      <c r="K199" s="303"/>
      <c r="L199" s="302">
        <v>1.4268504664146886</v>
      </c>
      <c r="M199" s="302">
        <v>1.016270865780742</v>
      </c>
      <c r="N199" s="302">
        <v>3.7144870772112787E-2</v>
      </c>
      <c r="O199" s="302">
        <f t="shared" si="93"/>
        <v>2.4802662029675435</v>
      </c>
    </row>
    <row r="200" spans="1:15" s="236" customFormat="1" x14ac:dyDescent="0.2">
      <c r="A200" s="237" t="str">
        <f>name!E$8</f>
        <v>Skilled trades occupations</v>
      </c>
      <c r="B200" s="302">
        <v>1.7599757153982944</v>
      </c>
      <c r="C200" s="302">
        <v>0.87933728468104755</v>
      </c>
      <c r="D200" s="302">
        <v>0.42682232701292122</v>
      </c>
      <c r="E200" s="302">
        <f t="shared" si="91"/>
        <v>3.0661353270922631</v>
      </c>
      <c r="F200" s="303"/>
      <c r="G200" s="302">
        <v>1.3260329309694745</v>
      </c>
      <c r="H200" s="302">
        <v>1.0599569981460244</v>
      </c>
      <c r="I200" s="302">
        <v>0.44464366976591341</v>
      </c>
      <c r="J200" s="302">
        <f>SUM(G200:I200)</f>
        <v>2.8306335988814122</v>
      </c>
      <c r="K200" s="303"/>
      <c r="L200" s="302">
        <v>1.1764198552432448</v>
      </c>
      <c r="M200" s="302">
        <v>1.2606656374027616</v>
      </c>
      <c r="N200" s="302">
        <v>0.63728302376042489</v>
      </c>
      <c r="O200" s="302">
        <f t="shared" si="93"/>
        <v>3.0743685164064312</v>
      </c>
    </row>
    <row r="201" spans="1:15" s="236" customFormat="1" x14ac:dyDescent="0.2">
      <c r="A201" s="237" t="str">
        <f>name!E$9</f>
        <v>Caring, leisure and other service occupations</v>
      </c>
      <c r="B201" s="302">
        <v>0.56890596464238308</v>
      </c>
      <c r="C201" s="302">
        <v>0.42883476283041255</v>
      </c>
      <c r="D201" s="302">
        <v>0.12131339976994544</v>
      </c>
      <c r="E201" s="302">
        <f t="shared" si="91"/>
        <v>1.119054127242741</v>
      </c>
      <c r="F201" s="303"/>
      <c r="G201" s="302">
        <v>0.49799079279878672</v>
      </c>
      <c r="H201" s="302">
        <v>0.56236691396074934</v>
      </c>
      <c r="I201" s="302">
        <v>0.15091252953271092</v>
      </c>
      <c r="J201" s="302">
        <f t="shared" ref="J201:J204" si="94">SUM(G201:I201)</f>
        <v>1.2112702362922469</v>
      </c>
      <c r="K201" s="303"/>
      <c r="L201" s="302">
        <v>0.5241408221555468</v>
      </c>
      <c r="M201" s="302">
        <v>0.77685576577878257</v>
      </c>
      <c r="N201" s="302">
        <v>0.28724596769191474</v>
      </c>
      <c r="O201" s="302">
        <f t="shared" si="93"/>
        <v>1.5882425556262441</v>
      </c>
    </row>
    <row r="202" spans="1:15" s="236" customFormat="1" x14ac:dyDescent="0.2">
      <c r="A202" s="237" t="str">
        <f>name!E$10</f>
        <v>Sales and customer service occupations</v>
      </c>
      <c r="B202" s="302">
        <v>0.73363348114019622</v>
      </c>
      <c r="C202" s="302">
        <v>1.1512716572759905</v>
      </c>
      <c r="D202" s="302">
        <v>0.5599535793497884</v>
      </c>
      <c r="E202" s="302">
        <f t="shared" si="91"/>
        <v>2.4448587177659751</v>
      </c>
      <c r="F202" s="303"/>
      <c r="G202" s="302">
        <v>0.69429915785976637</v>
      </c>
      <c r="H202" s="302">
        <v>1.6856877851683412</v>
      </c>
      <c r="I202" s="302">
        <v>0.39595107810991154</v>
      </c>
      <c r="J202" s="302">
        <f t="shared" si="94"/>
        <v>2.7759380211380194</v>
      </c>
      <c r="K202" s="303"/>
      <c r="L202" s="302">
        <v>0.9981748509408257</v>
      </c>
      <c r="M202" s="302">
        <v>3.0355304186948673</v>
      </c>
      <c r="N202" s="302">
        <v>0.33202944338874291</v>
      </c>
      <c r="O202" s="302">
        <f t="shared" si="93"/>
        <v>4.3657347130244357</v>
      </c>
    </row>
    <row r="203" spans="1:15" s="236" customFormat="1" x14ac:dyDescent="0.2">
      <c r="A203" s="237" t="str">
        <f>name!E$11</f>
        <v>Process, plant and machine operatives</v>
      </c>
      <c r="B203" s="302">
        <v>0.30182049614922435</v>
      </c>
      <c r="C203" s="302">
        <v>0.32183471447935552</v>
      </c>
      <c r="D203" s="302">
        <v>2.5357104161872954E-2</v>
      </c>
      <c r="E203" s="302">
        <f t="shared" si="91"/>
        <v>0.64901231479045285</v>
      </c>
      <c r="F203" s="303"/>
      <c r="G203" s="302">
        <v>0.22506766844023032</v>
      </c>
      <c r="H203" s="302">
        <v>0.543756391618197</v>
      </c>
      <c r="I203" s="302">
        <v>2.2896863533875041E-2</v>
      </c>
      <c r="J203" s="302">
        <f t="shared" si="94"/>
        <v>0.79172092359230228</v>
      </c>
      <c r="K203" s="303"/>
      <c r="L203" s="302">
        <v>0.23209369606583644</v>
      </c>
      <c r="M203" s="302">
        <v>1.1869364619024307</v>
      </c>
      <c r="N203" s="302">
        <v>3.5297966567589149E-2</v>
      </c>
      <c r="O203" s="302">
        <f t="shared" si="93"/>
        <v>1.4543281245358564</v>
      </c>
    </row>
    <row r="204" spans="1:15" s="236" customFormat="1" x14ac:dyDescent="0.2">
      <c r="A204" s="237" t="str">
        <f>name!E$12</f>
        <v>Elementary occupations</v>
      </c>
      <c r="B204" s="302">
        <v>2.1606924615705707</v>
      </c>
      <c r="C204" s="302">
        <v>7.3500671126057497</v>
      </c>
      <c r="D204" s="302">
        <v>5.8089349035830212E-2</v>
      </c>
      <c r="E204" s="302">
        <f t="shared" si="91"/>
        <v>9.5688489232121512</v>
      </c>
      <c r="F204" s="303"/>
      <c r="G204" s="302">
        <v>1.8044899073793341</v>
      </c>
      <c r="H204" s="302">
        <v>9.1345209250300563</v>
      </c>
      <c r="I204" s="302">
        <v>3.6772482896101147E-2</v>
      </c>
      <c r="J204" s="302">
        <f t="shared" si="94"/>
        <v>10.975783315305492</v>
      </c>
      <c r="K204" s="303"/>
      <c r="L204" s="302">
        <v>2.3161604885798068</v>
      </c>
      <c r="M204" s="302">
        <v>8.4418305403459932</v>
      </c>
      <c r="N204" s="302">
        <v>5.944117077761505E-2</v>
      </c>
      <c r="O204" s="302">
        <f t="shared" si="93"/>
        <v>10.817432199703417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10.34912018433972</v>
      </c>
      <c r="C206" s="311">
        <f t="shared" ref="C206:E206" si="95">SUM(C196:C204)</f>
        <v>10.904324507791799</v>
      </c>
      <c r="D206" s="311">
        <f t="shared" si="95"/>
        <v>2.9235553078684422</v>
      </c>
      <c r="E206" s="311">
        <f t="shared" si="95"/>
        <v>24.176999999999961</v>
      </c>
      <c r="F206" s="311"/>
      <c r="G206" s="311">
        <f t="shared" ref="G206:J206" si="96">SUM(G196:G204)</f>
        <v>9.8221127454356463</v>
      </c>
      <c r="H206" s="311">
        <f t="shared" si="96"/>
        <v>14.359824634996038</v>
      </c>
      <c r="I206" s="311">
        <f t="shared" si="96"/>
        <v>2.816062619568295</v>
      </c>
      <c r="J206" s="311">
        <f t="shared" si="96"/>
        <v>26.99799999999998</v>
      </c>
      <c r="K206" s="311"/>
      <c r="L206" s="311">
        <f t="shared" ref="L206:O206" si="97">SUM(L196:L204)</f>
        <v>11.869598512922657</v>
      </c>
      <c r="M206" s="311">
        <f t="shared" si="97"/>
        <v>17.096494156563047</v>
      </c>
      <c r="N206" s="311">
        <f t="shared" si="97"/>
        <v>3.4679073305142869</v>
      </c>
      <c r="O206" s="311">
        <f t="shared" si="97"/>
        <v>32.433999999999997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0.11329553475162962</v>
      </c>
      <c r="C213" s="302">
        <v>1.7047846336607577E-2</v>
      </c>
      <c r="D213" s="302">
        <v>7.2336264215104876E-2</v>
      </c>
      <c r="E213" s="302">
        <f>SUM(B213:D213)</f>
        <v>0.20267964530334209</v>
      </c>
      <c r="F213" s="303"/>
      <c r="G213" s="302">
        <v>0.16818616630836522</v>
      </c>
      <c r="H213" s="302">
        <v>4.6640083538901325E-2</v>
      </c>
      <c r="I213" s="302">
        <v>6.9479192982006874E-2</v>
      </c>
      <c r="J213" s="302">
        <f>SUM(G213:I213)</f>
        <v>0.28430544282927345</v>
      </c>
      <c r="K213" s="303"/>
      <c r="L213" s="302">
        <v>0.1404669461949235</v>
      </c>
      <c r="M213" s="302">
        <v>5.372713045569117E-2</v>
      </c>
      <c r="N213" s="302">
        <v>6.6611134286057055E-2</v>
      </c>
      <c r="O213" s="302">
        <f>SUM(L213:N213)</f>
        <v>0.26080521093667175</v>
      </c>
    </row>
    <row r="214" spans="1:15" s="236" customFormat="1" x14ac:dyDescent="0.2">
      <c r="A214" s="237" t="str">
        <f>name!E$5</f>
        <v>Professional occupations</v>
      </c>
      <c r="B214" s="302">
        <v>0.17841815379181986</v>
      </c>
      <c r="C214" s="302">
        <v>2.6372900591279145E-2</v>
      </c>
      <c r="D214" s="302">
        <v>8.9000888884408852E-2</v>
      </c>
      <c r="E214" s="302">
        <f t="shared" ref="E214:E221" si="98">SUM(B214:D214)</f>
        <v>0.29379194326750785</v>
      </c>
      <c r="F214" s="303"/>
      <c r="G214" s="302">
        <v>0.30031542111198134</v>
      </c>
      <c r="H214" s="302">
        <v>6.2948865466489215E-2</v>
      </c>
      <c r="I214" s="302">
        <v>7.7997671660383835E-2</v>
      </c>
      <c r="J214" s="302">
        <f t="shared" ref="J214:J216" si="99">SUM(G214:I214)</f>
        <v>0.44126195823885439</v>
      </c>
      <c r="K214" s="303"/>
      <c r="L214" s="302">
        <v>0.3440845896794672</v>
      </c>
      <c r="M214" s="302">
        <v>9.8306103376717233E-2</v>
      </c>
      <c r="N214" s="302">
        <v>6.0004661299944063E-2</v>
      </c>
      <c r="O214" s="302">
        <f t="shared" ref="O214:O221" si="100">SUM(L214:N214)</f>
        <v>0.50239535435612848</v>
      </c>
    </row>
    <row r="215" spans="1:15" s="236" customFormat="1" x14ac:dyDescent="0.2">
      <c r="A215" s="237" t="str">
        <f>name!E$6</f>
        <v>Associate professional occupations</v>
      </c>
      <c r="B215" s="302">
        <v>0.13051883292054317</v>
      </c>
      <c r="C215" s="302">
        <v>4.366595316612859E-2</v>
      </c>
      <c r="D215" s="302">
        <v>0.20854273073409649</v>
      </c>
      <c r="E215" s="302">
        <f t="shared" si="98"/>
        <v>0.38272751682076822</v>
      </c>
      <c r="F215" s="303"/>
      <c r="G215" s="302">
        <v>0.20517442913775677</v>
      </c>
      <c r="H215" s="302">
        <v>7.5635672262164264E-2</v>
      </c>
      <c r="I215" s="302">
        <v>0.2326563304764287</v>
      </c>
      <c r="J215" s="302">
        <f t="shared" si="99"/>
        <v>0.51346643187634977</v>
      </c>
      <c r="K215" s="303"/>
      <c r="L215" s="302">
        <v>0.19772611058224496</v>
      </c>
      <c r="M215" s="302">
        <v>7.1647838052318003E-2</v>
      </c>
      <c r="N215" s="302">
        <v>0.20249423156144084</v>
      </c>
      <c r="O215" s="302">
        <f t="shared" si="100"/>
        <v>0.47186818019600385</v>
      </c>
    </row>
    <row r="216" spans="1:15" s="236" customFormat="1" x14ac:dyDescent="0.2">
      <c r="A216" s="237" t="str">
        <f>name!E$7</f>
        <v>Administrative and secretarial occupations</v>
      </c>
      <c r="B216" s="302">
        <v>7.8367712144797555E-2</v>
      </c>
      <c r="C216" s="302">
        <v>4.6995599634652108E-2</v>
      </c>
      <c r="D216" s="302">
        <v>1.3818217289607514E-2</v>
      </c>
      <c r="E216" s="302">
        <f t="shared" si="98"/>
        <v>0.13918152906905717</v>
      </c>
      <c r="F216" s="303"/>
      <c r="G216" s="302">
        <v>9.4928313924075219E-2</v>
      </c>
      <c r="H216" s="302">
        <v>6.5532097721677215E-2</v>
      </c>
      <c r="I216" s="302">
        <v>1.3799610235032131E-2</v>
      </c>
      <c r="J216" s="302">
        <f t="shared" si="99"/>
        <v>0.17426002188078454</v>
      </c>
      <c r="K216" s="303"/>
      <c r="L216" s="302">
        <v>7.1205424673790582E-2</v>
      </c>
      <c r="M216" s="302">
        <v>4.6064678923177962E-2</v>
      </c>
      <c r="N216" s="302">
        <v>9.691814252955613E-3</v>
      </c>
      <c r="O216" s="302">
        <f t="shared" si="100"/>
        <v>0.12696191784992417</v>
      </c>
    </row>
    <row r="217" spans="1:15" s="236" customFormat="1" x14ac:dyDescent="0.2">
      <c r="A217" s="237" t="str">
        <f>name!E$8</f>
        <v>Skilled trades occupations</v>
      </c>
      <c r="B217" s="302">
        <v>9.4779473747635776E-2</v>
      </c>
      <c r="C217" s="302">
        <v>1.580564023938694E-2</v>
      </c>
      <c r="D217" s="302">
        <v>6.8525364527640173E-2</v>
      </c>
      <c r="E217" s="302">
        <f t="shared" si="98"/>
        <v>0.17911047851466289</v>
      </c>
      <c r="F217" s="303"/>
      <c r="G217" s="302">
        <v>0.10017541891060341</v>
      </c>
      <c r="H217" s="302">
        <v>1.923184971891213E-2</v>
      </c>
      <c r="I217" s="302">
        <v>5.3929169701401033E-2</v>
      </c>
      <c r="J217" s="302">
        <f>SUM(G217:I217)</f>
        <v>0.17333643833091658</v>
      </c>
      <c r="K217" s="303"/>
      <c r="L217" s="302">
        <v>6.9112338467691534E-2</v>
      </c>
      <c r="M217" s="302">
        <v>2.3131510064172099E-2</v>
      </c>
      <c r="N217" s="302">
        <v>7.1793525496761532E-2</v>
      </c>
      <c r="O217" s="302">
        <f t="shared" si="100"/>
        <v>0.16403737402862517</v>
      </c>
    </row>
    <row r="218" spans="1:15" s="236" customFormat="1" x14ac:dyDescent="0.2">
      <c r="A218" s="237" t="str">
        <f>name!E$9</f>
        <v>Caring, leisure and other service occupations</v>
      </c>
      <c r="B218" s="302">
        <v>3.8189360467736307E-2</v>
      </c>
      <c r="C218" s="302">
        <v>3.2438459642972435E-2</v>
      </c>
      <c r="D218" s="302">
        <v>8.3546460185808316E-3</v>
      </c>
      <c r="E218" s="302">
        <f t="shared" si="98"/>
        <v>7.898246612928958E-2</v>
      </c>
      <c r="F218" s="303"/>
      <c r="G218" s="302">
        <v>4.8486444201717931E-2</v>
      </c>
      <c r="H218" s="302">
        <v>3.4810843022115581E-2</v>
      </c>
      <c r="I218" s="302">
        <v>9.9650841619139223E-3</v>
      </c>
      <c r="J218" s="302">
        <f t="shared" ref="J218:J221" si="101">SUM(G218:I218)</f>
        <v>9.3262371385747431E-2</v>
      </c>
      <c r="K218" s="303"/>
      <c r="L218" s="302">
        <v>4.2788852825552129E-2</v>
      </c>
      <c r="M218" s="302">
        <v>3.069604880592261E-2</v>
      </c>
      <c r="N218" s="302">
        <v>9.4377361283457702E-3</v>
      </c>
      <c r="O218" s="302">
        <f t="shared" si="100"/>
        <v>8.2922637759820506E-2</v>
      </c>
    </row>
    <row r="219" spans="1:15" s="236" customFormat="1" x14ac:dyDescent="0.2">
      <c r="A219" s="237" t="str">
        <f>name!E$10</f>
        <v>Sales and customer service occupations</v>
      </c>
      <c r="B219" s="302">
        <v>3.719924023852688E-2</v>
      </c>
      <c r="C219" s="302">
        <v>2.1611974534779838E-2</v>
      </c>
      <c r="D219" s="302">
        <v>1.5634859537085183E-2</v>
      </c>
      <c r="E219" s="302">
        <f t="shared" si="98"/>
        <v>7.4446074310391908E-2</v>
      </c>
      <c r="F219" s="303"/>
      <c r="G219" s="302">
        <v>4.5491885093827546E-2</v>
      </c>
      <c r="H219" s="302">
        <v>3.1379573586428601E-2</v>
      </c>
      <c r="I219" s="302">
        <v>1.1366960494667164E-2</v>
      </c>
      <c r="J219" s="302">
        <f t="shared" si="101"/>
        <v>8.823841917492331E-2</v>
      </c>
      <c r="K219" s="303"/>
      <c r="L219" s="302">
        <v>4.1421352419890242E-2</v>
      </c>
      <c r="M219" s="302">
        <v>3.2630023155010769E-2</v>
      </c>
      <c r="N219" s="302">
        <v>8.6239231539300045E-3</v>
      </c>
      <c r="O219" s="302">
        <f t="shared" si="100"/>
        <v>8.2675298728831018E-2</v>
      </c>
    </row>
    <row r="220" spans="1:15" s="236" customFormat="1" x14ac:dyDescent="0.2">
      <c r="A220" s="237" t="str">
        <f>name!E$11</f>
        <v>Process, plant and machine operatives</v>
      </c>
      <c r="B220" s="302">
        <v>1.9807379038202712E-2</v>
      </c>
      <c r="C220" s="302">
        <v>1.0921186565237774E-2</v>
      </c>
      <c r="D220" s="302">
        <v>7.0110936497758906E-3</v>
      </c>
      <c r="E220" s="302">
        <f t="shared" si="98"/>
        <v>3.7739659253216373E-2</v>
      </c>
      <c r="F220" s="303"/>
      <c r="G220" s="302">
        <v>2.1622720179402741E-2</v>
      </c>
      <c r="H220" s="302">
        <v>2.1703838420650715E-2</v>
      </c>
      <c r="I220" s="302">
        <v>5.780960900131811E-3</v>
      </c>
      <c r="J220" s="302">
        <f t="shared" si="101"/>
        <v>4.9107519500185264E-2</v>
      </c>
      <c r="K220" s="303"/>
      <c r="L220" s="302">
        <v>1.5320571582947938E-2</v>
      </c>
      <c r="M220" s="302">
        <v>2.025086652057172E-2</v>
      </c>
      <c r="N220" s="302">
        <v>3.9487785250537774E-3</v>
      </c>
      <c r="O220" s="302">
        <f t="shared" si="100"/>
        <v>3.952021662857344E-2</v>
      </c>
    </row>
    <row r="221" spans="1:15" s="236" customFormat="1" x14ac:dyDescent="0.2">
      <c r="A221" s="237" t="str">
        <f>name!E$12</f>
        <v>Elementary occupations</v>
      </c>
      <c r="B221" s="302">
        <v>6.7615981115400431E-2</v>
      </c>
      <c r="C221" s="302">
        <v>8.8319902516658805E-2</v>
      </c>
      <c r="D221" s="302">
        <v>1.640480369970447E-2</v>
      </c>
      <c r="E221" s="302">
        <f t="shared" si="98"/>
        <v>0.17234068733176372</v>
      </c>
      <c r="F221" s="303"/>
      <c r="G221" s="302">
        <v>7.8466048816160219E-2</v>
      </c>
      <c r="H221" s="302">
        <v>8.606654394471959E-2</v>
      </c>
      <c r="I221" s="302">
        <v>1.1228804022088489E-2</v>
      </c>
      <c r="J221" s="302">
        <f t="shared" si="101"/>
        <v>0.17576139678296829</v>
      </c>
      <c r="K221" s="303"/>
      <c r="L221" s="302">
        <v>6.7790619712719269E-2</v>
      </c>
      <c r="M221" s="302">
        <v>7.1116047763370965E-2</v>
      </c>
      <c r="N221" s="302">
        <v>1.1907142039333843E-2</v>
      </c>
      <c r="O221" s="302">
        <f t="shared" si="100"/>
        <v>0.15081380951542409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0.75819166821629236</v>
      </c>
      <c r="C223" s="311">
        <f t="shared" ref="C223:E223" si="102">SUM(C213:C221)</f>
        <v>0.30317946322770317</v>
      </c>
      <c r="D223" s="311">
        <f t="shared" si="102"/>
        <v>0.4996288685560043</v>
      </c>
      <c r="E223" s="311">
        <f t="shared" si="102"/>
        <v>1.5609999999999997</v>
      </c>
      <c r="F223" s="311"/>
      <c r="G223" s="311">
        <f t="shared" ref="G223:J223" si="103">SUM(G213:G221)</f>
        <v>1.0628468476838902</v>
      </c>
      <c r="H223" s="311">
        <f t="shared" si="103"/>
        <v>0.44394936768205862</v>
      </c>
      <c r="I223" s="311">
        <f t="shared" si="103"/>
        <v>0.48620378463405395</v>
      </c>
      <c r="J223" s="311">
        <f t="shared" si="103"/>
        <v>1.9930000000000032</v>
      </c>
      <c r="K223" s="311"/>
      <c r="L223" s="311">
        <f t="shared" ref="L223:O223" si="104">SUM(L213:L221)</f>
        <v>0.98991680613922728</v>
      </c>
      <c r="M223" s="311">
        <f t="shared" si="104"/>
        <v>0.44757024711695248</v>
      </c>
      <c r="N223" s="311">
        <f t="shared" si="104"/>
        <v>0.44451294674382252</v>
      </c>
      <c r="O223" s="311">
        <f t="shared" si="104"/>
        <v>1.8820000000000026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1.367766960936547</v>
      </c>
      <c r="C230" s="302">
        <v>0.15609249689742491</v>
      </c>
      <c r="D230" s="302">
        <v>0.35086666198510097</v>
      </c>
      <c r="E230" s="302">
        <f>SUM(B230:D230)</f>
        <v>1.8747261198190728</v>
      </c>
      <c r="F230" s="303"/>
      <c r="G230" s="302">
        <v>1.0810677343206072</v>
      </c>
      <c r="H230" s="302">
        <v>0.22934737071415731</v>
      </c>
      <c r="I230" s="302">
        <v>0.17793101047073584</v>
      </c>
      <c r="J230" s="302">
        <f>SUM(G230:I230)</f>
        <v>1.4883461155055004</v>
      </c>
      <c r="K230" s="303"/>
      <c r="L230" s="302">
        <v>0.97442959768384907</v>
      </c>
      <c r="M230" s="302">
        <v>0.24852572871128631</v>
      </c>
      <c r="N230" s="302">
        <v>0.20681850774371463</v>
      </c>
      <c r="O230" s="302">
        <f>SUM(L230:N230)</f>
        <v>1.42977383413885</v>
      </c>
    </row>
    <row r="231" spans="1:15" s="236" customFormat="1" x14ac:dyDescent="0.2">
      <c r="A231" s="237" t="str">
        <f>name!E$5</f>
        <v>Professional occupations</v>
      </c>
      <c r="B231" s="302">
        <v>3.8474055588838656</v>
      </c>
      <c r="C231" s="302">
        <v>0.19764797884123148</v>
      </c>
      <c r="D231" s="302">
        <v>0.85293330275856094</v>
      </c>
      <c r="E231" s="302">
        <f t="shared" ref="E231:E238" si="105">SUM(B231:D231)</f>
        <v>4.8979868404836573</v>
      </c>
      <c r="F231" s="303"/>
      <c r="G231" s="302">
        <v>3.4480437091498248</v>
      </c>
      <c r="H231" s="302">
        <v>0.25308790003354631</v>
      </c>
      <c r="I231" s="302">
        <v>0.39323786068755145</v>
      </c>
      <c r="J231" s="302">
        <f t="shared" ref="J231:J233" si="106">SUM(G231:I231)</f>
        <v>4.0943694698709221</v>
      </c>
      <c r="K231" s="303"/>
      <c r="L231" s="302">
        <v>4.3510211013599847</v>
      </c>
      <c r="M231" s="302">
        <v>0.34293948040297823</v>
      </c>
      <c r="N231" s="302">
        <v>0.38892367346308387</v>
      </c>
      <c r="O231" s="302">
        <f t="shared" ref="O231:O238" si="107">SUM(L231:N231)</f>
        <v>5.0828842552260465</v>
      </c>
    </row>
    <row r="232" spans="1:15" s="236" customFormat="1" x14ac:dyDescent="0.2">
      <c r="A232" s="237" t="str">
        <f>name!E$6</f>
        <v>Associate professional occupations</v>
      </c>
      <c r="B232" s="302">
        <v>1.4481929092168289</v>
      </c>
      <c r="C232" s="302">
        <v>0.1454469657904611</v>
      </c>
      <c r="D232" s="302">
        <v>0.40937339384921795</v>
      </c>
      <c r="E232" s="302">
        <f t="shared" si="105"/>
        <v>2.0030132688565079</v>
      </c>
      <c r="F232" s="303"/>
      <c r="G232" s="302">
        <v>1.1871985312154003</v>
      </c>
      <c r="H232" s="302">
        <v>0.16708469240949991</v>
      </c>
      <c r="I232" s="302">
        <v>0.22754894495386782</v>
      </c>
      <c r="J232" s="302">
        <f t="shared" si="106"/>
        <v>1.5818321685787682</v>
      </c>
      <c r="K232" s="303"/>
      <c r="L232" s="302">
        <v>1.158868867206527</v>
      </c>
      <c r="M232" s="302">
        <v>0.15077954670591839</v>
      </c>
      <c r="N232" s="302">
        <v>0.23669349795265632</v>
      </c>
      <c r="O232" s="302">
        <f t="shared" si="107"/>
        <v>1.5463419118651016</v>
      </c>
    </row>
    <row r="233" spans="1:15" s="236" customFormat="1" x14ac:dyDescent="0.2">
      <c r="A233" s="237" t="str">
        <f>name!E$7</f>
        <v>Administrative and secretarial occupations</v>
      </c>
      <c r="B233" s="302">
        <v>0.52486631131566552</v>
      </c>
      <c r="C233" s="302">
        <v>0.23404985235996553</v>
      </c>
      <c r="D233" s="302">
        <v>8.710540477535425E-2</v>
      </c>
      <c r="E233" s="302">
        <f t="shared" si="105"/>
        <v>0.84602156845098531</v>
      </c>
      <c r="F233" s="303"/>
      <c r="G233" s="302">
        <v>0.34340786586027011</v>
      </c>
      <c r="H233" s="302">
        <v>0.17029309764061085</v>
      </c>
      <c r="I233" s="302">
        <v>3.7102761073425874E-2</v>
      </c>
      <c r="J233" s="302">
        <f t="shared" si="106"/>
        <v>0.55080372457430682</v>
      </c>
      <c r="K233" s="303"/>
      <c r="L233" s="302">
        <v>0.33133855097495624</v>
      </c>
      <c r="M233" s="302">
        <v>0.14051967299109111</v>
      </c>
      <c r="N233" s="302">
        <v>2.4117364532684957E-2</v>
      </c>
      <c r="O233" s="302">
        <f t="shared" si="107"/>
        <v>0.49597558849873236</v>
      </c>
    </row>
    <row r="234" spans="1:15" s="236" customFormat="1" x14ac:dyDescent="0.2">
      <c r="A234" s="237" t="str">
        <f>name!E$8</f>
        <v>Skilled trades occupations</v>
      </c>
      <c r="B234" s="302">
        <v>0.65315198407424535</v>
      </c>
      <c r="C234" s="302">
        <v>5.5693260799289164E-2</v>
      </c>
      <c r="D234" s="302">
        <v>0.2948357975123847</v>
      </c>
      <c r="E234" s="302">
        <f t="shared" si="105"/>
        <v>1.0036810423859193</v>
      </c>
      <c r="F234" s="303"/>
      <c r="G234" s="302">
        <v>0.37586661249615522</v>
      </c>
      <c r="H234" s="302">
        <v>4.3697863365034069E-2</v>
      </c>
      <c r="I234" s="302">
        <v>9.9618889114088005E-2</v>
      </c>
      <c r="J234" s="302">
        <f>SUM(G234:I234)</f>
        <v>0.51918336497527728</v>
      </c>
      <c r="K234" s="303"/>
      <c r="L234" s="302">
        <v>0.27106584474029582</v>
      </c>
      <c r="M234" s="302">
        <v>6.1825893832314238E-2</v>
      </c>
      <c r="N234" s="302">
        <v>0.16211969641057322</v>
      </c>
      <c r="O234" s="302">
        <f t="shared" si="107"/>
        <v>0.49501143498318328</v>
      </c>
    </row>
    <row r="235" spans="1:15" s="236" customFormat="1" x14ac:dyDescent="0.2">
      <c r="A235" s="237" t="str">
        <f>name!E$9</f>
        <v>Caring, leisure and other service occupations</v>
      </c>
      <c r="B235" s="302">
        <v>0.26536297732503106</v>
      </c>
      <c r="C235" s="302">
        <v>5.5789836438220275E-2</v>
      </c>
      <c r="D235" s="302">
        <v>6.3959104779602649E-2</v>
      </c>
      <c r="E235" s="302">
        <f t="shared" si="105"/>
        <v>0.38511191854285398</v>
      </c>
      <c r="F235" s="303"/>
      <c r="G235" s="302">
        <v>0.16710915832185036</v>
      </c>
      <c r="H235" s="302">
        <v>4.8484819093261695E-2</v>
      </c>
      <c r="I235" s="302">
        <v>3.7686907852729774E-2</v>
      </c>
      <c r="J235" s="302">
        <f t="shared" ref="J235:J238" si="108">SUM(G235:I235)</f>
        <v>0.25328088526784182</v>
      </c>
      <c r="K235" s="303"/>
      <c r="L235" s="302">
        <v>0.2138387373689169</v>
      </c>
      <c r="M235" s="302">
        <v>5.0404649389754981E-2</v>
      </c>
      <c r="N235" s="302">
        <v>5.7953276565158959E-2</v>
      </c>
      <c r="O235" s="302">
        <f t="shared" si="107"/>
        <v>0.32219666332383085</v>
      </c>
    </row>
    <row r="236" spans="1:15" s="236" customFormat="1" x14ac:dyDescent="0.2">
      <c r="A236" s="237" t="str">
        <f>name!E$10</f>
        <v>Sales and customer service occupations</v>
      </c>
      <c r="B236" s="302">
        <v>0.32341949741934323</v>
      </c>
      <c r="C236" s="302">
        <v>0.15291079737938998</v>
      </c>
      <c r="D236" s="302">
        <v>5.5581361017884093E-2</v>
      </c>
      <c r="E236" s="302">
        <f t="shared" si="105"/>
        <v>0.53191165581661737</v>
      </c>
      <c r="F236" s="303"/>
      <c r="G236" s="302">
        <v>0.19894298213445188</v>
      </c>
      <c r="H236" s="302">
        <v>0.10490429688699829</v>
      </c>
      <c r="I236" s="302">
        <v>1.7032029117169164E-2</v>
      </c>
      <c r="J236" s="302">
        <f t="shared" si="108"/>
        <v>0.32087930813861931</v>
      </c>
      <c r="K236" s="303"/>
      <c r="L236" s="302">
        <v>0.22125027231952088</v>
      </c>
      <c r="M236" s="302">
        <v>0.14038626806148088</v>
      </c>
      <c r="N236" s="302">
        <v>1.7864140963993542E-2</v>
      </c>
      <c r="O236" s="302">
        <f t="shared" si="107"/>
        <v>0.37950068134499532</v>
      </c>
    </row>
    <row r="237" spans="1:15" s="236" customFormat="1" x14ac:dyDescent="0.2">
      <c r="A237" s="237" t="str">
        <f>name!E$11</f>
        <v>Process, plant and machine operatives</v>
      </c>
      <c r="B237" s="302">
        <v>7.7239237638651814E-2</v>
      </c>
      <c r="C237" s="302">
        <v>4.3369627171017028E-2</v>
      </c>
      <c r="D237" s="302">
        <v>7.3482137104496151E-2</v>
      </c>
      <c r="E237" s="302">
        <f t="shared" si="105"/>
        <v>0.19409100191416501</v>
      </c>
      <c r="F237" s="303"/>
      <c r="G237" s="302">
        <v>3.3868005088995116E-2</v>
      </c>
      <c r="H237" s="302">
        <v>5.371986897402399E-2</v>
      </c>
      <c r="I237" s="302">
        <v>3.4273022384973269E-2</v>
      </c>
      <c r="J237" s="302">
        <f t="shared" si="108"/>
        <v>0.12186089644799236</v>
      </c>
      <c r="K237" s="303"/>
      <c r="L237" s="302">
        <v>3.1939239481604584E-2</v>
      </c>
      <c r="M237" s="302">
        <v>5.8524267976771661E-2</v>
      </c>
      <c r="N237" s="302">
        <v>5.1480708646450907E-2</v>
      </c>
      <c r="O237" s="302">
        <f t="shared" si="107"/>
        <v>0.14194421610482716</v>
      </c>
    </row>
    <row r="238" spans="1:15" s="236" customFormat="1" x14ac:dyDescent="0.2">
      <c r="A238" s="237" t="str">
        <f>name!E$12</f>
        <v>Elementary occupations</v>
      </c>
      <c r="B238" s="302">
        <v>0.23890552253955355</v>
      </c>
      <c r="C238" s="302">
        <v>0.11298591344719293</v>
      </c>
      <c r="D238" s="302">
        <v>0.12856514774344213</v>
      </c>
      <c r="E238" s="302">
        <f t="shared" si="105"/>
        <v>0.48045658373018862</v>
      </c>
      <c r="F238" s="303"/>
      <c r="G238" s="302">
        <v>8.8543704089533853E-2</v>
      </c>
      <c r="H238" s="302">
        <v>7.1203428253432691E-2</v>
      </c>
      <c r="I238" s="302">
        <v>4.1696934297789597E-2</v>
      </c>
      <c r="J238" s="302">
        <f t="shared" si="108"/>
        <v>0.20144406664075615</v>
      </c>
      <c r="K238" s="303"/>
      <c r="L238" s="302">
        <v>9.894898182569882E-2</v>
      </c>
      <c r="M238" s="302">
        <v>5.1908177917439575E-2</v>
      </c>
      <c r="N238" s="302">
        <v>7.3514254771282164E-2</v>
      </c>
      <c r="O238" s="302">
        <f t="shared" si="107"/>
        <v>0.22437141451442055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8.7463109593497315</v>
      </c>
      <c r="C240" s="311">
        <f t="shared" ref="C240:E240" si="109">SUM(C230:C238)</f>
        <v>1.1539867291241925</v>
      </c>
      <c r="D240" s="311">
        <f t="shared" si="109"/>
        <v>2.3167023115260439</v>
      </c>
      <c r="E240" s="311">
        <f t="shared" si="109"/>
        <v>12.216999999999967</v>
      </c>
      <c r="F240" s="311"/>
      <c r="G240" s="311">
        <f t="shared" ref="G240:J240" si="110">SUM(G230:G238)</f>
        <v>6.9240483026770887</v>
      </c>
      <c r="H240" s="311">
        <f t="shared" si="110"/>
        <v>1.1418233373705651</v>
      </c>
      <c r="I240" s="311">
        <f t="shared" si="110"/>
        <v>1.0661283599523308</v>
      </c>
      <c r="J240" s="311">
        <f t="shared" si="110"/>
        <v>9.1319999999999837</v>
      </c>
      <c r="K240" s="311"/>
      <c r="L240" s="311">
        <f t="shared" ref="L240:O240" si="111">SUM(L230:L238)</f>
        <v>7.652701192961354</v>
      </c>
      <c r="M240" s="311">
        <f t="shared" si="111"/>
        <v>1.2458136859890354</v>
      </c>
      <c r="N240" s="311">
        <f t="shared" si="111"/>
        <v>1.2194851210495983</v>
      </c>
      <c r="O240" s="311">
        <f t="shared" si="111"/>
        <v>10.117999999999986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2.5898342347793784</v>
      </c>
      <c r="C247" s="302">
        <v>0.22070710189536583</v>
      </c>
      <c r="D247" s="302">
        <v>0.21803705476292567</v>
      </c>
      <c r="E247" s="302">
        <f>SUM(B247:D247)</f>
        <v>3.0285783914376698</v>
      </c>
      <c r="F247" s="303"/>
      <c r="G247" s="302">
        <v>2.4102636747137876</v>
      </c>
      <c r="H247" s="302">
        <v>0.24676623243996137</v>
      </c>
      <c r="I247" s="302">
        <v>9.63615687677431E-2</v>
      </c>
      <c r="J247" s="302">
        <f>SUM(G247:I247)</f>
        <v>2.7533914759214921</v>
      </c>
      <c r="K247" s="303"/>
      <c r="L247" s="302">
        <v>2.0539647136156574</v>
      </c>
      <c r="M247" s="302">
        <v>0.30086771753460129</v>
      </c>
      <c r="N247" s="302">
        <v>0.10566754769802045</v>
      </c>
      <c r="O247" s="302">
        <f>SUM(L247:N247)</f>
        <v>2.4604999788482793</v>
      </c>
    </row>
    <row r="248" spans="1:15" s="236" customFormat="1" x14ac:dyDescent="0.2">
      <c r="A248" s="237" t="str">
        <f>name!E$5</f>
        <v>Professional occupations</v>
      </c>
      <c r="B248" s="302">
        <v>3.0463443210239962</v>
      </c>
      <c r="C248" s="302">
        <v>0.16953029646204362</v>
      </c>
      <c r="D248" s="302">
        <v>0.26778258559857748</v>
      </c>
      <c r="E248" s="302">
        <f t="shared" ref="E248:E255" si="112">SUM(B248:D248)</f>
        <v>3.4836572030846176</v>
      </c>
      <c r="F248" s="303"/>
      <c r="G248" s="302">
        <v>3.3236827925870673</v>
      </c>
      <c r="H248" s="302">
        <v>0.18577485734709637</v>
      </c>
      <c r="I248" s="302">
        <v>0.1067944613136915</v>
      </c>
      <c r="J248" s="302">
        <f t="shared" ref="J248:J250" si="113">SUM(G248:I248)</f>
        <v>3.6162521112478552</v>
      </c>
      <c r="K248" s="303"/>
      <c r="L248" s="302">
        <v>3.9429767540105209</v>
      </c>
      <c r="M248" s="302">
        <v>0.20096866707199432</v>
      </c>
      <c r="N248" s="302">
        <v>9.8102279647240095E-2</v>
      </c>
      <c r="O248" s="302">
        <f t="shared" ref="O248:O255" si="114">SUM(L248:N248)</f>
        <v>4.2420477007297555</v>
      </c>
    </row>
    <row r="249" spans="1:15" s="236" customFormat="1" x14ac:dyDescent="0.2">
      <c r="A249" s="237" t="str">
        <f>name!E$6</f>
        <v>Associate professional occupations</v>
      </c>
      <c r="B249" s="302">
        <v>3.2557043110276926</v>
      </c>
      <c r="C249" s="302">
        <v>0.36833792197518228</v>
      </c>
      <c r="D249" s="302">
        <v>0.31402059215005351</v>
      </c>
      <c r="E249" s="302">
        <f t="shared" si="112"/>
        <v>3.9380628251529286</v>
      </c>
      <c r="F249" s="303"/>
      <c r="G249" s="302">
        <v>3.0532365622584412</v>
      </c>
      <c r="H249" s="302">
        <v>0.3267579143217148</v>
      </c>
      <c r="I249" s="302">
        <v>0.13746689906280091</v>
      </c>
      <c r="J249" s="302">
        <f t="shared" si="113"/>
        <v>3.5174613756429571</v>
      </c>
      <c r="K249" s="303"/>
      <c r="L249" s="302">
        <v>2.7817593232303177</v>
      </c>
      <c r="M249" s="302">
        <v>0.33708325903108427</v>
      </c>
      <c r="N249" s="302">
        <v>0.15292405515064628</v>
      </c>
      <c r="O249" s="302">
        <f t="shared" si="114"/>
        <v>3.2717666374120484</v>
      </c>
    </row>
    <row r="250" spans="1:15" s="236" customFormat="1" x14ac:dyDescent="0.2">
      <c r="A250" s="237" t="str">
        <f>name!E$7</f>
        <v>Administrative and secretarial occupations</v>
      </c>
      <c r="B250" s="302">
        <v>3.4741835161911148</v>
      </c>
      <c r="C250" s="302">
        <v>1.5263330307327021</v>
      </c>
      <c r="D250" s="302">
        <v>4.5459084301653976E-2</v>
      </c>
      <c r="E250" s="302">
        <f t="shared" si="112"/>
        <v>5.0459756312254704</v>
      </c>
      <c r="F250" s="303"/>
      <c r="G250" s="302">
        <v>2.7917095097711009</v>
      </c>
      <c r="H250" s="302">
        <v>1.1522539051995428</v>
      </c>
      <c r="I250" s="302">
        <v>3.0367468067839083E-2</v>
      </c>
      <c r="J250" s="302">
        <f t="shared" si="113"/>
        <v>3.9743308830384829</v>
      </c>
      <c r="K250" s="303"/>
      <c r="L250" s="302">
        <v>2.2966736176124312</v>
      </c>
      <c r="M250" s="302">
        <v>0.93152172956230794</v>
      </c>
      <c r="N250" s="302">
        <v>2.5532037536360346E-2</v>
      </c>
      <c r="O250" s="302">
        <f t="shared" si="114"/>
        <v>3.2537273847110995</v>
      </c>
    </row>
    <row r="251" spans="1:15" s="236" customFormat="1" x14ac:dyDescent="0.2">
      <c r="A251" s="237" t="str">
        <f>name!E$8</f>
        <v>Skilled trades occupations</v>
      </c>
      <c r="B251" s="302">
        <v>0.19962138414373864</v>
      </c>
      <c r="C251" s="302">
        <v>4.4264836733965952E-2</v>
      </c>
      <c r="D251" s="302">
        <v>0.11198619747342189</v>
      </c>
      <c r="E251" s="302">
        <f t="shared" si="112"/>
        <v>0.35587241835112648</v>
      </c>
      <c r="F251" s="303"/>
      <c r="G251" s="302">
        <v>0.13715928275927147</v>
      </c>
      <c r="H251" s="302">
        <v>2.140558508759411E-2</v>
      </c>
      <c r="I251" s="302">
        <v>3.4567025397252871E-2</v>
      </c>
      <c r="J251" s="302">
        <f>SUM(G251:I251)</f>
        <v>0.19313189324411845</v>
      </c>
      <c r="K251" s="303"/>
      <c r="L251" s="302">
        <v>0.11947574877695885</v>
      </c>
      <c r="M251" s="302">
        <v>1.9508011360936231E-2</v>
      </c>
      <c r="N251" s="302">
        <v>3.5499609064170365E-2</v>
      </c>
      <c r="O251" s="302">
        <f t="shared" si="114"/>
        <v>0.17448336920206547</v>
      </c>
    </row>
    <row r="252" spans="1:15" s="236" customFormat="1" x14ac:dyDescent="0.2">
      <c r="A252" s="237" t="str">
        <f>name!E$9</f>
        <v>Caring, leisure and other service occupations</v>
      </c>
      <c r="B252" s="302">
        <v>9.9829372212415002E-2</v>
      </c>
      <c r="C252" s="302">
        <v>1.5991574896266032E-2</v>
      </c>
      <c r="D252" s="302">
        <v>1.3271162243978731E-2</v>
      </c>
      <c r="E252" s="302">
        <f t="shared" si="112"/>
        <v>0.12909210935265977</v>
      </c>
      <c r="F252" s="303"/>
      <c r="G252" s="302">
        <v>8.842743490365873E-2</v>
      </c>
      <c r="H252" s="302">
        <v>1.0550177391158433E-2</v>
      </c>
      <c r="I252" s="302">
        <v>1.3883150124777796E-2</v>
      </c>
      <c r="J252" s="302">
        <f t="shared" ref="J252:J255" si="115">SUM(G252:I252)</f>
        <v>0.11286076241959496</v>
      </c>
      <c r="K252" s="303"/>
      <c r="L252" s="302">
        <v>9.2004630991800826E-2</v>
      </c>
      <c r="M252" s="302">
        <v>7.9435029696018136E-3</v>
      </c>
      <c r="N252" s="302">
        <v>1.9067604896254278E-2</v>
      </c>
      <c r="O252" s="302">
        <f t="shared" si="114"/>
        <v>0.11901573885765693</v>
      </c>
    </row>
    <row r="253" spans="1:15" s="236" customFormat="1" x14ac:dyDescent="0.2">
      <c r="A253" s="237" t="str">
        <f>name!E$10</f>
        <v>Sales and customer service occupations</v>
      </c>
      <c r="B253" s="302">
        <v>0.81234040417479447</v>
      </c>
      <c r="C253" s="302">
        <v>0.41523545845307414</v>
      </c>
      <c r="D253" s="302">
        <v>6.1032613227923041E-2</v>
      </c>
      <c r="E253" s="302">
        <f t="shared" si="112"/>
        <v>1.2886084758557916</v>
      </c>
      <c r="F253" s="303"/>
      <c r="G253" s="302">
        <v>0.65242853165311765</v>
      </c>
      <c r="H253" s="302">
        <v>0.34084689436036364</v>
      </c>
      <c r="I253" s="302">
        <v>3.9941472565560319E-2</v>
      </c>
      <c r="J253" s="302">
        <f t="shared" si="115"/>
        <v>1.0332168985790415</v>
      </c>
      <c r="K253" s="303"/>
      <c r="L253" s="302">
        <v>0.58976259737226411</v>
      </c>
      <c r="M253" s="302">
        <v>0.33469186757496389</v>
      </c>
      <c r="N253" s="302">
        <v>3.1573030799436949E-2</v>
      </c>
      <c r="O253" s="302">
        <f t="shared" si="114"/>
        <v>0.9560274957466649</v>
      </c>
    </row>
    <row r="254" spans="1:15" s="236" customFormat="1" x14ac:dyDescent="0.2">
      <c r="A254" s="237" t="str">
        <f>name!E$11</f>
        <v>Process, plant and machine operatives</v>
      </c>
      <c r="B254" s="302">
        <v>8.673468522625695E-2</v>
      </c>
      <c r="C254" s="302">
        <v>1.870186380587753E-2</v>
      </c>
      <c r="D254" s="302">
        <v>4.1269980624439248E-2</v>
      </c>
      <c r="E254" s="302">
        <f t="shared" si="112"/>
        <v>0.14670652965657371</v>
      </c>
      <c r="F254" s="303"/>
      <c r="G254" s="302">
        <v>5.4707806900431269E-2</v>
      </c>
      <c r="H254" s="302">
        <v>9.2137195319506263E-3</v>
      </c>
      <c r="I254" s="302">
        <v>2.1289134983188029E-2</v>
      </c>
      <c r="J254" s="302">
        <f t="shared" si="115"/>
        <v>8.5210661415569933E-2</v>
      </c>
      <c r="K254" s="303"/>
      <c r="L254" s="302">
        <v>5.1928064317312506E-2</v>
      </c>
      <c r="M254" s="302">
        <v>1.635742104071377E-2</v>
      </c>
      <c r="N254" s="302">
        <v>2.781298176083908E-2</v>
      </c>
      <c r="O254" s="302">
        <f t="shared" si="114"/>
        <v>9.6098467118865355E-2</v>
      </c>
    </row>
    <row r="255" spans="1:15" s="236" customFormat="1" x14ac:dyDescent="0.2">
      <c r="A255" s="237" t="str">
        <f>name!E$12</f>
        <v>Elementary occupations</v>
      </c>
      <c r="B255" s="302">
        <v>0.21662043574436882</v>
      </c>
      <c r="C255" s="302">
        <v>6.9143827774165251E-2</v>
      </c>
      <c r="D255" s="302">
        <v>2.4682152364617106E-2</v>
      </c>
      <c r="E255" s="302">
        <f t="shared" si="112"/>
        <v>0.31044641588315119</v>
      </c>
      <c r="F255" s="303"/>
      <c r="G255" s="302">
        <v>0.13793222685990741</v>
      </c>
      <c r="H255" s="302">
        <v>3.9396483431552692E-2</v>
      </c>
      <c r="I255" s="302">
        <v>1.5815228199434529E-2</v>
      </c>
      <c r="J255" s="302">
        <f t="shared" si="115"/>
        <v>0.19314393849089465</v>
      </c>
      <c r="K255" s="303"/>
      <c r="L255" s="302">
        <v>0.13496279386307794</v>
      </c>
      <c r="M255" s="302">
        <v>5.366767299440952E-2</v>
      </c>
      <c r="N255" s="302">
        <v>1.8702760516087387E-2</v>
      </c>
      <c r="O255" s="302">
        <f t="shared" si="114"/>
        <v>0.20733322737357485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13.781212664523755</v>
      </c>
      <c r="C257" s="311">
        <f t="shared" ref="C257:E257" si="116">SUM(C247:C255)</f>
        <v>2.8482459127286428</v>
      </c>
      <c r="D257" s="311">
        <f t="shared" si="116"/>
        <v>1.0975414227475906</v>
      </c>
      <c r="E257" s="311">
        <f t="shared" si="116"/>
        <v>17.72699999999999</v>
      </c>
      <c r="F257" s="311"/>
      <c r="G257" s="311">
        <f t="shared" ref="G257:J257" si="117">SUM(G247:G255)</f>
        <v>12.649547822406785</v>
      </c>
      <c r="H257" s="311">
        <f t="shared" si="117"/>
        <v>2.3329657691109351</v>
      </c>
      <c r="I257" s="311">
        <f t="shared" si="117"/>
        <v>0.49648640848228814</v>
      </c>
      <c r="J257" s="311">
        <f t="shared" si="117"/>
        <v>15.479000000000008</v>
      </c>
      <c r="K257" s="311"/>
      <c r="L257" s="311">
        <f t="shared" ref="L257:O257" si="118">SUM(L247:L255)</f>
        <v>12.06350824379034</v>
      </c>
      <c r="M257" s="311">
        <f t="shared" si="118"/>
        <v>2.2026098491406128</v>
      </c>
      <c r="N257" s="311">
        <f t="shared" si="118"/>
        <v>0.51488190706905523</v>
      </c>
      <c r="O257" s="311">
        <f t="shared" si="118"/>
        <v>14.781000000000011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0.63936969939828969</v>
      </c>
      <c r="C264" s="302">
        <v>0.14266614906969116</v>
      </c>
      <c r="D264" s="302">
        <v>0.49910011954786704</v>
      </c>
      <c r="E264" s="302">
        <f>SUM(B264:D264)</f>
        <v>1.2811359680158478</v>
      </c>
      <c r="F264" s="303"/>
      <c r="G264" s="302">
        <v>1.0409827660512265</v>
      </c>
      <c r="H264" s="302">
        <v>0.1226555930858672</v>
      </c>
      <c r="I264" s="302">
        <v>0.35836820997231933</v>
      </c>
      <c r="J264" s="302">
        <f>SUM(G264:I264)</f>
        <v>1.5220065691094131</v>
      </c>
      <c r="K264" s="303"/>
      <c r="L264" s="302">
        <v>0.90921855031721122</v>
      </c>
      <c r="M264" s="302">
        <v>9.3607513855677296E-2</v>
      </c>
      <c r="N264" s="302">
        <v>0.34049696231731741</v>
      </c>
      <c r="O264" s="302">
        <f>SUM(L264:N264)</f>
        <v>1.3433230264902059</v>
      </c>
    </row>
    <row r="265" spans="1:15" s="236" customFormat="1" x14ac:dyDescent="0.2">
      <c r="A265" s="237" t="str">
        <f>name!E$5</f>
        <v>Professional occupations</v>
      </c>
      <c r="B265" s="302">
        <v>0.57105623492240742</v>
      </c>
      <c r="C265" s="302">
        <v>0.14445918070849495</v>
      </c>
      <c r="D265" s="302">
        <v>0.13689674333992105</v>
      </c>
      <c r="E265" s="302">
        <f t="shared" ref="E265:E272" si="119">SUM(B265:D265)</f>
        <v>0.85241215897082345</v>
      </c>
      <c r="F265" s="303"/>
      <c r="G265" s="302">
        <v>1.0853695082757204</v>
      </c>
      <c r="H265" s="302">
        <v>0.11809405505444179</v>
      </c>
      <c r="I265" s="302">
        <v>9.5362247234174108E-2</v>
      </c>
      <c r="J265" s="302">
        <f t="shared" ref="J265:J267" si="120">SUM(G265:I265)</f>
        <v>1.2988258105643364</v>
      </c>
      <c r="K265" s="303"/>
      <c r="L265" s="302">
        <v>1.0604266871705483</v>
      </c>
      <c r="M265" s="302">
        <v>0.10197257350395716</v>
      </c>
      <c r="N265" s="302">
        <v>6.1361694219046255E-2</v>
      </c>
      <c r="O265" s="302">
        <f t="shared" ref="O265:O272" si="121">SUM(L265:N265)</f>
        <v>1.2237609548935517</v>
      </c>
    </row>
    <row r="266" spans="1:15" s="236" customFormat="1" x14ac:dyDescent="0.2">
      <c r="A266" s="237" t="str">
        <f>name!E$6</f>
        <v>Associate professional occupations</v>
      </c>
      <c r="B266" s="302">
        <v>0.51343556867964268</v>
      </c>
      <c r="C266" s="302">
        <v>0.18033358721963827</v>
      </c>
      <c r="D266" s="302">
        <v>0.14884377823950348</v>
      </c>
      <c r="E266" s="302">
        <f t="shared" si="119"/>
        <v>0.84261293413878435</v>
      </c>
      <c r="F266" s="303"/>
      <c r="G266" s="302">
        <v>0.9007689482584661</v>
      </c>
      <c r="H266" s="302">
        <v>0.12762262317395026</v>
      </c>
      <c r="I266" s="302">
        <v>8.8934474666576196E-2</v>
      </c>
      <c r="J266" s="302">
        <f t="shared" si="120"/>
        <v>1.1173260460989924</v>
      </c>
      <c r="K266" s="303"/>
      <c r="L266" s="302">
        <v>0.93991889408351181</v>
      </c>
      <c r="M266" s="302">
        <v>0.11524890534727289</v>
      </c>
      <c r="N266" s="302">
        <v>8.4565957649344201E-2</v>
      </c>
      <c r="O266" s="302">
        <f t="shared" si="121"/>
        <v>1.1397337570801289</v>
      </c>
    </row>
    <row r="267" spans="1:15" s="236" customFormat="1" x14ac:dyDescent="0.2">
      <c r="A267" s="237" t="str">
        <f>name!E$7</f>
        <v>Administrative and secretarial occupations</v>
      </c>
      <c r="B267" s="302">
        <v>0.44985299098795645</v>
      </c>
      <c r="C267" s="302">
        <v>0.71077752031805486</v>
      </c>
      <c r="D267" s="302">
        <v>0.12313946074784142</v>
      </c>
      <c r="E267" s="302">
        <f t="shared" si="119"/>
        <v>1.2837699720538527</v>
      </c>
      <c r="F267" s="303"/>
      <c r="G267" s="302">
        <v>0.71058190710813407</v>
      </c>
      <c r="H267" s="302">
        <v>0.39561464629534843</v>
      </c>
      <c r="I267" s="302">
        <v>6.1787692718516196E-2</v>
      </c>
      <c r="J267" s="302">
        <f t="shared" si="120"/>
        <v>1.1679842461219987</v>
      </c>
      <c r="K267" s="303"/>
      <c r="L267" s="302">
        <v>0.53590964412222952</v>
      </c>
      <c r="M267" s="302">
        <v>0.27728359252688828</v>
      </c>
      <c r="N267" s="302">
        <v>5.110175784569173E-2</v>
      </c>
      <c r="O267" s="302">
        <f t="shared" si="121"/>
        <v>0.86429499449480951</v>
      </c>
    </row>
    <row r="268" spans="1:15" s="236" customFormat="1" x14ac:dyDescent="0.2">
      <c r="A268" s="237" t="str">
        <f>name!E$8</f>
        <v>Skilled trades occupations</v>
      </c>
      <c r="B268" s="302">
        <v>0.24923023856765181</v>
      </c>
      <c r="C268" s="302">
        <v>3.8517383687708642E-2</v>
      </c>
      <c r="D268" s="302">
        <v>0.37391260442068591</v>
      </c>
      <c r="E268" s="302">
        <f t="shared" si="119"/>
        <v>0.66166022667604629</v>
      </c>
      <c r="F268" s="303"/>
      <c r="G268" s="302">
        <v>0.28677300182488263</v>
      </c>
      <c r="H268" s="302">
        <v>1.984476423402242E-2</v>
      </c>
      <c r="I268" s="302">
        <v>0.20449497020669583</v>
      </c>
      <c r="J268" s="302">
        <f>SUM(G268:I268)</f>
        <v>0.51111273626560094</v>
      </c>
      <c r="K268" s="303"/>
      <c r="L268" s="302">
        <v>0.28031702410008663</v>
      </c>
      <c r="M268" s="302">
        <v>2.4953465896621493E-2</v>
      </c>
      <c r="N268" s="302">
        <v>0.20944827226801743</v>
      </c>
      <c r="O268" s="302">
        <f t="shared" si="121"/>
        <v>0.51471876226472557</v>
      </c>
    </row>
    <row r="269" spans="1:15" s="236" customFormat="1" x14ac:dyDescent="0.2">
      <c r="A269" s="237" t="str">
        <f>name!E$9</f>
        <v>Caring, leisure and other service occupations</v>
      </c>
      <c r="B269" s="302">
        <v>0.12824408671847823</v>
      </c>
      <c r="C269" s="302">
        <v>8.2666099392908601E-2</v>
      </c>
      <c r="D269" s="302">
        <v>5.4104835634985693E-2</v>
      </c>
      <c r="E269" s="302">
        <f t="shared" si="119"/>
        <v>0.26501502174637254</v>
      </c>
      <c r="F269" s="303"/>
      <c r="G269" s="302">
        <v>0.19492224790864521</v>
      </c>
      <c r="H269" s="302">
        <v>4.6267268710646473E-2</v>
      </c>
      <c r="I269" s="302">
        <v>3.3383846313647256E-2</v>
      </c>
      <c r="J269" s="302">
        <f t="shared" ref="J269:J272" si="122">SUM(G269:I269)</f>
        <v>0.27457336293293894</v>
      </c>
      <c r="K269" s="303"/>
      <c r="L269" s="302">
        <v>0.18353034165149154</v>
      </c>
      <c r="M269" s="302">
        <v>3.176063916804605E-2</v>
      </c>
      <c r="N269" s="302">
        <v>5.0956953006994953E-2</v>
      </c>
      <c r="O269" s="302">
        <f t="shared" si="121"/>
        <v>0.26624793382653256</v>
      </c>
    </row>
    <row r="270" spans="1:15" s="236" customFormat="1" x14ac:dyDescent="0.2">
      <c r="A270" s="237" t="str">
        <f>name!E$10</f>
        <v>Sales and customer service occupations</v>
      </c>
      <c r="B270" s="302">
        <v>0.29325803510376297</v>
      </c>
      <c r="C270" s="302">
        <v>0.27384867768227594</v>
      </c>
      <c r="D270" s="302">
        <v>0.13869468013840217</v>
      </c>
      <c r="E270" s="302">
        <f t="shared" si="119"/>
        <v>0.70580139292444111</v>
      </c>
      <c r="F270" s="303"/>
      <c r="G270" s="302">
        <v>0.41445220093245233</v>
      </c>
      <c r="H270" s="302">
        <v>0.1501783733745766</v>
      </c>
      <c r="I270" s="302">
        <v>7.2395472447540216E-2</v>
      </c>
      <c r="J270" s="302">
        <f t="shared" si="122"/>
        <v>0.63702604675456909</v>
      </c>
      <c r="K270" s="303"/>
      <c r="L270" s="302">
        <v>0.35408867846504155</v>
      </c>
      <c r="M270" s="302">
        <v>0.12804393686571161</v>
      </c>
      <c r="N270" s="302">
        <v>5.5332084945847959E-2</v>
      </c>
      <c r="O270" s="302">
        <f t="shared" si="121"/>
        <v>0.53746470027660109</v>
      </c>
    </row>
    <row r="271" spans="1:15" s="236" customFormat="1" x14ac:dyDescent="0.2">
      <c r="A271" s="237" t="str">
        <f>name!E$11</f>
        <v>Process, plant and machine operatives</v>
      </c>
      <c r="B271" s="302">
        <v>8.249176447298838E-2</v>
      </c>
      <c r="C271" s="302">
        <v>1.274739271231806E-2</v>
      </c>
      <c r="D271" s="302">
        <v>1.4408204154002669E-2</v>
      </c>
      <c r="E271" s="302">
        <f t="shared" si="119"/>
        <v>0.10964736133930911</v>
      </c>
      <c r="F271" s="303"/>
      <c r="G271" s="302">
        <v>8.9668489193057921E-2</v>
      </c>
      <c r="H271" s="302">
        <v>6.5465394380201077E-3</v>
      </c>
      <c r="I271" s="302">
        <v>1.1469390611469664E-2</v>
      </c>
      <c r="J271" s="302">
        <f t="shared" si="122"/>
        <v>0.10768441924254769</v>
      </c>
      <c r="K271" s="303"/>
      <c r="L271" s="302">
        <v>6.8577235345536502E-2</v>
      </c>
      <c r="M271" s="302">
        <v>6.1468172464871811E-3</v>
      </c>
      <c r="N271" s="302">
        <v>1.3099969899288301E-2</v>
      </c>
      <c r="O271" s="302">
        <f t="shared" si="121"/>
        <v>8.7824022491311979E-2</v>
      </c>
    </row>
    <row r="272" spans="1:15" s="236" customFormat="1" x14ac:dyDescent="0.2">
      <c r="A272" s="237" t="str">
        <f>name!E$12</f>
        <v>Elementary occupations</v>
      </c>
      <c r="B272" s="302">
        <v>0.11122390481144012</v>
      </c>
      <c r="C272" s="302">
        <v>0.10159323379141638</v>
      </c>
      <c r="D272" s="302">
        <v>6.4127825531668167E-2</v>
      </c>
      <c r="E272" s="302">
        <f t="shared" si="119"/>
        <v>0.27694496413452468</v>
      </c>
      <c r="F272" s="303"/>
      <c r="G272" s="302">
        <v>0.13570047437364127</v>
      </c>
      <c r="H272" s="302">
        <v>4.6754229106227695E-2</v>
      </c>
      <c r="I272" s="302">
        <v>3.0006059429730527E-2</v>
      </c>
      <c r="J272" s="302">
        <f t="shared" si="122"/>
        <v>0.2124607629095995</v>
      </c>
      <c r="K272" s="303"/>
      <c r="L272" s="302">
        <v>0.11767478309641587</v>
      </c>
      <c r="M272" s="302">
        <v>2.8989826850794459E-2</v>
      </c>
      <c r="N272" s="302">
        <v>4.4967238234915087E-2</v>
      </c>
      <c r="O272" s="302">
        <f t="shared" si="121"/>
        <v>0.19163184818212539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3.038162523662618</v>
      </c>
      <c r="C274" s="311">
        <f t="shared" ref="C274:E274" si="123">SUM(C264:C272)</f>
        <v>1.687609224582507</v>
      </c>
      <c r="D274" s="311">
        <f t="shared" si="123"/>
        <v>1.5532282517548774</v>
      </c>
      <c r="E274" s="311">
        <f t="shared" si="123"/>
        <v>6.2790000000000026</v>
      </c>
      <c r="F274" s="311"/>
      <c r="G274" s="311">
        <f t="shared" ref="G274:J274" si="124">SUM(G264:G272)</f>
        <v>4.8592195439262271</v>
      </c>
      <c r="H274" s="311">
        <f t="shared" si="124"/>
        <v>1.0335780924731008</v>
      </c>
      <c r="I274" s="311">
        <f t="shared" si="124"/>
        <v>0.95620236360066924</v>
      </c>
      <c r="J274" s="311">
        <f t="shared" si="124"/>
        <v>6.8489999999999975</v>
      </c>
      <c r="K274" s="311"/>
      <c r="L274" s="311">
        <f t="shared" ref="L274:O274" si="125">SUM(L264:L272)</f>
        <v>4.449661838352073</v>
      </c>
      <c r="M274" s="311">
        <f t="shared" si="125"/>
        <v>0.80800727126145633</v>
      </c>
      <c r="N274" s="311">
        <f t="shared" si="125"/>
        <v>0.91133089038646342</v>
      </c>
      <c r="O274" s="311">
        <f t="shared" si="125"/>
        <v>6.1689999999999925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3.04970341255948</v>
      </c>
      <c r="C281" s="302">
        <v>0.47038843147365539</v>
      </c>
      <c r="D281" s="302">
        <v>1.0563293430073986</v>
      </c>
      <c r="E281" s="302">
        <f>SUM(B281:D281)</f>
        <v>4.576421187040534</v>
      </c>
      <c r="F281" s="303"/>
      <c r="G281" s="302">
        <v>3.5106145010046985</v>
      </c>
      <c r="H281" s="302">
        <v>0.96360503092483929</v>
      </c>
      <c r="I281" s="302">
        <v>1.1046669361981818</v>
      </c>
      <c r="J281" s="302">
        <f>SUM(G281:I281)</f>
        <v>5.5788864681277195</v>
      </c>
      <c r="K281" s="303"/>
      <c r="L281" s="302">
        <v>3.4446189465391441</v>
      </c>
      <c r="M281" s="302">
        <v>1.3356030184339309</v>
      </c>
      <c r="N281" s="302">
        <v>1.4884602920609964</v>
      </c>
      <c r="O281" s="302">
        <f>SUM(L281:N281)</f>
        <v>6.2686822570340714</v>
      </c>
    </row>
    <row r="282" spans="1:15" s="236" customFormat="1" x14ac:dyDescent="0.2">
      <c r="A282" s="237" t="str">
        <f>name!E$5</f>
        <v>Professional occupations</v>
      </c>
      <c r="B282" s="302">
        <v>7.4961277756227753</v>
      </c>
      <c r="C282" s="302">
        <v>0.92980757609870468</v>
      </c>
      <c r="D282" s="302">
        <v>3.5817640254589445</v>
      </c>
      <c r="E282" s="302">
        <f t="shared" ref="E282:E289" si="126">SUM(B282:D282)</f>
        <v>12.007699377180424</v>
      </c>
      <c r="F282" s="303"/>
      <c r="G282" s="302">
        <v>10.056095867980927</v>
      </c>
      <c r="H282" s="302">
        <v>1.6924495662975123</v>
      </c>
      <c r="I282" s="302">
        <v>3.1304561943342515</v>
      </c>
      <c r="J282" s="302">
        <f t="shared" ref="J282:J284" si="127">SUM(G282:I282)</f>
        <v>14.879001628612691</v>
      </c>
      <c r="K282" s="303"/>
      <c r="L282" s="302">
        <v>13.090398545516612</v>
      </c>
      <c r="M282" s="302">
        <v>2.2855675481206084</v>
      </c>
      <c r="N282" s="302">
        <v>3.5507442331939365</v>
      </c>
      <c r="O282" s="302">
        <f t="shared" ref="O282:O289" si="128">SUM(L282:N282)</f>
        <v>18.926710326831156</v>
      </c>
    </row>
    <row r="283" spans="1:15" s="236" customFormat="1" x14ac:dyDescent="0.2">
      <c r="A283" s="237" t="str">
        <f>name!E$6</f>
        <v>Associate professional occupations</v>
      </c>
      <c r="B283" s="302">
        <v>3.7951858999212025</v>
      </c>
      <c r="C283" s="302">
        <v>0.73782597221966062</v>
      </c>
      <c r="D283" s="302">
        <v>1.637154445518751</v>
      </c>
      <c r="E283" s="302">
        <f t="shared" si="126"/>
        <v>6.1701663176596142</v>
      </c>
      <c r="F283" s="303"/>
      <c r="G283" s="302">
        <v>4.6702690495858707</v>
      </c>
      <c r="H283" s="302">
        <v>1.1892546614787185</v>
      </c>
      <c r="I283" s="302">
        <v>1.621215962205784</v>
      </c>
      <c r="J283" s="302">
        <f t="shared" si="127"/>
        <v>7.4807396732703735</v>
      </c>
      <c r="K283" s="303"/>
      <c r="L283" s="302">
        <v>5.2647553821417485</v>
      </c>
      <c r="M283" s="302">
        <v>1.4955240504255445</v>
      </c>
      <c r="N283" s="302">
        <v>2.0507949656138114</v>
      </c>
      <c r="O283" s="302">
        <f t="shared" si="128"/>
        <v>8.8110743981811037</v>
      </c>
    </row>
    <row r="284" spans="1:15" s="236" customFormat="1" x14ac:dyDescent="0.2">
      <c r="A284" s="237" t="str">
        <f>name!E$7</f>
        <v>Administrative and secretarial occupations</v>
      </c>
      <c r="B284" s="302">
        <v>2.6001077120857072</v>
      </c>
      <c r="C284" s="302">
        <v>1.9714585279159798</v>
      </c>
      <c r="D284" s="302">
        <v>0.83315573150921274</v>
      </c>
      <c r="E284" s="302">
        <f t="shared" si="126"/>
        <v>5.4047219715108996</v>
      </c>
      <c r="F284" s="303"/>
      <c r="G284" s="302">
        <v>2.8755826084016389</v>
      </c>
      <c r="H284" s="302">
        <v>2.6947037173526729</v>
      </c>
      <c r="I284" s="302">
        <v>0.9925626758092323</v>
      </c>
      <c r="J284" s="302">
        <f t="shared" si="127"/>
        <v>6.5628490015635439</v>
      </c>
      <c r="K284" s="303"/>
      <c r="L284" s="302">
        <v>2.4920681989204319</v>
      </c>
      <c r="M284" s="302">
        <v>2.5761046606237397</v>
      </c>
      <c r="N284" s="302">
        <v>0.90102586476004698</v>
      </c>
      <c r="O284" s="302">
        <f t="shared" si="128"/>
        <v>5.9691987243042188</v>
      </c>
    </row>
    <row r="285" spans="1:15" s="236" customFormat="1" x14ac:dyDescent="0.2">
      <c r="A285" s="237" t="str">
        <f>name!E$8</f>
        <v>Skilled trades occupations</v>
      </c>
      <c r="B285" s="302">
        <v>0.75844966992406471</v>
      </c>
      <c r="C285" s="302">
        <v>0.16207209323647645</v>
      </c>
      <c r="D285" s="302">
        <v>0.32859508437100865</v>
      </c>
      <c r="E285" s="302">
        <f t="shared" si="126"/>
        <v>1.2491168475315497</v>
      </c>
      <c r="F285" s="303"/>
      <c r="G285" s="302">
        <v>0.60760727520819147</v>
      </c>
      <c r="H285" s="302">
        <v>0.12934931045693793</v>
      </c>
      <c r="I285" s="302">
        <v>0.21026726765251055</v>
      </c>
      <c r="J285" s="302">
        <f>SUM(G285:I285)</f>
        <v>0.94722385331764003</v>
      </c>
      <c r="K285" s="303"/>
      <c r="L285" s="302">
        <v>0.59447197704342669</v>
      </c>
      <c r="M285" s="302">
        <v>0.19285255804849252</v>
      </c>
      <c r="N285" s="302">
        <v>0.33340372662014861</v>
      </c>
      <c r="O285" s="302">
        <f t="shared" si="128"/>
        <v>1.1207282617120677</v>
      </c>
    </row>
    <row r="286" spans="1:15" s="236" customFormat="1" x14ac:dyDescent="0.2">
      <c r="A286" s="237" t="str">
        <f>name!E$9</f>
        <v>Caring, leisure and other service occupations</v>
      </c>
      <c r="B286" s="302">
        <v>0.26106671609882126</v>
      </c>
      <c r="C286" s="302">
        <v>0.32403014714734796</v>
      </c>
      <c r="D286" s="302">
        <v>0.34478598212009354</v>
      </c>
      <c r="E286" s="302">
        <f t="shared" si="126"/>
        <v>0.92988284536626287</v>
      </c>
      <c r="F286" s="303"/>
      <c r="G286" s="302">
        <v>0.29318394127451153</v>
      </c>
      <c r="H286" s="302">
        <v>0.27400952828783587</v>
      </c>
      <c r="I286" s="302">
        <v>0.38965807482223058</v>
      </c>
      <c r="J286" s="302">
        <f t="shared" ref="J286:J289" si="129">SUM(G286:I286)</f>
        <v>0.95685154438457798</v>
      </c>
      <c r="K286" s="303"/>
      <c r="L286" s="302">
        <v>0.3827211963990747</v>
      </c>
      <c r="M286" s="302">
        <v>0.36543709155105197</v>
      </c>
      <c r="N286" s="302">
        <v>0.68492179040734191</v>
      </c>
      <c r="O286" s="302">
        <f t="shared" si="128"/>
        <v>1.4330800783574686</v>
      </c>
    </row>
    <row r="287" spans="1:15" s="236" customFormat="1" x14ac:dyDescent="0.2">
      <c r="A287" s="237" t="str">
        <f>name!E$10</f>
        <v>Sales and customer service occupations</v>
      </c>
      <c r="B287" s="302">
        <v>0.57039460223488558</v>
      </c>
      <c r="C287" s="302">
        <v>0.35806007568959886</v>
      </c>
      <c r="D287" s="302">
        <v>0.23535839233033079</v>
      </c>
      <c r="E287" s="302">
        <f t="shared" si="126"/>
        <v>1.1638130702548153</v>
      </c>
      <c r="F287" s="303"/>
      <c r="G287" s="302">
        <v>0.59729759542708616</v>
      </c>
      <c r="H287" s="302">
        <v>0.49835143509195345</v>
      </c>
      <c r="I287" s="302">
        <v>0.17771773064396115</v>
      </c>
      <c r="J287" s="302">
        <f t="shared" si="129"/>
        <v>1.2733667611630008</v>
      </c>
      <c r="K287" s="303"/>
      <c r="L287" s="302">
        <v>0.63282962229586726</v>
      </c>
      <c r="M287" s="302">
        <v>0.63921727544128792</v>
      </c>
      <c r="N287" s="302">
        <v>0.1603448344223643</v>
      </c>
      <c r="O287" s="302">
        <f t="shared" si="128"/>
        <v>1.4323917321595196</v>
      </c>
    </row>
    <row r="288" spans="1:15" s="236" customFormat="1" x14ac:dyDescent="0.2">
      <c r="A288" s="237" t="str">
        <f>name!E$11</f>
        <v>Process, plant and machine operatives</v>
      </c>
      <c r="B288" s="302">
        <v>0.35694335661346654</v>
      </c>
      <c r="C288" s="302">
        <v>0.14536384574164229</v>
      </c>
      <c r="D288" s="302">
        <v>0.10014592662363253</v>
      </c>
      <c r="E288" s="302">
        <f t="shared" si="126"/>
        <v>0.60245312897874137</v>
      </c>
      <c r="F288" s="303"/>
      <c r="G288" s="302">
        <v>0.2575546345746243</v>
      </c>
      <c r="H288" s="302">
        <v>0.16942737768848123</v>
      </c>
      <c r="I288" s="302">
        <v>9.4301011969446652E-2</v>
      </c>
      <c r="J288" s="302">
        <f t="shared" si="129"/>
        <v>0.52128302423255213</v>
      </c>
      <c r="K288" s="303"/>
      <c r="L288" s="302">
        <v>0.24214962407768759</v>
      </c>
      <c r="M288" s="302">
        <v>0.26648999167635745</v>
      </c>
      <c r="N288" s="302">
        <v>0.13147028637675259</v>
      </c>
      <c r="O288" s="302">
        <f t="shared" si="128"/>
        <v>0.64010990213079766</v>
      </c>
    </row>
    <row r="289" spans="1:15" s="236" customFormat="1" x14ac:dyDescent="0.2">
      <c r="A289" s="237" t="str">
        <f>name!E$12</f>
        <v>Elementary occupations</v>
      </c>
      <c r="B289" s="302">
        <v>0.58786438540740238</v>
      </c>
      <c r="C289" s="302">
        <v>0.33363789552331452</v>
      </c>
      <c r="D289" s="302">
        <v>0.22322297354646203</v>
      </c>
      <c r="E289" s="302">
        <f t="shared" si="126"/>
        <v>1.1447252544771791</v>
      </c>
      <c r="F289" s="303"/>
      <c r="G289" s="302">
        <v>0.48674740669604477</v>
      </c>
      <c r="H289" s="302">
        <v>0.38701616123972032</v>
      </c>
      <c r="I289" s="302">
        <v>0.18403447739210307</v>
      </c>
      <c r="J289" s="302">
        <f t="shared" si="129"/>
        <v>1.0577980453278681</v>
      </c>
      <c r="K289" s="303"/>
      <c r="L289" s="302">
        <v>0.51907049691593798</v>
      </c>
      <c r="M289" s="302">
        <v>0.62983323810065117</v>
      </c>
      <c r="N289" s="302">
        <v>0.4021205842730598</v>
      </c>
      <c r="O289" s="302">
        <f t="shared" si="128"/>
        <v>1.5510243192896489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19.475843530467806</v>
      </c>
      <c r="C291" s="311">
        <f t="shared" ref="C291:E291" si="130">SUM(C281:C289)</f>
        <v>5.432644565046381</v>
      </c>
      <c r="D291" s="311">
        <f t="shared" si="130"/>
        <v>8.3405119044858367</v>
      </c>
      <c r="E291" s="311">
        <f t="shared" si="130"/>
        <v>33.249000000000024</v>
      </c>
      <c r="F291" s="311"/>
      <c r="G291" s="311">
        <f t="shared" ref="G291:J291" si="131">SUM(G281:G289)</f>
        <v>23.35495288015359</v>
      </c>
      <c r="H291" s="311">
        <f t="shared" si="131"/>
        <v>7.998166788818672</v>
      </c>
      <c r="I291" s="311">
        <f t="shared" si="131"/>
        <v>7.9048803310277016</v>
      </c>
      <c r="J291" s="311">
        <f t="shared" si="131"/>
        <v>39.257999999999974</v>
      </c>
      <c r="K291" s="311"/>
      <c r="L291" s="311">
        <f t="shared" ref="L291:O291" si="132">SUM(L281:L289)</f>
        <v>26.66308398984993</v>
      </c>
      <c r="M291" s="311">
        <f t="shared" si="132"/>
        <v>9.7866294324216643</v>
      </c>
      <c r="N291" s="311">
        <f t="shared" si="132"/>
        <v>9.7032865777284592</v>
      </c>
      <c r="O291" s="311">
        <f t="shared" si="132"/>
        <v>46.153000000000048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1.7216094922497276</v>
      </c>
      <c r="C298" s="302">
        <v>0.28524977534769497</v>
      </c>
      <c r="D298" s="302">
        <v>0.55896412714092902</v>
      </c>
      <c r="E298" s="302">
        <f>SUM(B298:D298)</f>
        <v>2.5658233947383513</v>
      </c>
      <c r="F298" s="303"/>
      <c r="G298" s="302">
        <v>1.8907054270410479</v>
      </c>
      <c r="H298" s="302">
        <v>0.37599794736263742</v>
      </c>
      <c r="I298" s="302">
        <v>0.82248720307987699</v>
      </c>
      <c r="J298" s="302">
        <f>SUM(G298:I298)</f>
        <v>3.0891905774835626</v>
      </c>
      <c r="K298" s="303"/>
      <c r="L298" s="302">
        <v>2.0376127179915562</v>
      </c>
      <c r="M298" s="302">
        <v>0.37790433477900787</v>
      </c>
      <c r="N298" s="302">
        <v>0.94064072811574895</v>
      </c>
      <c r="O298" s="302">
        <f>SUM(L298:N298)</f>
        <v>3.3561577808863134</v>
      </c>
    </row>
    <row r="299" spans="1:15" s="236" customFormat="1" x14ac:dyDescent="0.2">
      <c r="A299" s="237" t="str">
        <f>name!E$5</f>
        <v>Professional occupations</v>
      </c>
      <c r="B299" s="302">
        <v>1.8395942613861997</v>
      </c>
      <c r="C299" s="302">
        <v>0.51676509953278382</v>
      </c>
      <c r="D299" s="302">
        <v>0.39337369708105713</v>
      </c>
      <c r="E299" s="302">
        <f t="shared" ref="E299:E306" si="133">SUM(B299:D299)</f>
        <v>2.7497330580000408</v>
      </c>
      <c r="F299" s="303"/>
      <c r="G299" s="302">
        <v>2.3205376829212589</v>
      </c>
      <c r="H299" s="302">
        <v>0.64921377543577907</v>
      </c>
      <c r="I299" s="302">
        <v>0.54194512764622726</v>
      </c>
      <c r="J299" s="302">
        <f t="shared" ref="J299:J301" si="134">SUM(G299:I299)</f>
        <v>3.5116965860032652</v>
      </c>
      <c r="K299" s="303"/>
      <c r="L299" s="302">
        <v>3.2545298839255401</v>
      </c>
      <c r="M299" s="302">
        <v>0.80167953433221639</v>
      </c>
      <c r="N299" s="302">
        <v>0.53565638602810306</v>
      </c>
      <c r="O299" s="302">
        <f t="shared" ref="O299:O306" si="135">SUM(L299:N299)</f>
        <v>4.5918658042858596</v>
      </c>
    </row>
    <row r="300" spans="1:15" s="236" customFormat="1" x14ac:dyDescent="0.2">
      <c r="A300" s="237" t="str">
        <f>name!E$6</f>
        <v>Associate professional occupations</v>
      </c>
      <c r="B300" s="302">
        <v>2.1292311201632099</v>
      </c>
      <c r="C300" s="302">
        <v>0.61569102455372515</v>
      </c>
      <c r="D300" s="302">
        <v>1.0234130558340273</v>
      </c>
      <c r="E300" s="302">
        <f t="shared" si="133"/>
        <v>3.7683352005509625</v>
      </c>
      <c r="F300" s="303"/>
      <c r="G300" s="302">
        <v>2.4191187368826377</v>
      </c>
      <c r="H300" s="302">
        <v>0.68158092476725984</v>
      </c>
      <c r="I300" s="302">
        <v>1.383715413226253</v>
      </c>
      <c r="J300" s="302">
        <f t="shared" si="134"/>
        <v>4.4844150748761509</v>
      </c>
      <c r="K300" s="303"/>
      <c r="L300" s="302">
        <v>2.7469433084237767</v>
      </c>
      <c r="M300" s="302">
        <v>0.875685917567949</v>
      </c>
      <c r="N300" s="302">
        <v>1.4679451891642403</v>
      </c>
      <c r="O300" s="302">
        <f t="shared" si="135"/>
        <v>5.0905744151559658</v>
      </c>
    </row>
    <row r="301" spans="1:15" s="236" customFormat="1" x14ac:dyDescent="0.2">
      <c r="A301" s="237" t="str">
        <f>name!E$7</f>
        <v>Administrative and secretarial occupations</v>
      </c>
      <c r="B301" s="302">
        <v>1.4575531146859786</v>
      </c>
      <c r="C301" s="302">
        <v>1.4809402756737808</v>
      </c>
      <c r="D301" s="302">
        <v>0.27805433484177561</v>
      </c>
      <c r="E301" s="302">
        <f t="shared" si="133"/>
        <v>3.2165477252015351</v>
      </c>
      <c r="F301" s="303"/>
      <c r="G301" s="302">
        <v>1.4641136016285976</v>
      </c>
      <c r="H301" s="302">
        <v>1.4399989838435314</v>
      </c>
      <c r="I301" s="302">
        <v>0.35337764947938727</v>
      </c>
      <c r="J301" s="302">
        <f t="shared" si="134"/>
        <v>3.2574902349515162</v>
      </c>
      <c r="K301" s="303"/>
      <c r="L301" s="302">
        <v>1.5070230944008967</v>
      </c>
      <c r="M301" s="302">
        <v>1.6379298788537504</v>
      </c>
      <c r="N301" s="302">
        <v>0.40192227951013304</v>
      </c>
      <c r="O301" s="302">
        <f t="shared" si="135"/>
        <v>3.5468752527647802</v>
      </c>
    </row>
    <row r="302" spans="1:15" s="236" customFormat="1" x14ac:dyDescent="0.2">
      <c r="A302" s="237" t="str">
        <f>name!E$8</f>
        <v>Skilled trades occupations</v>
      </c>
      <c r="B302" s="302">
        <v>0.74184712221068483</v>
      </c>
      <c r="C302" s="302">
        <v>0.16821669395819522</v>
      </c>
      <c r="D302" s="302">
        <v>0.39758709506264744</v>
      </c>
      <c r="E302" s="302">
        <f t="shared" si="133"/>
        <v>1.3076509112315275</v>
      </c>
      <c r="F302" s="303"/>
      <c r="G302" s="302">
        <v>0.57680780555500011</v>
      </c>
      <c r="H302" s="302">
        <v>0.1056865846434884</v>
      </c>
      <c r="I302" s="302">
        <v>0.44131524381128517</v>
      </c>
      <c r="J302" s="302">
        <f>SUM(G302:I302)</f>
        <v>1.1238096340097736</v>
      </c>
      <c r="K302" s="303"/>
      <c r="L302" s="302">
        <v>0.60287537027185156</v>
      </c>
      <c r="M302" s="302">
        <v>0.1724655905010927</v>
      </c>
      <c r="N302" s="302">
        <v>0.48779345999134638</v>
      </c>
      <c r="O302" s="302">
        <f t="shared" si="135"/>
        <v>1.2631344207642905</v>
      </c>
    </row>
    <row r="303" spans="1:15" s="236" customFormat="1" x14ac:dyDescent="0.2">
      <c r="A303" s="237" t="str">
        <f>name!E$9</f>
        <v>Caring, leisure and other service occupations</v>
      </c>
      <c r="B303" s="302">
        <v>0.96989688891020931</v>
      </c>
      <c r="C303" s="302">
        <v>1.0703804921116087</v>
      </c>
      <c r="D303" s="302">
        <v>0.41641131360571998</v>
      </c>
      <c r="E303" s="302">
        <f t="shared" si="133"/>
        <v>2.4566886946275384</v>
      </c>
      <c r="F303" s="303"/>
      <c r="G303" s="302">
        <v>0.98630202137504086</v>
      </c>
      <c r="H303" s="302">
        <v>0.96148960311813392</v>
      </c>
      <c r="I303" s="302">
        <v>0.61369499272490413</v>
      </c>
      <c r="J303" s="302">
        <f t="shared" ref="J303:J306" si="136">SUM(G303:I303)</f>
        <v>2.5614866172180788</v>
      </c>
      <c r="K303" s="303"/>
      <c r="L303" s="302">
        <v>1.190253665389484</v>
      </c>
      <c r="M303" s="302">
        <v>0.95325236975050465</v>
      </c>
      <c r="N303" s="302">
        <v>0.77193358945965018</v>
      </c>
      <c r="O303" s="302">
        <f t="shared" si="135"/>
        <v>2.9154396245996388</v>
      </c>
    </row>
    <row r="304" spans="1:15" s="236" customFormat="1" x14ac:dyDescent="0.2">
      <c r="A304" s="237" t="str">
        <f>name!E$10</f>
        <v>Sales and customer service occupations</v>
      </c>
      <c r="B304" s="302">
        <v>0.78081688558775497</v>
      </c>
      <c r="C304" s="302">
        <v>0.74467923730360619</v>
      </c>
      <c r="D304" s="302">
        <v>0.19702206661828175</v>
      </c>
      <c r="E304" s="302">
        <f t="shared" si="133"/>
        <v>1.7225181895096429</v>
      </c>
      <c r="F304" s="303"/>
      <c r="G304" s="302">
        <v>0.75678334381081824</v>
      </c>
      <c r="H304" s="302">
        <v>0.69622841783687539</v>
      </c>
      <c r="I304" s="302">
        <v>0.20621233409867443</v>
      </c>
      <c r="J304" s="302">
        <f t="shared" si="136"/>
        <v>1.659224095746368</v>
      </c>
      <c r="K304" s="303"/>
      <c r="L304" s="302">
        <v>0.83799517119797562</v>
      </c>
      <c r="M304" s="302">
        <v>0.97323931856762147</v>
      </c>
      <c r="N304" s="302">
        <v>0.19195049138938089</v>
      </c>
      <c r="O304" s="302">
        <f t="shared" si="135"/>
        <v>2.0031849811549782</v>
      </c>
    </row>
    <row r="305" spans="1:15" s="236" customFormat="1" x14ac:dyDescent="0.2">
      <c r="A305" s="237" t="str">
        <f>name!E$11</f>
        <v>Process, plant and machine operatives</v>
      </c>
      <c r="B305" s="302">
        <v>1.0688634472552119</v>
      </c>
      <c r="C305" s="302">
        <v>0.37961146011970465</v>
      </c>
      <c r="D305" s="302">
        <v>7.8912191356854441E-2</v>
      </c>
      <c r="E305" s="302">
        <f t="shared" si="133"/>
        <v>1.527387098731771</v>
      </c>
      <c r="F305" s="303"/>
      <c r="G305" s="302">
        <v>0.82736594656613927</v>
      </c>
      <c r="H305" s="302">
        <v>0.31257929062017309</v>
      </c>
      <c r="I305" s="302">
        <v>0.12087209096522131</v>
      </c>
      <c r="J305" s="302">
        <f t="shared" si="136"/>
        <v>1.2608173281515336</v>
      </c>
      <c r="K305" s="303"/>
      <c r="L305" s="302">
        <v>0.87994270790554863</v>
      </c>
      <c r="M305" s="302">
        <v>0.39020470893533377</v>
      </c>
      <c r="N305" s="302">
        <v>0.15001386823763949</v>
      </c>
      <c r="O305" s="302">
        <f t="shared" si="135"/>
        <v>1.4201612850785219</v>
      </c>
    </row>
    <row r="306" spans="1:15" s="236" customFormat="1" x14ac:dyDescent="0.2">
      <c r="A306" s="237" t="str">
        <f>name!E$12</f>
        <v>Elementary occupations</v>
      </c>
      <c r="B306" s="302">
        <v>4.3714689159299152</v>
      </c>
      <c r="C306" s="302">
        <v>3.9877362410519059</v>
      </c>
      <c r="D306" s="302">
        <v>1.1181105704268133</v>
      </c>
      <c r="E306" s="302">
        <f t="shared" si="133"/>
        <v>9.4773157274086337</v>
      </c>
      <c r="F306" s="303"/>
      <c r="G306" s="302">
        <v>3.6786192503160065</v>
      </c>
      <c r="H306" s="302">
        <v>2.8302299601196976</v>
      </c>
      <c r="I306" s="302">
        <v>1.2130206411240803</v>
      </c>
      <c r="J306" s="302">
        <f t="shared" si="136"/>
        <v>7.7218698515597843</v>
      </c>
      <c r="K306" s="303"/>
      <c r="L306" s="302">
        <v>4.4395888574002189</v>
      </c>
      <c r="M306" s="302">
        <v>2.7744140013005025</v>
      </c>
      <c r="N306" s="302">
        <v>1.5676035766089129</v>
      </c>
      <c r="O306" s="302">
        <f t="shared" si="135"/>
        <v>8.7816064353096355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15.080881248378892</v>
      </c>
      <c r="C308" s="311">
        <f t="shared" ref="C308:E308" si="137">SUM(C298:C306)</f>
        <v>9.2492702996530038</v>
      </c>
      <c r="D308" s="311">
        <f t="shared" si="137"/>
        <v>4.4618484519681054</v>
      </c>
      <c r="E308" s="311">
        <f t="shared" si="137"/>
        <v>28.792000000000005</v>
      </c>
      <c r="F308" s="311"/>
      <c r="G308" s="311">
        <f t="shared" ref="G308:J308" si="138">SUM(G298:G306)</f>
        <v>14.920353816096547</v>
      </c>
      <c r="H308" s="311">
        <f t="shared" si="138"/>
        <v>8.0530054877475763</v>
      </c>
      <c r="I308" s="311">
        <f t="shared" si="138"/>
        <v>5.6966406961559102</v>
      </c>
      <c r="J308" s="311">
        <f t="shared" si="138"/>
        <v>28.67000000000003</v>
      </c>
      <c r="K308" s="311"/>
      <c r="L308" s="311">
        <f t="shared" ref="L308:O308" si="139">SUM(L298:L306)</f>
        <v>17.496764776906851</v>
      </c>
      <c r="M308" s="311">
        <f t="shared" si="139"/>
        <v>8.9567756545879789</v>
      </c>
      <c r="N308" s="311">
        <f t="shared" si="139"/>
        <v>6.5154595685051548</v>
      </c>
      <c r="O308" s="311">
        <f t="shared" si="139"/>
        <v>32.968999999999987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1.1759028414616155</v>
      </c>
      <c r="C315" s="302">
        <v>0.29803359491794973</v>
      </c>
      <c r="D315" s="302">
        <v>0.11849715580631175</v>
      </c>
      <c r="E315" s="302">
        <f>SUM(B315:D315)</f>
        <v>1.592433592185877</v>
      </c>
      <c r="F315" s="303"/>
      <c r="G315" s="302">
        <v>1.2396883517225725</v>
      </c>
      <c r="H315" s="302">
        <v>0.3860806566334371</v>
      </c>
      <c r="I315" s="302">
        <v>0.14925679892375063</v>
      </c>
      <c r="J315" s="302">
        <f>SUM(G315:I315)</f>
        <v>1.7750258072797602</v>
      </c>
      <c r="K315" s="303"/>
      <c r="L315" s="302">
        <v>1.1416407574424681</v>
      </c>
      <c r="M315" s="302">
        <v>0.44926396508526067</v>
      </c>
      <c r="N315" s="302">
        <v>0.16995214380853643</v>
      </c>
      <c r="O315" s="302">
        <f>SUM(L315:N315)</f>
        <v>1.7608568663362654</v>
      </c>
    </row>
    <row r="316" spans="1:15" s="236" customFormat="1" x14ac:dyDescent="0.2">
      <c r="A316" s="237" t="str">
        <f>name!E$5</f>
        <v>Professional occupations</v>
      </c>
      <c r="B316" s="302">
        <v>2.8176385108767428</v>
      </c>
      <c r="C316" s="302">
        <v>0.8953687889193479</v>
      </c>
      <c r="D316" s="302">
        <v>0.36481657355666036</v>
      </c>
      <c r="E316" s="302">
        <f t="shared" ref="E316:E323" si="140">SUM(B316:D316)</f>
        <v>4.0778238733527514</v>
      </c>
      <c r="F316" s="303"/>
      <c r="G316" s="302">
        <v>3.4109877400240411</v>
      </c>
      <c r="H316" s="302">
        <v>1.0823380954238364</v>
      </c>
      <c r="I316" s="302">
        <v>0.41616116131216746</v>
      </c>
      <c r="J316" s="302">
        <f t="shared" ref="J316:J318" si="141">SUM(G316:I316)</f>
        <v>4.9094869967600454</v>
      </c>
      <c r="K316" s="303"/>
      <c r="L316" s="302">
        <v>3.9973755671978797</v>
      </c>
      <c r="M316" s="302">
        <v>1.3596655836043947</v>
      </c>
      <c r="N316" s="302">
        <v>0.34309504489224196</v>
      </c>
      <c r="O316" s="302">
        <f t="shared" ref="O316:O323" si="142">SUM(L316:N316)</f>
        <v>5.7001361956945162</v>
      </c>
    </row>
    <row r="317" spans="1:15" s="236" customFormat="1" x14ac:dyDescent="0.2">
      <c r="A317" s="237" t="str">
        <f>name!E$6</f>
        <v>Associate professional occupations</v>
      </c>
      <c r="B317" s="302">
        <v>3.3474306654367982</v>
      </c>
      <c r="C317" s="302">
        <v>0.95205237364290585</v>
      </c>
      <c r="D317" s="302">
        <v>0.19846695357365235</v>
      </c>
      <c r="E317" s="302">
        <f t="shared" si="140"/>
        <v>4.497949992653357</v>
      </c>
      <c r="F317" s="303"/>
      <c r="G317" s="302">
        <v>3.6180467039721966</v>
      </c>
      <c r="H317" s="302">
        <v>0.97201445101402117</v>
      </c>
      <c r="I317" s="302">
        <v>0.17412482146671115</v>
      </c>
      <c r="J317" s="302">
        <f t="shared" si="141"/>
        <v>4.7641859764529295</v>
      </c>
      <c r="K317" s="303"/>
      <c r="L317" s="302">
        <v>3.4249178710132773</v>
      </c>
      <c r="M317" s="302">
        <v>1.2095638374984816</v>
      </c>
      <c r="N317" s="302">
        <v>0.18309347486106953</v>
      </c>
      <c r="O317" s="302">
        <f t="shared" si="142"/>
        <v>4.8175751833728278</v>
      </c>
    </row>
    <row r="318" spans="1:15" s="236" customFormat="1" x14ac:dyDescent="0.2">
      <c r="A318" s="237" t="str">
        <f>name!E$7</f>
        <v>Administrative and secretarial occupations</v>
      </c>
      <c r="B318" s="302">
        <v>2.0603262153049209</v>
      </c>
      <c r="C318" s="302">
        <v>2.2994803834469759</v>
      </c>
      <c r="D318" s="302">
        <v>6.5776445427035646E-2</v>
      </c>
      <c r="E318" s="302">
        <f t="shared" si="140"/>
        <v>4.4255830441789321</v>
      </c>
      <c r="F318" s="303"/>
      <c r="G318" s="302">
        <v>1.8997251891209213</v>
      </c>
      <c r="H318" s="302">
        <v>1.9790394096835886</v>
      </c>
      <c r="I318" s="302">
        <v>5.2532622524019398E-2</v>
      </c>
      <c r="J318" s="302">
        <f t="shared" si="141"/>
        <v>3.9312972213285291</v>
      </c>
      <c r="K318" s="303"/>
      <c r="L318" s="302">
        <v>1.4255849326734014</v>
      </c>
      <c r="M318" s="302">
        <v>1.7169510686807605</v>
      </c>
      <c r="N318" s="302">
        <v>3.9935564653721931E-2</v>
      </c>
      <c r="O318" s="302">
        <f t="shared" si="142"/>
        <v>3.1824715660078837</v>
      </c>
    </row>
    <row r="319" spans="1:15" s="236" customFormat="1" x14ac:dyDescent="0.2">
      <c r="A319" s="237" t="str">
        <f>name!E$8</f>
        <v>Skilled trades occupations</v>
      </c>
      <c r="B319" s="302">
        <v>0.29925985316296538</v>
      </c>
      <c r="C319" s="302">
        <v>3.3714918374100303E-2</v>
      </c>
      <c r="D319" s="302">
        <v>8.052873857252496E-2</v>
      </c>
      <c r="E319" s="302">
        <f t="shared" si="140"/>
        <v>0.41350351010959063</v>
      </c>
      <c r="F319" s="303"/>
      <c r="G319" s="302">
        <v>0.22644232407203163</v>
      </c>
      <c r="H319" s="302">
        <v>2.5660940503863319E-2</v>
      </c>
      <c r="I319" s="302">
        <v>7.2448074469235693E-2</v>
      </c>
      <c r="J319" s="302">
        <f>SUM(G319:I319)</f>
        <v>0.32455133904513062</v>
      </c>
      <c r="K319" s="303"/>
      <c r="L319" s="302">
        <v>0.22062180476140816</v>
      </c>
      <c r="M319" s="302">
        <v>5.315167601443329E-2</v>
      </c>
      <c r="N319" s="302">
        <v>8.2368325335251791E-2</v>
      </c>
      <c r="O319" s="302">
        <f t="shared" si="142"/>
        <v>0.35614180611109325</v>
      </c>
    </row>
    <row r="320" spans="1:15" s="236" customFormat="1" x14ac:dyDescent="0.2">
      <c r="A320" s="237" t="str">
        <f>name!E$9</f>
        <v>Caring, leisure and other service occupations</v>
      </c>
      <c r="B320" s="302">
        <v>0.44743069573291661</v>
      </c>
      <c r="C320" s="302">
        <v>0.54350413345714588</v>
      </c>
      <c r="D320" s="302">
        <v>6.8318056352276071E-2</v>
      </c>
      <c r="E320" s="302">
        <f t="shared" si="140"/>
        <v>1.0592528855423387</v>
      </c>
      <c r="F320" s="303"/>
      <c r="G320" s="302">
        <v>0.41466640614419231</v>
      </c>
      <c r="H320" s="302">
        <v>0.48332839575469427</v>
      </c>
      <c r="I320" s="302">
        <v>6.7119007209530165E-2</v>
      </c>
      <c r="J320" s="302">
        <f t="shared" ref="J320:J323" si="143">SUM(G320:I320)</f>
        <v>0.96511380910841671</v>
      </c>
      <c r="K320" s="303"/>
      <c r="L320" s="302">
        <v>0.46369676714613844</v>
      </c>
      <c r="M320" s="302">
        <v>0.46872200822232019</v>
      </c>
      <c r="N320" s="302">
        <v>6.6852130606162324E-2</v>
      </c>
      <c r="O320" s="302">
        <f t="shared" si="142"/>
        <v>0.99927090597462098</v>
      </c>
    </row>
    <row r="321" spans="1:15" s="236" customFormat="1" x14ac:dyDescent="0.2">
      <c r="A321" s="237" t="str">
        <f>name!E$10</f>
        <v>Sales and customer service occupations</v>
      </c>
      <c r="B321" s="302">
        <v>0.21380062528193292</v>
      </c>
      <c r="C321" s="302">
        <v>0.2177785559311185</v>
      </c>
      <c r="D321" s="302">
        <v>2.3441690015694693E-2</v>
      </c>
      <c r="E321" s="302">
        <f t="shared" si="140"/>
        <v>0.45502087122874607</v>
      </c>
      <c r="F321" s="303"/>
      <c r="G321" s="302">
        <v>0.19821170561491017</v>
      </c>
      <c r="H321" s="302">
        <v>0.20600291993994252</v>
      </c>
      <c r="I321" s="302">
        <v>2.4717238598349213E-2</v>
      </c>
      <c r="J321" s="302">
        <f t="shared" si="143"/>
        <v>0.42893186415320189</v>
      </c>
      <c r="K321" s="303"/>
      <c r="L321" s="302">
        <v>0.19641055396398216</v>
      </c>
      <c r="M321" s="302">
        <v>0.23444616845094537</v>
      </c>
      <c r="N321" s="302">
        <v>2.3276674644153089E-2</v>
      </c>
      <c r="O321" s="302">
        <f t="shared" si="142"/>
        <v>0.45413339705908062</v>
      </c>
    </row>
    <row r="322" spans="1:15" s="236" customFormat="1" x14ac:dyDescent="0.2">
      <c r="A322" s="237" t="str">
        <f>name!E$11</f>
        <v>Process, plant and machine operatives</v>
      </c>
      <c r="B322" s="302">
        <v>0.20944164538762847</v>
      </c>
      <c r="C322" s="302">
        <v>8.7913545446074035E-2</v>
      </c>
      <c r="D322" s="302">
        <v>1.0819090683560481E-2</v>
      </c>
      <c r="E322" s="302">
        <f t="shared" si="140"/>
        <v>0.30817428151726295</v>
      </c>
      <c r="F322" s="303"/>
      <c r="G322" s="302">
        <v>0.15007113183149984</v>
      </c>
      <c r="H322" s="302">
        <v>6.4379731942318011E-2</v>
      </c>
      <c r="I322" s="302">
        <v>1.9912632561163816E-2</v>
      </c>
      <c r="J322" s="302">
        <f t="shared" si="143"/>
        <v>0.23436349633498166</v>
      </c>
      <c r="K322" s="303"/>
      <c r="L322" s="302">
        <v>0.13677556466429855</v>
      </c>
      <c r="M322" s="302">
        <v>7.6827830245895845E-2</v>
      </c>
      <c r="N322" s="302">
        <v>4.0500174921535646E-2</v>
      </c>
      <c r="O322" s="302">
        <f t="shared" si="142"/>
        <v>0.25410356983173005</v>
      </c>
    </row>
    <row r="323" spans="1:15" s="236" customFormat="1" x14ac:dyDescent="0.2">
      <c r="A323" s="237" t="str">
        <f>name!E$12</f>
        <v>Elementary occupations</v>
      </c>
      <c r="B323" s="302">
        <v>0.33337245746999505</v>
      </c>
      <c r="C323" s="302">
        <v>0.33382972545938161</v>
      </c>
      <c r="D323" s="302">
        <v>1.4055766301747314E-2</v>
      </c>
      <c r="E323" s="302">
        <f t="shared" si="140"/>
        <v>0.68125794923112393</v>
      </c>
      <c r="F323" s="303"/>
      <c r="G323" s="302">
        <v>0.25089207215986342</v>
      </c>
      <c r="H323" s="302">
        <v>0.23144917481993069</v>
      </c>
      <c r="I323" s="302">
        <v>9.3702242557173201E-2</v>
      </c>
      <c r="J323" s="302">
        <f t="shared" si="143"/>
        <v>0.57604348953696727</v>
      </c>
      <c r="K323" s="303"/>
      <c r="L323" s="302">
        <v>0.23854274727824093</v>
      </c>
      <c r="M323" s="302">
        <v>0.15825100229925693</v>
      </c>
      <c r="N323" s="302">
        <v>0.15451676003449255</v>
      </c>
      <c r="O323" s="302">
        <f t="shared" si="142"/>
        <v>0.55131050961199035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10.904603510115516</v>
      </c>
      <c r="C325" s="311">
        <f t="shared" ref="C325:E325" si="144">SUM(C315:C323)</f>
        <v>5.6616760195949993</v>
      </c>
      <c r="D325" s="311">
        <f t="shared" si="144"/>
        <v>0.9447204702894636</v>
      </c>
      <c r="E325" s="311">
        <f t="shared" si="144"/>
        <v>17.510999999999981</v>
      </c>
      <c r="F325" s="311"/>
      <c r="G325" s="311">
        <f t="shared" ref="G325:J325" si="145">SUM(G315:G323)</f>
        <v>11.408731624662229</v>
      </c>
      <c r="H325" s="311">
        <f t="shared" si="145"/>
        <v>5.430293775715632</v>
      </c>
      <c r="I325" s="311">
        <f t="shared" si="145"/>
        <v>1.0699745996221006</v>
      </c>
      <c r="J325" s="311">
        <f t="shared" si="145"/>
        <v>17.908999999999963</v>
      </c>
      <c r="K325" s="311"/>
      <c r="L325" s="311">
        <f t="shared" ref="L325:O325" si="146">SUM(L315:L323)</f>
        <v>11.2455665661411</v>
      </c>
      <c r="M325" s="311">
        <f t="shared" si="146"/>
        <v>5.7268431401017494</v>
      </c>
      <c r="N325" s="311">
        <f t="shared" si="146"/>
        <v>1.1035902937571653</v>
      </c>
      <c r="O325" s="311">
        <f t="shared" si="146"/>
        <v>18.076000000000011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0.33184430417735683</v>
      </c>
      <c r="C332" s="302">
        <v>0.17433801636949761</v>
      </c>
      <c r="D332" s="302">
        <v>0.16581090954807701</v>
      </c>
      <c r="E332" s="302">
        <f>SUM(B332:D332)</f>
        <v>0.67199323009493139</v>
      </c>
      <c r="F332" s="303"/>
      <c r="G332" s="302">
        <v>0.34825558185047351</v>
      </c>
      <c r="H332" s="302">
        <v>0.24629513139602163</v>
      </c>
      <c r="I332" s="302">
        <v>0.15274006969111162</v>
      </c>
      <c r="J332" s="302">
        <f>SUM(G332:I332)</f>
        <v>0.74729078293760676</v>
      </c>
      <c r="K332" s="303"/>
      <c r="L332" s="302">
        <v>0.33498417012151976</v>
      </c>
      <c r="M332" s="302">
        <v>0.33007556567745788</v>
      </c>
      <c r="N332" s="302">
        <v>0.17030981324656541</v>
      </c>
      <c r="O332" s="302">
        <f>SUM(L332:N332)</f>
        <v>0.83536954904554306</v>
      </c>
    </row>
    <row r="333" spans="1:15" s="236" customFormat="1" x14ac:dyDescent="0.2">
      <c r="A333" s="237" t="str">
        <f>name!E$5</f>
        <v>Professional occupations</v>
      </c>
      <c r="B333" s="302">
        <v>7.4325237403036324</v>
      </c>
      <c r="C333" s="302">
        <v>4.9872999098147375</v>
      </c>
      <c r="D333" s="302">
        <v>1.2660834220787107</v>
      </c>
      <c r="E333" s="302">
        <f t="shared" ref="E333:E340" si="147">SUM(B333:D333)</f>
        <v>13.685907072197082</v>
      </c>
      <c r="F333" s="303"/>
      <c r="G333" s="302">
        <v>8.3322638928013486</v>
      </c>
      <c r="H333" s="302">
        <v>5.9135939190482816</v>
      </c>
      <c r="I333" s="302">
        <v>1.4389727819024964</v>
      </c>
      <c r="J333" s="302">
        <f t="shared" ref="J333:J335" si="148">SUM(G333:I333)</f>
        <v>15.684830593752126</v>
      </c>
      <c r="K333" s="303"/>
      <c r="L333" s="302">
        <v>9.2163212345602847</v>
      </c>
      <c r="M333" s="302">
        <v>7.4109875358813584</v>
      </c>
      <c r="N333" s="302">
        <v>1.6080723442818048</v>
      </c>
      <c r="O333" s="302">
        <f t="shared" ref="O333:O340" si="149">SUM(L333:N333)</f>
        <v>18.235381114723449</v>
      </c>
    </row>
    <row r="334" spans="1:15" s="236" customFormat="1" x14ac:dyDescent="0.2">
      <c r="A334" s="237" t="str">
        <f>name!E$6</f>
        <v>Associate professional occupations</v>
      </c>
      <c r="B334" s="302">
        <v>0.71351584072554441</v>
      </c>
      <c r="C334" s="302">
        <v>0.92392636463364763</v>
      </c>
      <c r="D334" s="302">
        <v>0.53449054929089501</v>
      </c>
      <c r="E334" s="302">
        <f t="shared" si="147"/>
        <v>2.1719327546500868</v>
      </c>
      <c r="F334" s="303"/>
      <c r="G334" s="302">
        <v>0.79215907728629598</v>
      </c>
      <c r="H334" s="302">
        <v>1.0931334787416005</v>
      </c>
      <c r="I334" s="302">
        <v>0.41331899400061195</v>
      </c>
      <c r="J334" s="302">
        <f t="shared" si="148"/>
        <v>2.2986115500285083</v>
      </c>
      <c r="K334" s="303"/>
      <c r="L334" s="302">
        <v>0.9695837441716989</v>
      </c>
      <c r="M334" s="302">
        <v>1.5586893199740015</v>
      </c>
      <c r="N334" s="302">
        <v>0.45255216274865534</v>
      </c>
      <c r="O334" s="302">
        <f t="shared" si="149"/>
        <v>2.9808252268943556</v>
      </c>
    </row>
    <row r="335" spans="1:15" s="236" customFormat="1" x14ac:dyDescent="0.2">
      <c r="A335" s="237" t="str">
        <f>name!E$7</f>
        <v>Administrative and secretarial occupations</v>
      </c>
      <c r="B335" s="302">
        <v>0.40415137459059408</v>
      </c>
      <c r="C335" s="302">
        <v>0.92988614011094362</v>
      </c>
      <c r="D335" s="302">
        <v>5.7273623715271837E-2</v>
      </c>
      <c r="E335" s="302">
        <f t="shared" si="147"/>
        <v>1.3913111384168095</v>
      </c>
      <c r="F335" s="303"/>
      <c r="G335" s="302">
        <v>0.37356532588722574</v>
      </c>
      <c r="H335" s="302">
        <v>0.88827506255259303</v>
      </c>
      <c r="I335" s="302">
        <v>5.0894141593748492E-2</v>
      </c>
      <c r="J335" s="302">
        <f t="shared" si="148"/>
        <v>1.3127345300335673</v>
      </c>
      <c r="K335" s="303"/>
      <c r="L335" s="302">
        <v>0.24937468822804365</v>
      </c>
      <c r="M335" s="302">
        <v>0.45024089874807349</v>
      </c>
      <c r="N335" s="302">
        <v>3.3806733535572661E-2</v>
      </c>
      <c r="O335" s="302">
        <f t="shared" si="149"/>
        <v>0.73342232051168976</v>
      </c>
    </row>
    <row r="336" spans="1:15" s="236" customFormat="1" x14ac:dyDescent="0.2">
      <c r="A336" s="237" t="str">
        <f>name!E$8</f>
        <v>Skilled trades occupations</v>
      </c>
      <c r="B336" s="302">
        <v>0.20247133409200666</v>
      </c>
      <c r="C336" s="302">
        <v>0.14599962947701192</v>
      </c>
      <c r="D336" s="302">
        <v>3.2916042849769754E-2</v>
      </c>
      <c r="E336" s="302">
        <f t="shared" si="147"/>
        <v>0.38138700641878831</v>
      </c>
      <c r="F336" s="303"/>
      <c r="G336" s="302">
        <v>0.1530403411688028</v>
      </c>
      <c r="H336" s="302">
        <v>0.10887129242711131</v>
      </c>
      <c r="I336" s="302">
        <v>2.6565939772411517E-2</v>
      </c>
      <c r="J336" s="302">
        <f>SUM(G336:I336)</f>
        <v>0.28847757336832563</v>
      </c>
      <c r="K336" s="303"/>
      <c r="L336" s="302">
        <v>0.11339728736817278</v>
      </c>
      <c r="M336" s="302">
        <v>6.1902757947219882E-2</v>
      </c>
      <c r="N336" s="302">
        <v>4.4527138461260246E-2</v>
      </c>
      <c r="O336" s="302">
        <f t="shared" si="149"/>
        <v>0.21982718377665292</v>
      </c>
    </row>
    <row r="337" spans="1:15" s="236" customFormat="1" x14ac:dyDescent="0.2">
      <c r="A337" s="237" t="str">
        <f>name!E$9</f>
        <v>Caring, leisure and other service occupations</v>
      </c>
      <c r="B337" s="302">
        <v>2.1484281987404521</v>
      </c>
      <c r="C337" s="302">
        <v>3.9394371761022566</v>
      </c>
      <c r="D337" s="302">
        <v>0.14151973297511353</v>
      </c>
      <c r="E337" s="302">
        <f t="shared" si="147"/>
        <v>6.229385107817822</v>
      </c>
      <c r="F337" s="303"/>
      <c r="G337" s="302">
        <v>2.1051049639913955</v>
      </c>
      <c r="H337" s="302">
        <v>4.012711580959321</v>
      </c>
      <c r="I337" s="302">
        <v>0.1619733704290196</v>
      </c>
      <c r="J337" s="302">
        <f t="shared" ref="J337:J340" si="150">SUM(G337:I337)</f>
        <v>6.2797899153797365</v>
      </c>
      <c r="K337" s="303"/>
      <c r="L337" s="302">
        <v>2.7586003765154574</v>
      </c>
      <c r="M337" s="302">
        <v>3.9047498060191819</v>
      </c>
      <c r="N337" s="302">
        <v>0.26096534120411241</v>
      </c>
      <c r="O337" s="302">
        <f t="shared" si="149"/>
        <v>6.9243155237387519</v>
      </c>
    </row>
    <row r="338" spans="1:15" s="236" customFormat="1" x14ac:dyDescent="0.2">
      <c r="A338" s="237" t="str">
        <f>name!E$10</f>
        <v>Sales and customer service occupations</v>
      </c>
      <c r="B338" s="302">
        <v>4.3752473913623191E-2</v>
      </c>
      <c r="C338" s="302">
        <v>7.595018990418112E-2</v>
      </c>
      <c r="D338" s="302">
        <v>2.766769505888492E-2</v>
      </c>
      <c r="E338" s="302">
        <f t="shared" si="147"/>
        <v>0.14737035887668923</v>
      </c>
      <c r="F338" s="303"/>
      <c r="G338" s="302">
        <v>4.051817358018784E-2</v>
      </c>
      <c r="H338" s="302">
        <v>7.3572169233849113E-2</v>
      </c>
      <c r="I338" s="302">
        <v>1.6959074132363808E-2</v>
      </c>
      <c r="J338" s="302">
        <f t="shared" si="150"/>
        <v>0.13104941694640077</v>
      </c>
      <c r="K338" s="303"/>
      <c r="L338" s="302">
        <v>5.0330476514852382E-2</v>
      </c>
      <c r="M338" s="302">
        <v>6.9256434183827834E-2</v>
      </c>
      <c r="N338" s="302">
        <v>1.6580773064659261E-2</v>
      </c>
      <c r="O338" s="302">
        <f t="shared" si="149"/>
        <v>0.13616768376333949</v>
      </c>
    </row>
    <row r="339" spans="1:15" s="236" customFormat="1" x14ac:dyDescent="0.2">
      <c r="A339" s="237" t="str">
        <f>name!E$11</f>
        <v>Process, plant and machine operatives</v>
      </c>
      <c r="B339" s="302">
        <v>3.4291238956219834E-2</v>
      </c>
      <c r="C339" s="302">
        <v>6.7967320770631057E-2</v>
      </c>
      <c r="D339" s="302">
        <v>0.37118621449629119</v>
      </c>
      <c r="E339" s="302">
        <f t="shared" si="147"/>
        <v>0.47344477422314207</v>
      </c>
      <c r="F339" s="303"/>
      <c r="G339" s="302">
        <v>2.5503007216180477E-2</v>
      </c>
      <c r="H339" s="302">
        <v>5.1816133429355683E-2</v>
      </c>
      <c r="I339" s="302">
        <v>0.27061329300716908</v>
      </c>
      <c r="J339" s="302">
        <f t="shared" si="150"/>
        <v>0.34793243365270521</v>
      </c>
      <c r="K339" s="303"/>
      <c r="L339" s="302">
        <v>2.7040013252486155E-2</v>
      </c>
      <c r="M339" s="302">
        <v>5.6884164390635886E-2</v>
      </c>
      <c r="N339" s="302">
        <v>0.26826091318874906</v>
      </c>
      <c r="O339" s="302">
        <f t="shared" si="149"/>
        <v>0.35218509083187111</v>
      </c>
    </row>
    <row r="340" spans="1:15" s="236" customFormat="1" x14ac:dyDescent="0.2">
      <c r="A340" s="237" t="str">
        <f>name!E$12</f>
        <v>Elementary occupations</v>
      </c>
      <c r="B340" s="302">
        <v>0.27845656749968173</v>
      </c>
      <c r="C340" s="302">
        <v>1.462431678504964</v>
      </c>
      <c r="D340" s="302">
        <v>7.3803113000306926E-3</v>
      </c>
      <c r="E340" s="302">
        <f t="shared" si="147"/>
        <v>1.7482685573046763</v>
      </c>
      <c r="F340" s="303"/>
      <c r="G340" s="302">
        <v>0.2385928860664322</v>
      </c>
      <c r="H340" s="302">
        <v>1.1476375678583688</v>
      </c>
      <c r="I340" s="302">
        <v>3.0527499762175148E-3</v>
      </c>
      <c r="J340" s="302">
        <f t="shared" si="150"/>
        <v>1.3892832039010183</v>
      </c>
      <c r="K340" s="303"/>
      <c r="L340" s="302">
        <v>0.34770307384573801</v>
      </c>
      <c r="M340" s="302">
        <v>0.38396938960351557</v>
      </c>
      <c r="N340" s="302">
        <v>4.833843265111046E-3</v>
      </c>
      <c r="O340" s="302">
        <f t="shared" si="149"/>
        <v>0.73650630671436457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11.589435072999111</v>
      </c>
      <c r="C342" s="311">
        <f t="shared" ref="C342:E342" si="151">SUM(C332:C340)</f>
        <v>12.707236425687872</v>
      </c>
      <c r="D342" s="311">
        <f t="shared" si="151"/>
        <v>2.6043285013130446</v>
      </c>
      <c r="E342" s="311">
        <f t="shared" si="151"/>
        <v>26.901000000000032</v>
      </c>
      <c r="F342" s="311"/>
      <c r="G342" s="311">
        <f t="shared" ref="G342:J342" si="152">SUM(G332:G340)</f>
        <v>12.409003249848341</v>
      </c>
      <c r="H342" s="311">
        <f t="shared" si="152"/>
        <v>13.535906335646501</v>
      </c>
      <c r="I342" s="311">
        <f t="shared" si="152"/>
        <v>2.53509041450515</v>
      </c>
      <c r="J342" s="311">
        <f t="shared" si="152"/>
        <v>28.479999999999993</v>
      </c>
      <c r="K342" s="311"/>
      <c r="L342" s="311">
        <f t="shared" ref="L342:O342" si="153">SUM(L332:L340)</f>
        <v>14.067335064578254</v>
      </c>
      <c r="M342" s="311">
        <f t="shared" si="153"/>
        <v>14.226755872425272</v>
      </c>
      <c r="N342" s="311">
        <f t="shared" si="153"/>
        <v>2.8599090629964907</v>
      </c>
      <c r="O342" s="311">
        <f t="shared" si="153"/>
        <v>31.154000000000014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1.0347564190422542</v>
      </c>
      <c r="C349" s="302">
        <v>0.48935925733527802</v>
      </c>
      <c r="D349" s="302">
        <v>0.29804702592250315</v>
      </c>
      <c r="E349" s="302">
        <f>SUM(B349:D349)</f>
        <v>1.8221627023000355</v>
      </c>
      <c r="F349" s="303"/>
      <c r="G349" s="302">
        <v>1.0903908466980325</v>
      </c>
      <c r="H349" s="302">
        <v>0.62465135851179288</v>
      </c>
      <c r="I349" s="302">
        <v>0.37192655721668999</v>
      </c>
      <c r="J349" s="302">
        <f>SUM(G349:I349)</f>
        <v>2.0869687624265154</v>
      </c>
      <c r="K349" s="303"/>
      <c r="L349" s="302">
        <v>1.1711139163040387</v>
      </c>
      <c r="M349" s="302">
        <v>0.86220798715820446</v>
      </c>
      <c r="N349" s="302">
        <v>0.49944700326097907</v>
      </c>
      <c r="O349" s="302">
        <f>SUM(L349:N349)</f>
        <v>2.5327689067232222</v>
      </c>
    </row>
    <row r="350" spans="1:15" s="236" customFormat="1" x14ac:dyDescent="0.2">
      <c r="A350" s="237" t="str">
        <f>name!E$5</f>
        <v>Professional occupations</v>
      </c>
      <c r="B350" s="302">
        <v>7.0686620083742193</v>
      </c>
      <c r="C350" s="302">
        <v>4.2673488555391321</v>
      </c>
      <c r="D350" s="302">
        <v>1.6041923895621999</v>
      </c>
      <c r="E350" s="302">
        <f t="shared" ref="E350:E357" si="154">SUM(B350:D350)</f>
        <v>12.940203253475552</v>
      </c>
      <c r="F350" s="303"/>
      <c r="G350" s="302">
        <v>7.9867256795587478</v>
      </c>
      <c r="H350" s="302">
        <v>4.826275392296929</v>
      </c>
      <c r="I350" s="302">
        <v>1.6578434313616355</v>
      </c>
      <c r="J350" s="302">
        <f t="shared" ref="J350:J352" si="155">SUM(G350:I350)</f>
        <v>14.470844503217313</v>
      </c>
      <c r="K350" s="303"/>
      <c r="L350" s="302">
        <v>9.655097859162181</v>
      </c>
      <c r="M350" s="302">
        <v>5.8766554946677818</v>
      </c>
      <c r="N350" s="302">
        <v>1.9396295110531059</v>
      </c>
      <c r="O350" s="302">
        <f t="shared" ref="O350:O357" si="156">SUM(L350:N350)</f>
        <v>17.471382864883068</v>
      </c>
    </row>
    <row r="351" spans="1:15" s="236" customFormat="1" x14ac:dyDescent="0.2">
      <c r="A351" s="237" t="str">
        <f>name!E$6</f>
        <v>Associate professional occupations</v>
      </c>
      <c r="B351" s="302">
        <v>2.6666587415247727</v>
      </c>
      <c r="C351" s="302">
        <v>2.225622995452992</v>
      </c>
      <c r="D351" s="302">
        <v>0.72606311786285116</v>
      </c>
      <c r="E351" s="302">
        <f t="shared" si="154"/>
        <v>5.6183448548406156</v>
      </c>
      <c r="F351" s="303"/>
      <c r="G351" s="302">
        <v>2.9180395170494138</v>
      </c>
      <c r="H351" s="302">
        <v>2.4611070406863633</v>
      </c>
      <c r="I351" s="302">
        <v>0.53878138247285312</v>
      </c>
      <c r="J351" s="302">
        <f t="shared" si="155"/>
        <v>5.9179279402086298</v>
      </c>
      <c r="K351" s="303"/>
      <c r="L351" s="302">
        <v>5.412522354076021</v>
      </c>
      <c r="M351" s="302">
        <v>4.1362993237632084</v>
      </c>
      <c r="N351" s="302">
        <v>0.8154855694167148</v>
      </c>
      <c r="O351" s="302">
        <f t="shared" si="156"/>
        <v>10.364307247255944</v>
      </c>
    </row>
    <row r="352" spans="1:15" s="236" customFormat="1" x14ac:dyDescent="0.2">
      <c r="A352" s="237" t="str">
        <f>name!E$7</f>
        <v>Administrative and secretarial occupations</v>
      </c>
      <c r="B352" s="302">
        <v>1.2987743448626905</v>
      </c>
      <c r="C352" s="302">
        <v>2.0731982828043827</v>
      </c>
      <c r="D352" s="302">
        <v>0.14998930574851191</v>
      </c>
      <c r="E352" s="302">
        <f t="shared" si="154"/>
        <v>3.5219619334155854</v>
      </c>
      <c r="F352" s="303"/>
      <c r="G352" s="302">
        <v>1.2092940134938954</v>
      </c>
      <c r="H352" s="302">
        <v>1.7824526368345683</v>
      </c>
      <c r="I352" s="302">
        <v>8.958474743891566E-2</v>
      </c>
      <c r="J352" s="302">
        <f t="shared" si="155"/>
        <v>3.0813313977673795</v>
      </c>
      <c r="K352" s="303"/>
      <c r="L352" s="302">
        <v>1.1253923536586912</v>
      </c>
      <c r="M352" s="302">
        <v>0.92684831832245795</v>
      </c>
      <c r="N352" s="302">
        <v>6.9055033791190587E-2</v>
      </c>
      <c r="O352" s="302">
        <f t="shared" si="156"/>
        <v>2.1212957057723396</v>
      </c>
    </row>
    <row r="353" spans="1:15" s="236" customFormat="1" x14ac:dyDescent="0.2">
      <c r="A353" s="237" t="str">
        <f>name!E$8</f>
        <v>Skilled trades occupations</v>
      </c>
      <c r="B353" s="302">
        <v>0.18658696573997435</v>
      </c>
      <c r="C353" s="302">
        <v>0.24638208248553883</v>
      </c>
      <c r="D353" s="302">
        <v>0.11933554667069954</v>
      </c>
      <c r="E353" s="302">
        <f t="shared" si="154"/>
        <v>0.55230459489621275</v>
      </c>
      <c r="F353" s="303"/>
      <c r="G353" s="302">
        <v>0.13694687370414366</v>
      </c>
      <c r="H353" s="302">
        <v>0.16721753169455333</v>
      </c>
      <c r="I353" s="302">
        <v>0.13032097259091943</v>
      </c>
      <c r="J353" s="302">
        <f>SUM(G353:I353)</f>
        <v>0.43448537798961639</v>
      </c>
      <c r="K353" s="303"/>
      <c r="L353" s="302">
        <v>9.1668510742256015E-2</v>
      </c>
      <c r="M353" s="302">
        <v>0.15744255910586291</v>
      </c>
      <c r="N353" s="302">
        <v>0.14362147268325795</v>
      </c>
      <c r="O353" s="302">
        <f t="shared" si="156"/>
        <v>0.3927325425313769</v>
      </c>
    </row>
    <row r="354" spans="1:15" s="236" customFormat="1" x14ac:dyDescent="0.2">
      <c r="A354" s="237" t="str">
        <f>name!E$9</f>
        <v>Caring, leisure and other service occupations</v>
      </c>
      <c r="B354" s="302">
        <v>5.8885872102007761</v>
      </c>
      <c r="C354" s="302">
        <v>7.6446611188976608</v>
      </c>
      <c r="D354" s="302">
        <v>1.4381825428883377</v>
      </c>
      <c r="E354" s="302">
        <f t="shared" si="154"/>
        <v>14.971430871986776</v>
      </c>
      <c r="F354" s="303"/>
      <c r="G354" s="302">
        <v>5.900933801120078</v>
      </c>
      <c r="H354" s="302">
        <v>7.0792515247402772</v>
      </c>
      <c r="I354" s="302">
        <v>1.1785771907666236</v>
      </c>
      <c r="J354" s="302">
        <f t="shared" ref="J354:J357" si="157">SUM(G354:I354)</f>
        <v>14.158762516626979</v>
      </c>
      <c r="K354" s="303"/>
      <c r="L354" s="302">
        <v>7.1605453673603225</v>
      </c>
      <c r="M354" s="302">
        <v>7.3373090365482554</v>
      </c>
      <c r="N354" s="302">
        <v>1.5209097099684479</v>
      </c>
      <c r="O354" s="302">
        <f t="shared" si="156"/>
        <v>16.018764113877026</v>
      </c>
    </row>
    <row r="355" spans="1:15" s="236" customFormat="1" x14ac:dyDescent="0.2">
      <c r="A355" s="237" t="str">
        <f>name!E$10</f>
        <v>Sales and customer service occupations</v>
      </c>
      <c r="B355" s="302">
        <v>0.21077685271208374</v>
      </c>
      <c r="C355" s="302">
        <v>0.27455938577882633</v>
      </c>
      <c r="D355" s="302">
        <v>5.7143773301175996E-2</v>
      </c>
      <c r="E355" s="302">
        <f t="shared" si="154"/>
        <v>0.54248001179208605</v>
      </c>
      <c r="F355" s="303"/>
      <c r="G355" s="302">
        <v>0.19443385956472498</v>
      </c>
      <c r="H355" s="302">
        <v>0.23742284619531265</v>
      </c>
      <c r="I355" s="302">
        <v>3.5802532334286916E-2</v>
      </c>
      <c r="J355" s="302">
        <f t="shared" si="157"/>
        <v>0.46765923809432458</v>
      </c>
      <c r="K355" s="303"/>
      <c r="L355" s="302">
        <v>0.23039521797829809</v>
      </c>
      <c r="M355" s="302">
        <v>0.27276700067961185</v>
      </c>
      <c r="N355" s="302">
        <v>4.467739698990051E-2</v>
      </c>
      <c r="O355" s="302">
        <f t="shared" si="156"/>
        <v>0.54783961564781036</v>
      </c>
    </row>
    <row r="356" spans="1:15" s="236" customFormat="1" x14ac:dyDescent="0.2">
      <c r="A356" s="237" t="str">
        <f>name!E$11</f>
        <v>Process, plant and machine operatives</v>
      </c>
      <c r="B356" s="302">
        <v>5.8567347351891112E-2</v>
      </c>
      <c r="C356" s="302">
        <v>0.23046758040052609</v>
      </c>
      <c r="D356" s="302">
        <v>2.2592272571542043E-2</v>
      </c>
      <c r="E356" s="302">
        <f t="shared" si="154"/>
        <v>0.31162720032395924</v>
      </c>
      <c r="F356" s="303"/>
      <c r="G356" s="302">
        <v>4.1657016062237026E-2</v>
      </c>
      <c r="H356" s="302">
        <v>0.17243200530123567</v>
      </c>
      <c r="I356" s="302">
        <v>2.6798322657201046E-2</v>
      </c>
      <c r="J356" s="302">
        <f t="shared" si="157"/>
        <v>0.24088734402067374</v>
      </c>
      <c r="K356" s="303"/>
      <c r="L356" s="302">
        <v>2.3344402732495623E-2</v>
      </c>
      <c r="M356" s="302">
        <v>0.1521769278515698</v>
      </c>
      <c r="N356" s="302">
        <v>2.999835954284992E-2</v>
      </c>
      <c r="O356" s="302">
        <f t="shared" si="156"/>
        <v>0.20551969012691534</v>
      </c>
    </row>
    <row r="357" spans="1:15" s="236" customFormat="1" x14ac:dyDescent="0.2">
      <c r="A357" s="237" t="str">
        <f>name!E$12</f>
        <v>Elementary occupations</v>
      </c>
      <c r="B357" s="302">
        <v>0.3049458142157791</v>
      </c>
      <c r="C357" s="302">
        <v>1.0439118772753166</v>
      </c>
      <c r="D357" s="302">
        <v>6.6626885478045364E-2</v>
      </c>
      <c r="E357" s="302">
        <f t="shared" si="154"/>
        <v>1.4154845769691411</v>
      </c>
      <c r="F357" s="303"/>
      <c r="G357" s="302">
        <v>0.24769128155539591</v>
      </c>
      <c r="H357" s="302">
        <v>0.71416911365143365</v>
      </c>
      <c r="I357" s="302">
        <v>3.1272524441748342E-2</v>
      </c>
      <c r="J357" s="302">
        <f t="shared" si="157"/>
        <v>0.99313291964857786</v>
      </c>
      <c r="K357" s="303"/>
      <c r="L357" s="302">
        <v>0.26819308813887949</v>
      </c>
      <c r="M357" s="302">
        <v>0.40092920658894876</v>
      </c>
      <c r="N357" s="302">
        <v>8.4267018454500409E-2</v>
      </c>
      <c r="O357" s="302">
        <f t="shared" si="156"/>
        <v>0.7533893131823286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18.718315704024437</v>
      </c>
      <c r="C359" s="311">
        <f t="shared" ref="C359:E359" si="158">SUM(C349:C357)</f>
        <v>18.49551143596965</v>
      </c>
      <c r="D359" s="311">
        <f t="shared" si="158"/>
        <v>4.4821728600058659</v>
      </c>
      <c r="E359" s="311">
        <f t="shared" si="158"/>
        <v>41.69599999999997</v>
      </c>
      <c r="F359" s="311"/>
      <c r="G359" s="311">
        <f t="shared" ref="G359:J359" si="159">SUM(G349:G357)</f>
        <v>19.726112888806671</v>
      </c>
      <c r="H359" s="311">
        <f t="shared" si="159"/>
        <v>18.064979449912467</v>
      </c>
      <c r="I359" s="311">
        <f t="shared" si="159"/>
        <v>4.060907661280873</v>
      </c>
      <c r="J359" s="311">
        <f t="shared" si="159"/>
        <v>41.852000000000011</v>
      </c>
      <c r="K359" s="311"/>
      <c r="L359" s="311">
        <f t="shared" ref="L359:O359" si="160">SUM(L349:L357)</f>
        <v>25.138273070153179</v>
      </c>
      <c r="M359" s="311">
        <f t="shared" si="160"/>
        <v>20.1226358546859</v>
      </c>
      <c r="N359" s="311">
        <f t="shared" si="160"/>
        <v>5.1470910751609473</v>
      </c>
      <c r="O359" s="311">
        <f t="shared" si="160"/>
        <v>50.40800000000003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0.38179127065895513</v>
      </c>
      <c r="C366" s="302">
        <v>0.10773270489663772</v>
      </c>
      <c r="D366" s="302">
        <v>0.29888601701547118</v>
      </c>
      <c r="E366" s="302">
        <f>SUM(B366:D366)</f>
        <v>0.78840999257106403</v>
      </c>
      <c r="F366" s="303"/>
      <c r="G366" s="302">
        <v>0.41579812193172344</v>
      </c>
      <c r="H366" s="302">
        <v>0.16594733980663756</v>
      </c>
      <c r="I366" s="302">
        <v>0.29591444302680453</v>
      </c>
      <c r="J366" s="302">
        <f>SUM(G366:I366)</f>
        <v>0.87765990476516564</v>
      </c>
      <c r="K366" s="303"/>
      <c r="L366" s="302">
        <v>0.57019076515113098</v>
      </c>
      <c r="M366" s="302">
        <v>0.29998373549992674</v>
      </c>
      <c r="N366" s="302">
        <v>0.45100731565626656</v>
      </c>
      <c r="O366" s="302">
        <f>SUM(L366:N366)</f>
        <v>1.3211818163073243</v>
      </c>
    </row>
    <row r="367" spans="1:15" s="236" customFormat="1" x14ac:dyDescent="0.2">
      <c r="A367" s="237" t="str">
        <f>name!E$5</f>
        <v>Professional occupations</v>
      </c>
      <c r="B367" s="302">
        <v>0.54924596171819506</v>
      </c>
      <c r="C367" s="302">
        <v>0.28439945096146679</v>
      </c>
      <c r="D367" s="302">
        <v>0.59272725348162603</v>
      </c>
      <c r="E367" s="302">
        <f t="shared" ref="E367:E374" si="161">SUM(B367:D367)</f>
        <v>1.4263726661612879</v>
      </c>
      <c r="F367" s="303"/>
      <c r="G367" s="302">
        <v>0.61342489957849311</v>
      </c>
      <c r="H367" s="302">
        <v>0.42918421646410182</v>
      </c>
      <c r="I367" s="302">
        <v>0.53764743253456571</v>
      </c>
      <c r="J367" s="302">
        <f t="shared" ref="J367:J369" si="162">SUM(G367:I367)</f>
        <v>1.5802565485771607</v>
      </c>
      <c r="K367" s="303"/>
      <c r="L367" s="302">
        <v>0.99220107655769463</v>
      </c>
      <c r="M367" s="302">
        <v>0.88106181699777197</v>
      </c>
      <c r="N367" s="302">
        <v>0.74547226926277721</v>
      </c>
      <c r="O367" s="302">
        <f t="shared" ref="O367:O374" si="163">SUM(L367:N367)</f>
        <v>2.6187351628182438</v>
      </c>
    </row>
    <row r="368" spans="1:15" s="236" customFormat="1" x14ac:dyDescent="0.2">
      <c r="A368" s="237" t="str">
        <f>name!E$6</f>
        <v>Associate professional occupations</v>
      </c>
      <c r="B368" s="302">
        <v>0.5796961111711969</v>
      </c>
      <c r="C368" s="302">
        <v>0.5668790723117535</v>
      </c>
      <c r="D368" s="302">
        <v>1.9775468706351629</v>
      </c>
      <c r="E368" s="302">
        <f t="shared" si="161"/>
        <v>3.1241220541181134</v>
      </c>
      <c r="F368" s="303"/>
      <c r="G368" s="302">
        <v>0.62077857327598718</v>
      </c>
      <c r="H368" s="302">
        <v>0.68253799694376205</v>
      </c>
      <c r="I368" s="302">
        <v>1.8356370814489567</v>
      </c>
      <c r="J368" s="302">
        <f t="shared" si="162"/>
        <v>3.138953651668706</v>
      </c>
      <c r="K368" s="303"/>
      <c r="L368" s="302">
        <v>0.79115729867447659</v>
      </c>
      <c r="M368" s="302">
        <v>1.0105203696501994</v>
      </c>
      <c r="N368" s="302">
        <v>2.5366924721187769</v>
      </c>
      <c r="O368" s="302">
        <f t="shared" si="163"/>
        <v>4.3383701404434527</v>
      </c>
    </row>
    <row r="369" spans="1:15" s="236" customFormat="1" x14ac:dyDescent="0.2">
      <c r="A369" s="237" t="str">
        <f>name!E$7</f>
        <v>Administrative and secretarial occupations</v>
      </c>
      <c r="B369" s="302">
        <v>0.32534868713874043</v>
      </c>
      <c r="C369" s="302">
        <v>0.58880157969399993</v>
      </c>
      <c r="D369" s="302">
        <v>5.8743373116737448E-2</v>
      </c>
      <c r="E369" s="302">
        <f t="shared" si="161"/>
        <v>0.97289363994947786</v>
      </c>
      <c r="F369" s="303"/>
      <c r="G369" s="302">
        <v>0.24477707779956187</v>
      </c>
      <c r="H369" s="302">
        <v>0.57481994205021247</v>
      </c>
      <c r="I369" s="302">
        <v>4.6047213786874812E-2</v>
      </c>
      <c r="J369" s="302">
        <f t="shared" si="162"/>
        <v>0.86564423363664922</v>
      </c>
      <c r="K369" s="303"/>
      <c r="L369" s="302">
        <v>0.32286686795769914</v>
      </c>
      <c r="M369" s="302">
        <v>0.67070291970673623</v>
      </c>
      <c r="N369" s="302">
        <v>5.749610091725272E-2</v>
      </c>
      <c r="O369" s="302">
        <f t="shared" si="163"/>
        <v>1.0510658885816881</v>
      </c>
    </row>
    <row r="370" spans="1:15" s="236" customFormat="1" x14ac:dyDescent="0.2">
      <c r="A370" s="237" t="str">
        <f>name!E$8</f>
        <v>Skilled trades occupations</v>
      </c>
      <c r="B370" s="302">
        <v>0.32982604402113908</v>
      </c>
      <c r="C370" s="302">
        <v>0.13663946353623524</v>
      </c>
      <c r="D370" s="302">
        <v>0.34661964684329671</v>
      </c>
      <c r="E370" s="302">
        <f t="shared" si="161"/>
        <v>0.81308515440067097</v>
      </c>
      <c r="F370" s="303"/>
      <c r="G370" s="302">
        <v>0.31664483172511432</v>
      </c>
      <c r="H370" s="302">
        <v>0.12364698638985828</v>
      </c>
      <c r="I370" s="302">
        <v>0.27080721648678829</v>
      </c>
      <c r="J370" s="302">
        <f>SUM(G370:I370)</f>
        <v>0.71109903460176094</v>
      </c>
      <c r="K370" s="303"/>
      <c r="L370" s="302">
        <v>0.35536483381992334</v>
      </c>
      <c r="M370" s="302">
        <v>0.23984353621028118</v>
      </c>
      <c r="N370" s="302">
        <v>0.38664642690541323</v>
      </c>
      <c r="O370" s="302">
        <f t="shared" si="163"/>
        <v>0.98185479693561772</v>
      </c>
    </row>
    <row r="371" spans="1:15" s="236" customFormat="1" x14ac:dyDescent="0.2">
      <c r="A371" s="237" t="str">
        <f>name!E$9</f>
        <v>Caring, leisure and other service occupations</v>
      </c>
      <c r="B371" s="302">
        <v>0.40079455930258895</v>
      </c>
      <c r="C371" s="302">
        <v>0.58230686618562122</v>
      </c>
      <c r="D371" s="302">
        <v>0.12786735527911069</v>
      </c>
      <c r="E371" s="302">
        <f t="shared" si="161"/>
        <v>1.110968780767321</v>
      </c>
      <c r="F371" s="303"/>
      <c r="G371" s="302">
        <v>0.33081036594475749</v>
      </c>
      <c r="H371" s="302">
        <v>0.53931563596302912</v>
      </c>
      <c r="I371" s="302">
        <v>0.14198732033124206</v>
      </c>
      <c r="J371" s="302">
        <f t="shared" ref="J371:J374" si="164">SUM(G371:I371)</f>
        <v>1.0121133222390286</v>
      </c>
      <c r="K371" s="303"/>
      <c r="L371" s="302">
        <v>0.39324282687724132</v>
      </c>
      <c r="M371" s="302">
        <v>0.72090019855264542</v>
      </c>
      <c r="N371" s="302">
        <v>0.20739535494313863</v>
      </c>
      <c r="O371" s="302">
        <f t="shared" si="163"/>
        <v>1.3215383803730254</v>
      </c>
    </row>
    <row r="372" spans="1:15" s="236" customFormat="1" x14ac:dyDescent="0.2">
      <c r="A372" s="237" t="str">
        <f>name!E$10</f>
        <v>Sales and customer service occupations</v>
      </c>
      <c r="B372" s="302">
        <v>0.14146848226619851</v>
      </c>
      <c r="C372" s="302">
        <v>0.22695606944940255</v>
      </c>
      <c r="D372" s="302">
        <v>6.8934720261770499E-2</v>
      </c>
      <c r="E372" s="302">
        <f t="shared" si="161"/>
        <v>0.43735927197737157</v>
      </c>
      <c r="F372" s="303"/>
      <c r="G372" s="302">
        <v>0.11787471642799631</v>
      </c>
      <c r="H372" s="302">
        <v>0.23883948884521577</v>
      </c>
      <c r="I372" s="302">
        <v>4.8692132626337335E-2</v>
      </c>
      <c r="J372" s="302">
        <f t="shared" si="164"/>
        <v>0.40540633789954938</v>
      </c>
      <c r="K372" s="303"/>
      <c r="L372" s="302">
        <v>0.16592480395720585</v>
      </c>
      <c r="M372" s="302">
        <v>0.33627624778240112</v>
      </c>
      <c r="N372" s="302">
        <v>6.2470784173029474E-2</v>
      </c>
      <c r="O372" s="302">
        <f t="shared" si="163"/>
        <v>0.56467183591263637</v>
      </c>
    </row>
    <row r="373" spans="1:15" s="236" customFormat="1" x14ac:dyDescent="0.2">
      <c r="A373" s="237" t="str">
        <f>name!E$11</f>
        <v>Process, plant and machine operatives</v>
      </c>
      <c r="B373" s="302">
        <v>5.8744443404221539E-2</v>
      </c>
      <c r="C373" s="302">
        <v>4.6422273878243159E-2</v>
      </c>
      <c r="D373" s="302">
        <v>1.6015675298152753E-2</v>
      </c>
      <c r="E373" s="302">
        <f t="shared" si="161"/>
        <v>0.12118239258061744</v>
      </c>
      <c r="F373" s="303"/>
      <c r="G373" s="302">
        <v>5.3083781905477564E-2</v>
      </c>
      <c r="H373" s="302">
        <v>4.9264355983502914E-2</v>
      </c>
      <c r="I373" s="302">
        <v>1.4201394731612577E-2</v>
      </c>
      <c r="J373" s="302">
        <f t="shared" si="164"/>
        <v>0.11654953262059306</v>
      </c>
      <c r="K373" s="303"/>
      <c r="L373" s="302">
        <v>6.0338295321027795E-2</v>
      </c>
      <c r="M373" s="302">
        <v>8.9019809848108186E-2</v>
      </c>
      <c r="N373" s="302">
        <v>2.118104993635964E-2</v>
      </c>
      <c r="O373" s="302">
        <f t="shared" si="163"/>
        <v>0.17053915510549561</v>
      </c>
    </row>
    <row r="374" spans="1:15" s="236" customFormat="1" x14ac:dyDescent="0.2">
      <c r="A374" s="237" t="str">
        <f>name!E$12</f>
        <v>Elementary occupations</v>
      </c>
      <c r="B374" s="302">
        <v>0.18266600141381825</v>
      </c>
      <c r="C374" s="302">
        <v>0.91146542970114763</v>
      </c>
      <c r="D374" s="302">
        <v>4.247461635911496E-2</v>
      </c>
      <c r="E374" s="302">
        <f t="shared" si="161"/>
        <v>1.1366060474740809</v>
      </c>
      <c r="F374" s="303"/>
      <c r="G374" s="302">
        <v>0.15630313346676014</v>
      </c>
      <c r="H374" s="302">
        <v>0.7785524742460499</v>
      </c>
      <c r="I374" s="302">
        <v>2.7461826278585396E-2</v>
      </c>
      <c r="J374" s="302">
        <f t="shared" si="164"/>
        <v>0.96231743399139547</v>
      </c>
      <c r="K374" s="303"/>
      <c r="L374" s="302">
        <v>0.18549987149436092</v>
      </c>
      <c r="M374" s="302">
        <v>0.85531175218246014</v>
      </c>
      <c r="N374" s="302">
        <v>4.9231199845690951E-2</v>
      </c>
      <c r="O374" s="302">
        <f t="shared" si="163"/>
        <v>1.0900428235225119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2.9495815610950542</v>
      </c>
      <c r="C376" s="311">
        <f t="shared" ref="C376:E376" si="165">SUM(C366:C374)</f>
        <v>3.4516029106145081</v>
      </c>
      <c r="D376" s="311">
        <f t="shared" si="165"/>
        <v>3.5298155282904431</v>
      </c>
      <c r="E376" s="311">
        <f t="shared" si="165"/>
        <v>9.9310000000000045</v>
      </c>
      <c r="F376" s="311"/>
      <c r="G376" s="311">
        <f t="shared" ref="G376:J376" si="166">SUM(G366:G374)</f>
        <v>2.8694955020558721</v>
      </c>
      <c r="H376" s="311">
        <f t="shared" si="166"/>
        <v>3.5821084366923701</v>
      </c>
      <c r="I376" s="311">
        <f t="shared" si="166"/>
        <v>3.218396061251767</v>
      </c>
      <c r="J376" s="311">
        <f t="shared" si="166"/>
        <v>9.6700000000000088</v>
      </c>
      <c r="K376" s="311"/>
      <c r="L376" s="311">
        <f t="shared" ref="L376:O376" si="167">SUM(L366:L374)</f>
        <v>3.83678663981076</v>
      </c>
      <c r="M376" s="311">
        <f t="shared" si="167"/>
        <v>5.1036203864305296</v>
      </c>
      <c r="N376" s="311">
        <f t="shared" si="167"/>
        <v>4.5175929737587053</v>
      </c>
      <c r="O376" s="311">
        <f t="shared" si="167"/>
        <v>13.457999999999998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0.31938832552402546</v>
      </c>
      <c r="C383" s="302">
        <v>7.0505969824412304E-2</v>
      </c>
      <c r="D383" s="302">
        <v>0.46388455727122541</v>
      </c>
      <c r="E383" s="302">
        <f>SUM(B383:D383)</f>
        <v>0.85377885261966324</v>
      </c>
      <c r="F383" s="303"/>
      <c r="G383" s="302">
        <v>0.34752167069365525</v>
      </c>
      <c r="H383" s="302">
        <v>0.10958158452510949</v>
      </c>
      <c r="I383" s="302">
        <v>0.66030179260141575</v>
      </c>
      <c r="J383" s="302">
        <f>SUM(G383:I383)</f>
        <v>1.1174050478201805</v>
      </c>
      <c r="K383" s="303"/>
      <c r="L383" s="302">
        <v>0.37400401833541946</v>
      </c>
      <c r="M383" s="302">
        <v>0.13840576729581763</v>
      </c>
      <c r="N383" s="302">
        <v>0.77000705756499155</v>
      </c>
      <c r="O383" s="302">
        <f>SUM(L383:N383)</f>
        <v>1.2824168431962286</v>
      </c>
    </row>
    <row r="384" spans="1:15" s="236" customFormat="1" x14ac:dyDescent="0.2">
      <c r="A384" s="237" t="str">
        <f>name!E$5</f>
        <v>Professional occupations</v>
      </c>
      <c r="B384" s="302">
        <v>0.7615290866491905</v>
      </c>
      <c r="C384" s="302">
        <v>0.35298037796813464</v>
      </c>
      <c r="D384" s="302">
        <v>0.57304199437773196</v>
      </c>
      <c r="E384" s="302">
        <f t="shared" ref="E384:E391" si="168">SUM(B384:D384)</f>
        <v>1.6875514589950571</v>
      </c>
      <c r="F384" s="303"/>
      <c r="G384" s="302">
        <v>0.87400640985641609</v>
      </c>
      <c r="H384" s="302">
        <v>0.45100054329008837</v>
      </c>
      <c r="I384" s="302">
        <v>0.65819853133572992</v>
      </c>
      <c r="J384" s="302">
        <f t="shared" ref="J384:J386" si="169">SUM(G384:I384)</f>
        <v>1.9832054844822344</v>
      </c>
      <c r="K384" s="303"/>
      <c r="L384" s="302">
        <v>1.0572944998504867</v>
      </c>
      <c r="M384" s="302">
        <v>0.58884175576222197</v>
      </c>
      <c r="N384" s="302">
        <v>0.68503664296659028</v>
      </c>
      <c r="O384" s="302">
        <f t="shared" ref="O384:O391" si="170">SUM(L384:N384)</f>
        <v>2.331172898579299</v>
      </c>
    </row>
    <row r="385" spans="1:15" s="236" customFormat="1" x14ac:dyDescent="0.2">
      <c r="A385" s="237" t="str">
        <f>name!E$6</f>
        <v>Associate professional occupations</v>
      </c>
      <c r="B385" s="302">
        <v>0.369035641210674</v>
      </c>
      <c r="C385" s="302">
        <v>0.30979170885083929</v>
      </c>
      <c r="D385" s="302">
        <v>0.49903425302529086</v>
      </c>
      <c r="E385" s="302">
        <f t="shared" si="168"/>
        <v>1.1778616030868041</v>
      </c>
      <c r="F385" s="303"/>
      <c r="G385" s="302">
        <v>0.39255267489094092</v>
      </c>
      <c r="H385" s="302">
        <v>0.33631769918328663</v>
      </c>
      <c r="I385" s="302">
        <v>0.54209909277158441</v>
      </c>
      <c r="J385" s="302">
        <f t="shared" si="169"/>
        <v>1.2709694668458118</v>
      </c>
      <c r="K385" s="303"/>
      <c r="L385" s="302">
        <v>0.48462483585302479</v>
      </c>
      <c r="M385" s="302">
        <v>0.41012838759834153</v>
      </c>
      <c r="N385" s="302">
        <v>0.53331927661348644</v>
      </c>
      <c r="O385" s="302">
        <f t="shared" si="170"/>
        <v>1.4280725000648529</v>
      </c>
    </row>
    <row r="386" spans="1:15" s="236" customFormat="1" x14ac:dyDescent="0.2">
      <c r="A386" s="237" t="str">
        <f>name!E$7</f>
        <v>Administrative and secretarial occupations</v>
      </c>
      <c r="B386" s="302">
        <v>0.29451231356821883</v>
      </c>
      <c r="C386" s="302">
        <v>0.47354394336121175</v>
      </c>
      <c r="D386" s="302">
        <v>0.13635083332553893</v>
      </c>
      <c r="E386" s="302">
        <f t="shared" si="168"/>
        <v>0.90440709025496946</v>
      </c>
      <c r="F386" s="303"/>
      <c r="G386" s="302">
        <v>0.25277344421472242</v>
      </c>
      <c r="H386" s="302">
        <v>0.3543754893436275</v>
      </c>
      <c r="I386" s="302">
        <v>0.12850895218162964</v>
      </c>
      <c r="J386" s="302">
        <f t="shared" si="169"/>
        <v>0.73565788573997959</v>
      </c>
      <c r="K386" s="303"/>
      <c r="L386" s="302">
        <v>0.2409219961130647</v>
      </c>
      <c r="M386" s="302">
        <v>0.37980808602354454</v>
      </c>
      <c r="N386" s="302">
        <v>8.9761921852502494E-2</v>
      </c>
      <c r="O386" s="302">
        <f t="shared" si="170"/>
        <v>0.71049200398911183</v>
      </c>
    </row>
    <row r="387" spans="1:15" s="236" customFormat="1" x14ac:dyDescent="0.2">
      <c r="A387" s="237" t="str">
        <f>name!E$8</f>
        <v>Skilled trades occupations</v>
      </c>
      <c r="B387" s="302">
        <v>0.14736431400023295</v>
      </c>
      <c r="C387" s="302">
        <v>5.9384315405163354E-2</v>
      </c>
      <c r="D387" s="302">
        <v>0.21116926648424422</v>
      </c>
      <c r="E387" s="302">
        <f t="shared" si="168"/>
        <v>0.41791789588964051</v>
      </c>
      <c r="F387" s="303"/>
      <c r="G387" s="302">
        <v>0.11909298185860064</v>
      </c>
      <c r="H387" s="302">
        <v>6.4118399937599768E-2</v>
      </c>
      <c r="I387" s="302">
        <v>0.26430630659922955</v>
      </c>
      <c r="J387" s="302">
        <f>SUM(G387:I387)</f>
        <v>0.44751768839542994</v>
      </c>
      <c r="K387" s="303"/>
      <c r="L387" s="302">
        <v>0.12590417743636945</v>
      </c>
      <c r="M387" s="302">
        <v>7.5098407014244112E-2</v>
      </c>
      <c r="N387" s="302">
        <v>0.40013396852337935</v>
      </c>
      <c r="O387" s="302">
        <f t="shared" si="170"/>
        <v>0.60113655297399293</v>
      </c>
    </row>
    <row r="388" spans="1:15" s="236" customFormat="1" x14ac:dyDescent="0.2">
      <c r="A388" s="237" t="str">
        <f>name!E$9</f>
        <v>Caring, leisure and other service occupations</v>
      </c>
      <c r="B388" s="302">
        <v>1.1464375545937611</v>
      </c>
      <c r="C388" s="302">
        <v>0.82751640825665373</v>
      </c>
      <c r="D388" s="302">
        <v>1.0078591307946294</v>
      </c>
      <c r="E388" s="302">
        <f t="shared" si="168"/>
        <v>2.9818130936450444</v>
      </c>
      <c r="F388" s="303"/>
      <c r="G388" s="302">
        <v>1.0616428497372339</v>
      </c>
      <c r="H388" s="302">
        <v>0.64305251679966657</v>
      </c>
      <c r="I388" s="302">
        <v>1.1405214513573094</v>
      </c>
      <c r="J388" s="302">
        <f t="shared" ref="J388:J391" si="171">SUM(G388:I388)</f>
        <v>2.8452168178942099</v>
      </c>
      <c r="K388" s="303"/>
      <c r="L388" s="302">
        <v>1.0095852229110438</v>
      </c>
      <c r="M388" s="302">
        <v>0.52822896345972148</v>
      </c>
      <c r="N388" s="302">
        <v>1.3307547375355748</v>
      </c>
      <c r="O388" s="302">
        <f t="shared" si="170"/>
        <v>2.8685689239063401</v>
      </c>
    </row>
    <row r="389" spans="1:15" s="236" customFormat="1" x14ac:dyDescent="0.2">
      <c r="A389" s="237" t="str">
        <f>name!E$10</f>
        <v>Sales and customer service occupations</v>
      </c>
      <c r="B389" s="302">
        <v>0.12870588714831285</v>
      </c>
      <c r="C389" s="302">
        <v>0.10960480886623912</v>
      </c>
      <c r="D389" s="302">
        <v>0.14867857552751473</v>
      </c>
      <c r="E389" s="302">
        <f t="shared" si="168"/>
        <v>0.38698927154206669</v>
      </c>
      <c r="F389" s="303"/>
      <c r="G389" s="302">
        <v>0.11870320420025897</v>
      </c>
      <c r="H389" s="302">
        <v>0.19804216600552016</v>
      </c>
      <c r="I389" s="302">
        <v>0.15963801367230687</v>
      </c>
      <c r="J389" s="302">
        <f t="shared" si="171"/>
        <v>0.47638338387808599</v>
      </c>
      <c r="K389" s="303"/>
      <c r="L389" s="302">
        <v>0.11264501330399231</v>
      </c>
      <c r="M389" s="302">
        <v>0.21192413780136554</v>
      </c>
      <c r="N389" s="302">
        <v>0.13044659702455666</v>
      </c>
      <c r="O389" s="302">
        <f t="shared" si="170"/>
        <v>0.45501574812991452</v>
      </c>
    </row>
    <row r="390" spans="1:15" s="236" customFormat="1" x14ac:dyDescent="0.2">
      <c r="A390" s="237" t="str">
        <f>name!E$11</f>
        <v>Process, plant and machine operatives</v>
      </c>
      <c r="B390" s="302">
        <v>0.13887912305743527</v>
      </c>
      <c r="C390" s="302">
        <v>0.10670242705079727</v>
      </c>
      <c r="D390" s="302">
        <v>3.4832891118483957E-2</v>
      </c>
      <c r="E390" s="302">
        <f t="shared" si="168"/>
        <v>0.28041444122671649</v>
      </c>
      <c r="F390" s="303"/>
      <c r="G390" s="302">
        <v>0.11593514016845914</v>
      </c>
      <c r="H390" s="302">
        <v>0.13117138183343999</v>
      </c>
      <c r="I390" s="302">
        <v>4.3739222445057353E-2</v>
      </c>
      <c r="J390" s="302">
        <f t="shared" si="171"/>
        <v>0.29084574444695649</v>
      </c>
      <c r="K390" s="303"/>
      <c r="L390" s="302">
        <v>0.12548082881258907</v>
      </c>
      <c r="M390" s="302">
        <v>0.2098974853832804</v>
      </c>
      <c r="N390" s="302">
        <v>3.6939267471988113E-2</v>
      </c>
      <c r="O390" s="302">
        <f t="shared" si="170"/>
        <v>0.37231758166785761</v>
      </c>
    </row>
    <row r="391" spans="1:15" s="236" customFormat="1" x14ac:dyDescent="0.2">
      <c r="A391" s="237" t="str">
        <f>name!E$12</f>
        <v>Elementary occupations</v>
      </c>
      <c r="B391" s="302">
        <v>0.23387369360778873</v>
      </c>
      <c r="C391" s="302">
        <v>0.49178458132736541</v>
      </c>
      <c r="D391" s="302">
        <v>0.14860801780487318</v>
      </c>
      <c r="E391" s="302">
        <f t="shared" si="168"/>
        <v>0.87426629274002732</v>
      </c>
      <c r="F391" s="303"/>
      <c r="G391" s="302">
        <v>0.20829550873598224</v>
      </c>
      <c r="H391" s="302">
        <v>0.40673942554477893</v>
      </c>
      <c r="I391" s="302">
        <v>0.11976354621636598</v>
      </c>
      <c r="J391" s="302">
        <f t="shared" si="171"/>
        <v>0.73479848049712715</v>
      </c>
      <c r="K391" s="303"/>
      <c r="L391" s="302">
        <v>0.25548575740723251</v>
      </c>
      <c r="M391" s="302">
        <v>0.27028388734401287</v>
      </c>
      <c r="N391" s="302">
        <v>0.10203730274115193</v>
      </c>
      <c r="O391" s="302">
        <f t="shared" si="170"/>
        <v>0.6278069474923974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3.5397259393596392</v>
      </c>
      <c r="C393" s="311">
        <f t="shared" ref="C393:E393" si="172">SUM(C383:C391)</f>
        <v>2.8018145409108168</v>
      </c>
      <c r="D393" s="311">
        <f t="shared" si="172"/>
        <v>3.2234595197295328</v>
      </c>
      <c r="E393" s="311">
        <f t="shared" si="172"/>
        <v>9.5649999999999871</v>
      </c>
      <c r="F393" s="311"/>
      <c r="G393" s="311">
        <f t="shared" ref="G393:J393" si="173">SUM(G383:G391)</f>
        <v>3.4905238843562691</v>
      </c>
      <c r="H393" s="311">
        <f t="shared" si="173"/>
        <v>2.6943992064631175</v>
      </c>
      <c r="I393" s="311">
        <f t="shared" si="173"/>
        <v>3.7170769091806291</v>
      </c>
      <c r="J393" s="311">
        <f t="shared" si="173"/>
        <v>9.9020000000000188</v>
      </c>
      <c r="K393" s="311"/>
      <c r="L393" s="311">
        <f t="shared" ref="L393:O393" si="174">SUM(L383:L391)</f>
        <v>3.7859463500232229</v>
      </c>
      <c r="M393" s="311">
        <f t="shared" si="174"/>
        <v>2.8126168776825509</v>
      </c>
      <c r="N393" s="311">
        <f t="shared" si="174"/>
        <v>4.0784367722942214</v>
      </c>
      <c r="O393" s="311">
        <f t="shared" si="174"/>
        <v>10.676999999999994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Swindon and Wiltshire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Swindon and Wiltshire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Swindon and Wiltshire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37.676256368143896</v>
      </c>
      <c r="C8" s="11">
        <f t="array" ref="C8:C16">MMULT(aggregation!$B$13:$AA$21,'Occ T2'!C8:C33)</f>
        <v>43.388767040133978</v>
      </c>
      <c r="D8" s="11">
        <f t="array" ref="D8:D16">MMULT(aggregation!$B$13:$AA$21,'Occ T2'!D8:D33)</f>
        <v>44.787260902472028</v>
      </c>
      <c r="E8" s="11">
        <f t="array" ref="E8:E16">MMULT(aggregation!$B$13:$AA$21,'Occ T2'!E8:E33)</f>
        <v>43.008326014249242</v>
      </c>
      <c r="F8" s="11">
        <f t="array" ref="F8:F16">MMULT(aggregation!$B$13:$AA$21,'Occ T2'!F8:F33)</f>
        <v>47.035175172519075</v>
      </c>
      <c r="G8" s="11"/>
      <c r="H8" s="11">
        <f>F8-D8</f>
        <v>2.2479142700470476</v>
      </c>
      <c r="I8" s="11">
        <f t="array" ref="I8:I16">MMULT(aggregation!$B$13:$AA$21,'Occ T2'!I8:I33)</f>
        <v>23.529963005932455</v>
      </c>
      <c r="J8" s="11">
        <f>SUM(H8:I8)</f>
        <v>25.777877275979503</v>
      </c>
      <c r="L8" s="10" t="str">
        <f>name!E4</f>
        <v>Managers, directors and senior officials</v>
      </c>
      <c r="M8" s="11">
        <f t="array" ref="M8:M16">MMULT(aggregation!$B$13:$AA$21,'Occ T2'!M8:M33)</f>
        <v>25.806749912078629</v>
      </c>
      <c r="N8" s="11">
        <f t="array" ref="N8:N16">MMULT(aggregation!$B$13:$AA$21,'Occ T2'!N8:N33)</f>
        <v>28.677453005179686</v>
      </c>
      <c r="O8" s="11">
        <f t="array" ref="O8:O16">MMULT(aggregation!$B$13:$AA$21,'Occ T2'!O8:O33)</f>
        <v>28.71409081249567</v>
      </c>
      <c r="P8" s="11">
        <f t="array" ref="P8:P16">MMULT(aggregation!$B$13:$AA$21,'Occ T2'!P8:P33)</f>
        <v>27.353967735180227</v>
      </c>
      <c r="Q8" s="11">
        <f t="array" ref="Q8:Q16">MMULT(aggregation!$B$13:$AA$21,'Occ T2'!Q8:Q33)</f>
        <v>29.384257228079566</v>
      </c>
      <c r="R8" s="11"/>
      <c r="S8" s="11">
        <f>Q8-O8</f>
        <v>0.67016641558389622</v>
      </c>
      <c r="T8" s="11">
        <f t="array" ref="T8:T16">MMULT(aggregation!$B$13:$AA$21,'Occ T2'!T8:T33)</f>
        <v>13.543562301053147</v>
      </c>
      <c r="U8" s="11">
        <f>SUM(S8:T8)</f>
        <v>14.213728716637043</v>
      </c>
      <c r="W8" s="10" t="str">
        <f>name!E4</f>
        <v>Managers, directors and senior officials</v>
      </c>
      <c r="X8" s="11">
        <f t="array" ref="X8:X16">MMULT(aggregation!$B$13:$AA$21,'Occ T2'!X8:X33)</f>
        <v>11.869506456065313</v>
      </c>
      <c r="Y8" s="11">
        <f t="array" ref="Y8:Y16">MMULT(aggregation!$B$13:$AA$21,'Occ T2'!Y8:Y33)</f>
        <v>14.711314034954285</v>
      </c>
      <c r="Z8" s="11">
        <f t="array" ref="Z8:Z16">MMULT(aggregation!$B$13:$AA$21,'Occ T2'!Z8:Z33)</f>
        <v>16.073170089976379</v>
      </c>
      <c r="AA8" s="11">
        <f t="array" ref="AA8:AA16">MMULT(aggregation!$B$13:$AA$21,'Occ T2'!AA8:AA33)</f>
        <v>15.654358279069001</v>
      </c>
      <c r="AB8" s="11">
        <f t="array" ref="AB8:AB16">MMULT(aggregation!$B$13:$AA$21,'Occ T2'!AB8:AB33)</f>
        <v>17.650917944439534</v>
      </c>
      <c r="AC8" s="11"/>
      <c r="AD8" s="11">
        <f>AB8-Z8</f>
        <v>1.5777478544631549</v>
      </c>
      <c r="AE8" s="11">
        <f t="array" ref="AE8:AE16">MMULT(aggregation!$B$13:$AA$21,'Occ T2'!AE8:AE33)</f>
        <v>9.9864007048793066</v>
      </c>
      <c r="AF8" s="11">
        <f>SUM(AD8:AE8)</f>
        <v>11.564148559342462</v>
      </c>
    </row>
    <row r="9" spans="1:32" x14ac:dyDescent="0.2">
      <c r="A9" t="str">
        <f>name!E5</f>
        <v>Professional occupations</v>
      </c>
      <c r="B9" s="11">
        <v>71.015504406797746</v>
      </c>
      <c r="C9" s="11">
        <v>82.131525381977298</v>
      </c>
      <c r="D9" s="11">
        <v>85.219476426490772</v>
      </c>
      <c r="E9" s="11">
        <v>92.994867222445109</v>
      </c>
      <c r="F9" s="11">
        <v>104.48236809427107</v>
      </c>
      <c r="G9" s="11"/>
      <c r="H9" s="11">
        <f t="shared" ref="H9:H16" si="0">F9-D9</f>
        <v>19.262891667780295</v>
      </c>
      <c r="I9" s="11">
        <v>43.86969231783003</v>
      </c>
      <c r="J9" s="11">
        <f t="shared" ref="J9:J15" si="1">SUM(H9:I9)</f>
        <v>63.132583985610324</v>
      </c>
      <c r="L9" s="10" t="str">
        <f>name!E5</f>
        <v>Professional occupations</v>
      </c>
      <c r="M9" s="11">
        <v>39.216232577815887</v>
      </c>
      <c r="N9" s="11">
        <v>43.932958768773581</v>
      </c>
      <c r="O9" s="11">
        <v>44.632647095883549</v>
      </c>
      <c r="P9" s="11">
        <v>49.853423689485211</v>
      </c>
      <c r="Q9" s="11">
        <v>55.383708390943411</v>
      </c>
      <c r="R9" s="11"/>
      <c r="S9" s="11">
        <f t="shared" ref="S9:S16" si="2">Q9-O9</f>
        <v>10.751061295059863</v>
      </c>
      <c r="T9" s="11">
        <v>19.095586810068969</v>
      </c>
      <c r="U9" s="11">
        <f t="shared" ref="U9:U12" si="3">SUM(S9:T9)</f>
        <v>29.846648105128832</v>
      </c>
      <c r="W9" s="10" t="str">
        <f>name!E5</f>
        <v>Professional occupations</v>
      </c>
      <c r="X9" s="11">
        <v>31.799271828981848</v>
      </c>
      <c r="Y9" s="11">
        <v>38.198566613203688</v>
      </c>
      <c r="Z9" s="11">
        <v>40.586829330607195</v>
      </c>
      <c r="AA9" s="11">
        <v>43.141443532959883</v>
      </c>
      <c r="AB9" s="11">
        <v>49.098659703327627</v>
      </c>
      <c r="AC9" s="11"/>
      <c r="AD9" s="11">
        <f t="shared" ref="AD9:AD16" si="4">AB9-Z9</f>
        <v>8.5118303727204321</v>
      </c>
      <c r="AE9" s="11">
        <v>24.774105507761057</v>
      </c>
      <c r="AF9" s="11">
        <f t="shared" ref="AF9:AF12" si="5">SUM(AD9:AE9)</f>
        <v>33.285935880481489</v>
      </c>
    </row>
    <row r="10" spans="1:32" x14ac:dyDescent="0.2">
      <c r="A10" t="str">
        <f>name!E6</f>
        <v>Associate professional occupations</v>
      </c>
      <c r="B10" s="11">
        <v>44.732514196721567</v>
      </c>
      <c r="C10" s="11">
        <v>48.456251615471317</v>
      </c>
      <c r="D10" s="11">
        <v>50.53268229944841</v>
      </c>
      <c r="E10" s="11">
        <v>54.011562679046875</v>
      </c>
      <c r="F10" s="11">
        <v>59.496364427686828</v>
      </c>
      <c r="G10" s="11"/>
      <c r="H10" s="11">
        <f t="shared" si="0"/>
        <v>8.9636821282384176</v>
      </c>
      <c r="I10" s="11">
        <v>26.229388992559336</v>
      </c>
      <c r="J10" s="11">
        <f t="shared" si="1"/>
        <v>35.193071120797754</v>
      </c>
      <c r="L10" s="10" t="str">
        <f>name!E6</f>
        <v>Associate professional occupations</v>
      </c>
      <c r="M10" s="11">
        <v>24.252003662594049</v>
      </c>
      <c r="N10" s="11">
        <v>25.427786203782418</v>
      </c>
      <c r="O10" s="11">
        <v>26.109164369354772</v>
      </c>
      <c r="P10" s="11">
        <v>25.597457538393442</v>
      </c>
      <c r="Q10" s="11">
        <v>26.726370165270755</v>
      </c>
      <c r="R10" s="11"/>
      <c r="S10" s="11">
        <f t="shared" si="2"/>
        <v>0.61720579591598224</v>
      </c>
      <c r="T10" s="11">
        <v>9.9677935563531879</v>
      </c>
      <c r="U10" s="11">
        <f t="shared" si="3"/>
        <v>10.58499935226917</v>
      </c>
      <c r="W10" s="10" t="str">
        <f>name!E6</f>
        <v>Associate professional occupations</v>
      </c>
      <c r="X10" s="11">
        <v>20.480510534127554</v>
      </c>
      <c r="Y10" s="11">
        <v>23.028465411688927</v>
      </c>
      <c r="Z10" s="11">
        <v>24.423517930093603</v>
      </c>
      <c r="AA10" s="11">
        <v>28.414105140653387</v>
      </c>
      <c r="AB10" s="11">
        <v>32.76999426241607</v>
      </c>
      <c r="AC10" s="11"/>
      <c r="AD10" s="11">
        <f t="shared" si="4"/>
        <v>8.3464763323224673</v>
      </c>
      <c r="AE10" s="11">
        <v>16.26159543620615</v>
      </c>
      <c r="AF10" s="11">
        <f t="shared" si="5"/>
        <v>24.608071768528617</v>
      </c>
    </row>
    <row r="11" spans="1:32" x14ac:dyDescent="0.2">
      <c r="A11" t="str">
        <f>name!E7</f>
        <v>Administrative and secretarial occupations</v>
      </c>
      <c r="B11" s="11">
        <v>40.107998723144824</v>
      </c>
      <c r="C11" s="11">
        <v>38.695828993537091</v>
      </c>
      <c r="D11" s="11">
        <v>40.434116725596859</v>
      </c>
      <c r="E11" s="11">
        <v>40.597480368693596</v>
      </c>
      <c r="F11" s="11">
        <v>38.573042121342802</v>
      </c>
      <c r="G11" s="11"/>
      <c r="H11" s="11">
        <f t="shared" si="0"/>
        <v>-1.8610746042540569</v>
      </c>
      <c r="I11" s="11">
        <v>20.38168105173461</v>
      </c>
      <c r="J11" s="11">
        <f t="shared" si="1"/>
        <v>18.520606447480553</v>
      </c>
      <c r="L11" s="10" t="str">
        <f>name!E7</f>
        <v>Administrative and secretarial occupations</v>
      </c>
      <c r="M11" s="11">
        <v>9.5360941195970703</v>
      </c>
      <c r="N11" s="11">
        <v>8.4216740572904882</v>
      </c>
      <c r="O11" s="11">
        <v>9.9183164814417903</v>
      </c>
      <c r="P11" s="11">
        <v>10.438854598426342</v>
      </c>
      <c r="Q11" s="11">
        <v>11.174072582779409</v>
      </c>
      <c r="R11" s="11"/>
      <c r="S11" s="11">
        <f t="shared" si="2"/>
        <v>1.2557561013376191</v>
      </c>
      <c r="T11" s="11">
        <v>3.9072573769179484</v>
      </c>
      <c r="U11" s="11">
        <f t="shared" si="3"/>
        <v>5.1630134782555679</v>
      </c>
      <c r="W11" s="10" t="str">
        <f>name!E7</f>
        <v>Administrative and secretarial occupations</v>
      </c>
      <c r="X11" s="11">
        <v>30.57190460354775</v>
      </c>
      <c r="Y11" s="11">
        <v>30.274154936246592</v>
      </c>
      <c r="Z11" s="11">
        <v>30.515800244155081</v>
      </c>
      <c r="AA11" s="11">
        <v>30.158625770267278</v>
      </c>
      <c r="AB11" s="11">
        <v>27.398969538563392</v>
      </c>
      <c r="AC11" s="11"/>
      <c r="AD11" s="11">
        <f t="shared" si="4"/>
        <v>-3.1168307055916884</v>
      </c>
      <c r="AE11" s="11">
        <v>16.474423674816666</v>
      </c>
      <c r="AF11" s="11">
        <f t="shared" si="5"/>
        <v>13.357592969224978</v>
      </c>
    </row>
    <row r="12" spans="1:32" x14ac:dyDescent="0.2">
      <c r="A12" t="str">
        <f>name!E8</f>
        <v>Skilled trades occupations</v>
      </c>
      <c r="B12" s="11">
        <v>41.132746068961069</v>
      </c>
      <c r="C12" s="11">
        <v>41.751756283195725</v>
      </c>
      <c r="D12" s="11">
        <v>37.650633119929246</v>
      </c>
      <c r="E12" s="11">
        <v>38.076608547856452</v>
      </c>
      <c r="F12" s="11">
        <v>36.996601604621688</v>
      </c>
      <c r="G12" s="11"/>
      <c r="H12" s="11">
        <f t="shared" si="0"/>
        <v>-0.65403151530755821</v>
      </c>
      <c r="I12" s="11">
        <v>16.109524573554985</v>
      </c>
      <c r="J12" s="11">
        <f t="shared" si="1"/>
        <v>15.455493058247427</v>
      </c>
      <c r="L12" s="10" t="str">
        <f>name!E8</f>
        <v>Skilled trades occupations</v>
      </c>
      <c r="M12" s="11">
        <v>37.305084151471178</v>
      </c>
      <c r="N12" s="11">
        <v>37.610837452007054</v>
      </c>
      <c r="O12" s="11">
        <v>33.25139145438979</v>
      </c>
      <c r="P12" s="11">
        <v>33.361037599428101</v>
      </c>
      <c r="Q12" s="11">
        <v>31.837169263905935</v>
      </c>
      <c r="R12" s="11"/>
      <c r="S12" s="11">
        <f t="shared" si="2"/>
        <v>-1.414222190483855</v>
      </c>
      <c r="T12" s="11">
        <v>13.216368886182854</v>
      </c>
      <c r="U12" s="11">
        <f t="shared" si="3"/>
        <v>11.802146695698999</v>
      </c>
      <c r="W12" s="10" t="str">
        <f>name!E8</f>
        <v>Skilled trades occupations</v>
      </c>
      <c r="X12" s="11">
        <v>3.8276619174898752</v>
      </c>
      <c r="Y12" s="11">
        <v>4.1409188311886806</v>
      </c>
      <c r="Z12" s="11">
        <v>4.3992416655394546</v>
      </c>
      <c r="AA12" s="11">
        <v>4.7155709484283488</v>
      </c>
      <c r="AB12" s="11">
        <v>5.1594323407157718</v>
      </c>
      <c r="AC12" s="11"/>
      <c r="AD12" s="11">
        <f t="shared" si="4"/>
        <v>0.76019067517631722</v>
      </c>
      <c r="AE12" s="11">
        <v>2.8931556873721336</v>
      </c>
      <c r="AF12" s="11">
        <f t="shared" si="5"/>
        <v>3.6533463625484508</v>
      </c>
    </row>
    <row r="13" spans="1:32" x14ac:dyDescent="0.2">
      <c r="A13" t="str">
        <f>name!E9</f>
        <v>Caring, leisure and other service occupations</v>
      </c>
      <c r="B13" s="11">
        <v>33.753329531253897</v>
      </c>
      <c r="C13" s="11">
        <v>35.340738957452849</v>
      </c>
      <c r="D13" s="11">
        <v>33.224306401503625</v>
      </c>
      <c r="E13" s="11">
        <v>34.367646450047289</v>
      </c>
      <c r="F13" s="11">
        <v>37.27604204464474</v>
      </c>
      <c r="G13" s="11"/>
      <c r="H13" s="11">
        <f t="shared" si="0"/>
        <v>4.0517356431411145</v>
      </c>
      <c r="I13" s="11">
        <v>19.33451893540559</v>
      </c>
      <c r="J13" s="11">
        <f>SUM(H13:I13)</f>
        <v>23.386254578546705</v>
      </c>
      <c r="L13" s="10" t="str">
        <f>name!E9</f>
        <v>Caring, leisure and other service occupations</v>
      </c>
      <c r="M13" s="11">
        <v>5.166575520312831</v>
      </c>
      <c r="N13" s="11">
        <v>5.3473289514384996</v>
      </c>
      <c r="O13" s="11">
        <v>5.3863855841277157</v>
      </c>
      <c r="P13" s="11">
        <v>5.9238694282069657</v>
      </c>
      <c r="Q13" s="11">
        <v>6.8832549162944803</v>
      </c>
      <c r="R13" s="11"/>
      <c r="S13" s="11">
        <f t="shared" si="2"/>
        <v>1.4968693321667645</v>
      </c>
      <c r="T13" s="11">
        <v>2.6999157834814049</v>
      </c>
      <c r="U13" s="11">
        <f>SUM(S13:T13)</f>
        <v>4.1967851156481695</v>
      </c>
      <c r="W13" s="10" t="str">
        <f>name!E9</f>
        <v>Caring, leisure and other service occupations</v>
      </c>
      <c r="X13" s="11">
        <v>28.586754010941085</v>
      </c>
      <c r="Y13" s="11">
        <v>29.993410006014372</v>
      </c>
      <c r="Z13" s="11">
        <v>27.83792081737591</v>
      </c>
      <c r="AA13" s="11">
        <v>28.443777021840329</v>
      </c>
      <c r="AB13" s="11">
        <v>30.392787128350257</v>
      </c>
      <c r="AC13" s="11"/>
      <c r="AD13" s="11">
        <f t="shared" si="4"/>
        <v>2.5548663109743472</v>
      </c>
      <c r="AE13" s="11">
        <v>16.634603151924182</v>
      </c>
      <c r="AF13" s="11">
        <f>SUM(AD13:AE13)</f>
        <v>19.189469462898529</v>
      </c>
    </row>
    <row r="14" spans="1:32" x14ac:dyDescent="0.2">
      <c r="A14" t="str">
        <f>name!E10</f>
        <v>Sales and customer service occupations</v>
      </c>
      <c r="B14" s="11">
        <v>33.949166748873118</v>
      </c>
      <c r="C14" s="11">
        <v>33.011856547570538</v>
      </c>
      <c r="D14" s="11">
        <v>33.297994157967018</v>
      </c>
      <c r="E14" s="11">
        <v>33.720748309513866</v>
      </c>
      <c r="F14" s="11">
        <v>33.269199251641147</v>
      </c>
      <c r="G14" s="11"/>
      <c r="H14" s="11">
        <f t="shared" si="0"/>
        <v>-2.8794906325870784E-2</v>
      </c>
      <c r="I14" s="11">
        <v>15.543782815355021</v>
      </c>
      <c r="J14" s="11">
        <f t="shared" si="1"/>
        <v>15.51498790902915</v>
      </c>
      <c r="L14" s="10" t="str">
        <f>name!E10</f>
        <v>Sales and customer service occupations</v>
      </c>
      <c r="M14" s="11">
        <v>12.782142451162503</v>
      </c>
      <c r="N14" s="11">
        <v>12.293345548932706</v>
      </c>
      <c r="O14" s="11">
        <v>12.723847974832044</v>
      </c>
      <c r="P14" s="11">
        <v>13.278661604616946</v>
      </c>
      <c r="Q14" s="11">
        <v>13.702121792162774</v>
      </c>
      <c r="R14" s="11"/>
      <c r="S14" s="11">
        <f t="shared" si="2"/>
        <v>0.97827381733073082</v>
      </c>
      <c r="T14" s="11">
        <v>4.4993984409216328</v>
      </c>
      <c r="U14" s="11">
        <f t="shared" ref="U14:U15" si="6">SUM(S14:T14)</f>
        <v>5.4776722582523636</v>
      </c>
      <c r="W14" s="10" t="str">
        <f>name!E10</f>
        <v>Sales and customer service occupations</v>
      </c>
      <c r="X14" s="11">
        <v>21.167024297710604</v>
      </c>
      <c r="Y14" s="11">
        <v>20.718510998637825</v>
      </c>
      <c r="Z14" s="11">
        <v>20.57414618313495</v>
      </c>
      <c r="AA14" s="11">
        <v>20.442086704896916</v>
      </c>
      <c r="AB14" s="11">
        <v>19.56707745947838</v>
      </c>
      <c r="AC14" s="11"/>
      <c r="AD14" s="11">
        <f t="shared" si="4"/>
        <v>-1.0070687236565696</v>
      </c>
      <c r="AE14" s="11">
        <v>11.044384374433381</v>
      </c>
      <c r="AF14" s="11">
        <f t="shared" ref="AF14:AF15" si="7">SUM(AD14:AE14)</f>
        <v>10.037315650776812</v>
      </c>
    </row>
    <row r="15" spans="1:32" x14ac:dyDescent="0.2">
      <c r="A15" t="str">
        <f>name!E11</f>
        <v>Process, plant and machine operatives</v>
      </c>
      <c r="B15" s="11">
        <v>20.901640779620404</v>
      </c>
      <c r="C15" s="11">
        <v>21.734618308507173</v>
      </c>
      <c r="D15" s="11">
        <v>19.43971731337794</v>
      </c>
      <c r="E15" s="11">
        <v>19.977196233341523</v>
      </c>
      <c r="F15" s="11">
        <v>19.343311077911768</v>
      </c>
      <c r="G15" s="11"/>
      <c r="H15" s="11">
        <f t="shared" si="0"/>
        <v>-9.6406235466172774E-2</v>
      </c>
      <c r="I15" s="11">
        <v>9.2668904667431349</v>
      </c>
      <c r="J15" s="11">
        <f t="shared" si="1"/>
        <v>9.1704842312769621</v>
      </c>
      <c r="L15" s="10" t="str">
        <f>name!E11</f>
        <v>Process, plant and machine operatives</v>
      </c>
      <c r="M15" s="11">
        <v>18.123422656069252</v>
      </c>
      <c r="N15" s="11">
        <v>18.661479317036147</v>
      </c>
      <c r="O15" s="11">
        <v>16.699982749719219</v>
      </c>
      <c r="P15" s="11">
        <v>16.644200205988572</v>
      </c>
      <c r="Q15" s="11">
        <v>15.763269561806073</v>
      </c>
      <c r="R15" s="11"/>
      <c r="S15" s="11">
        <f t="shared" si="2"/>
        <v>-0.93671318791314562</v>
      </c>
      <c r="T15" s="11">
        <v>7.4692163934479519</v>
      </c>
      <c r="U15" s="11">
        <f t="shared" si="6"/>
        <v>6.5325032055348062</v>
      </c>
      <c r="W15" s="10" t="str">
        <f>name!E11</f>
        <v>Process, plant and machine operatives</v>
      </c>
      <c r="X15" s="11">
        <v>2.7782181235511327</v>
      </c>
      <c r="Y15" s="11">
        <v>3.0731389914710228</v>
      </c>
      <c r="Z15" s="11">
        <v>2.7397345636586978</v>
      </c>
      <c r="AA15" s="11">
        <v>3.3329960273529515</v>
      </c>
      <c r="AB15" s="11">
        <v>3.5800415161056955</v>
      </c>
      <c r="AC15" s="11"/>
      <c r="AD15" s="11">
        <f t="shared" si="4"/>
        <v>0.84030695244699771</v>
      </c>
      <c r="AE15" s="11">
        <v>1.7976740732951817</v>
      </c>
      <c r="AF15" s="11">
        <f t="shared" si="7"/>
        <v>2.6379810257421794</v>
      </c>
    </row>
    <row r="16" spans="1:32" x14ac:dyDescent="0.2">
      <c r="A16" t="str">
        <f>name!E12</f>
        <v>Elementary occupations</v>
      </c>
      <c r="B16" s="11">
        <v>40.530843176483309</v>
      </c>
      <c r="C16" s="11">
        <v>39.858656872154</v>
      </c>
      <c r="D16" s="11">
        <v>37.055812653214062</v>
      </c>
      <c r="E16" s="11">
        <v>39.372564174805916</v>
      </c>
      <c r="F16" s="11">
        <v>38.57789620536073</v>
      </c>
      <c r="G16" s="11"/>
      <c r="H16" s="11">
        <f t="shared" si="0"/>
        <v>1.5220835521466682</v>
      </c>
      <c r="I16" s="11">
        <v>18.206046597121716</v>
      </c>
      <c r="J16" s="11">
        <f>SUM(H16:I16)</f>
        <v>19.728130149268384</v>
      </c>
      <c r="L16" s="10" t="str">
        <f>name!E12</f>
        <v>Elementary occupations</v>
      </c>
      <c r="M16" s="11">
        <v>22.566926340945159</v>
      </c>
      <c r="N16" s="11">
        <v>20.457480756676041</v>
      </c>
      <c r="O16" s="11">
        <v>19.957454037101787</v>
      </c>
      <c r="P16" s="11">
        <v>21.129015076600105</v>
      </c>
      <c r="Q16" s="11">
        <v>20.127879600337675</v>
      </c>
      <c r="R16" s="11"/>
      <c r="S16" s="11">
        <f t="shared" si="2"/>
        <v>0.17042556323588798</v>
      </c>
      <c r="T16" s="11">
        <v>7.6958820037813522</v>
      </c>
      <c r="U16" s="11">
        <f>SUM(S16:T16)</f>
        <v>7.8663075670172402</v>
      </c>
      <c r="W16" s="10" t="str">
        <f>name!E12</f>
        <v>Elementary occupations</v>
      </c>
      <c r="X16" s="11">
        <v>17.963916835538178</v>
      </c>
      <c r="Y16" s="11">
        <v>19.401176115477956</v>
      </c>
      <c r="Z16" s="11">
        <v>17.098358616112247</v>
      </c>
      <c r="AA16" s="11">
        <v>18.243549098205808</v>
      </c>
      <c r="AB16" s="11">
        <v>18.45001660502307</v>
      </c>
      <c r="AC16" s="11"/>
      <c r="AD16" s="11">
        <f t="shared" si="4"/>
        <v>1.3516579889108229</v>
      </c>
      <c r="AE16" s="11">
        <v>10.510164593340361</v>
      </c>
      <c r="AF16" s="11">
        <f>SUM(AD16:AE16)</f>
        <v>11.861822582251184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363.79999999999978</v>
      </c>
      <c r="C18" s="34">
        <f>SUM(C8:C16)</f>
        <v>384.36999999999989</v>
      </c>
      <c r="D18" s="34">
        <f>SUM(D8:D16)</f>
        <v>381.64199999999994</v>
      </c>
      <c r="E18" s="34">
        <f>SUM(E8:E16)</f>
        <v>396.1269999999999</v>
      </c>
      <c r="F18" s="34">
        <f>SUM(F8:F16)</f>
        <v>415.0499999999999</v>
      </c>
      <c r="G18" s="11"/>
      <c r="H18" s="34">
        <f>SUM(H8:H16)</f>
        <v>33.407999999999888</v>
      </c>
      <c r="I18" s="34">
        <f>SUM(I8:I16)</f>
        <v>192.47148875623685</v>
      </c>
      <c r="J18" s="34">
        <f>SUM(H18:I18)</f>
        <v>225.87948875623675</v>
      </c>
      <c r="L18" s="231" t="str">
        <f>name!E3</f>
        <v>All occupations</v>
      </c>
      <c r="M18" s="34">
        <f>SUM(M8:M16)</f>
        <v>194.75523139204654</v>
      </c>
      <c r="N18" s="34">
        <f>SUM(N8:N16)</f>
        <v>200.83034406111662</v>
      </c>
      <c r="O18" s="34">
        <f>SUM(O8:O16)</f>
        <v>197.39328055934635</v>
      </c>
      <c r="P18" s="34">
        <f>SUM(P8:P16)</f>
        <v>203.58048747632591</v>
      </c>
      <c r="Q18" s="34">
        <f>SUM(Q8:Q16)</f>
        <v>210.9821035015801</v>
      </c>
      <c r="R18" s="11"/>
      <c r="S18" s="34">
        <f>SUM(S8:S16)</f>
        <v>13.588822942233744</v>
      </c>
      <c r="T18" s="34">
        <f>SUM(T8:T16)</f>
        <v>82.094981552208452</v>
      </c>
      <c r="U18" s="34">
        <f>SUM(S18:T18)</f>
        <v>95.683804494442199</v>
      </c>
      <c r="W18" s="231" t="str">
        <f>name!E3</f>
        <v>All occupations</v>
      </c>
      <c r="X18" s="34">
        <f>SUM(X8:X16)</f>
        <v>169.04476860795336</v>
      </c>
      <c r="Y18" s="34">
        <f>SUM(Y8:Y16)</f>
        <v>183.53965593888339</v>
      </c>
      <c r="Z18" s="34">
        <f>SUM(Z8:Z16)</f>
        <v>184.2487194406535</v>
      </c>
      <c r="AA18" s="34">
        <f>SUM(AA8:AA16)</f>
        <v>192.54651252367393</v>
      </c>
      <c r="AB18" s="34">
        <f>SUM(AB8:AB16)</f>
        <v>204.0678964984198</v>
      </c>
      <c r="AC18" s="11"/>
      <c r="AD18" s="34">
        <f>SUM(AD8:AD16)</f>
        <v>19.819177057766282</v>
      </c>
      <c r="AE18" s="34">
        <f>SUM(AE8:AE16)</f>
        <v>110.37650720402841</v>
      </c>
      <c r="AF18" s="34">
        <f>SUM(AD18:AE18)</f>
        <v>130.1956842617947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10.356310161666828</v>
      </c>
      <c r="C26" s="18">
        <f t="shared" si="8"/>
        <v>11.28828135393865</v>
      </c>
      <c r="D26" s="18">
        <f t="shared" si="8"/>
        <v>11.73541195740302</v>
      </c>
      <c r="E26" s="18">
        <f t="shared" si="8"/>
        <v>10.857206404574606</v>
      </c>
      <c r="F26" s="18">
        <f t="shared" si="8"/>
        <v>11.332411799185421</v>
      </c>
      <c r="G26" s="11"/>
      <c r="H26" s="40">
        <f>IF(D8&gt;0,(H8/D8)*100,0)</f>
        <v>5.0190929848156314</v>
      </c>
      <c r="I26" s="40">
        <f>IF(D8&gt;0,(I8/D8)*100,0)</f>
        <v>52.537178054203629</v>
      </c>
      <c r="J26" s="40">
        <f>IF(D8&gt;0,(J8/D8)*100,0)</f>
        <v>57.556271039019258</v>
      </c>
      <c r="L26" t="str">
        <f>$A$8</f>
        <v>Managers, directors and senior officials</v>
      </c>
      <c r="M26" s="18">
        <f t="shared" ref="M26:Q26" si="9">M8/M$18*100</f>
        <v>13.25086352115958</v>
      </c>
      <c r="N26" s="18">
        <f t="shared" si="9"/>
        <v>14.279442252238821</v>
      </c>
      <c r="O26" s="18">
        <f t="shared" si="9"/>
        <v>14.546640458646602</v>
      </c>
      <c r="P26" s="18">
        <f t="shared" si="9"/>
        <v>13.436438862227002</v>
      </c>
      <c r="Q26" s="18">
        <f t="shared" si="9"/>
        <v>13.927369544810468</v>
      </c>
      <c r="R26" s="11"/>
      <c r="S26" s="40">
        <f>IF(O8&gt;0,(S8/O8)*100,0)</f>
        <v>2.3339287319250808</v>
      </c>
      <c r="T26" s="40">
        <f>IF(O8&gt;0,(T8/O8)*100,0)</f>
        <v>47.16695503087049</v>
      </c>
      <c r="U26" s="40">
        <f>IF(O8&gt;0,(U8/O8)*100,0)</f>
        <v>49.500883762795567</v>
      </c>
      <c r="W26" t="str">
        <f>$A$8</f>
        <v>Managers, directors and senior officials</v>
      </c>
      <c r="X26" s="18">
        <f t="shared" ref="X26:AB26" si="10">X8/X$18*100</f>
        <v>7.0215165803757777</v>
      </c>
      <c r="Y26" s="18">
        <f t="shared" si="10"/>
        <v>8.0153326863884846</v>
      </c>
      <c r="Z26" s="18">
        <f t="shared" si="10"/>
        <v>8.7236264863992972</v>
      </c>
      <c r="AA26" s="18">
        <f t="shared" si="10"/>
        <v>8.1301697308821801</v>
      </c>
      <c r="AB26" s="18">
        <f t="shared" si="10"/>
        <v>8.6495319681879579</v>
      </c>
      <c r="AC26" s="11"/>
      <c r="AD26" s="40">
        <f>IF(Z8&gt;0,(AD8/Z8)*100,0)</f>
        <v>9.8160340843221512</v>
      </c>
      <c r="AE26" s="40">
        <f>IF(Z8&gt;0,(AE8/Z8)*100,0)</f>
        <v>62.130871812941677</v>
      </c>
      <c r="AF26" s="40">
        <f>IF(Z8&gt;0,(AF8/Z8)*100,0)</f>
        <v>71.946905897263818</v>
      </c>
    </row>
    <row r="27" spans="1:32" x14ac:dyDescent="0.2">
      <c r="A27" t="str">
        <f>$A$9</f>
        <v>Professional occupations</v>
      </c>
      <c r="B27" s="18">
        <f t="shared" si="8"/>
        <v>19.520479496096151</v>
      </c>
      <c r="C27" s="18">
        <f t="shared" si="8"/>
        <v>21.367829274391166</v>
      </c>
      <c r="D27" s="18">
        <f t="shared" si="8"/>
        <v>22.329690240196516</v>
      </c>
      <c r="E27" s="18">
        <f t="shared" si="8"/>
        <v>23.476023402203115</v>
      </c>
      <c r="F27" s="18">
        <f t="shared" si="8"/>
        <v>25.173441294849074</v>
      </c>
      <c r="G27" s="11"/>
      <c r="H27" s="40">
        <f t="shared" ref="H27:H36" si="11">IF(D9&gt;0,(H9/D9)*100,0)</f>
        <v>22.603860614417432</v>
      </c>
      <c r="I27" s="40">
        <f t="shared" ref="I27:I36" si="12">IF(D9&gt;0,(I9/D9)*100,0)</f>
        <v>51.478481395824417</v>
      </c>
      <c r="J27" s="40">
        <f t="shared" ref="J27:J36" si="13">IF(D9&gt;0,(J9/D9)*100,0)</f>
        <v>74.082342010241859</v>
      </c>
      <c r="L27" t="str">
        <f>$A$9</f>
        <v>Professional occupations</v>
      </c>
      <c r="M27" s="18">
        <f t="shared" ref="M27:Q27" si="14">M9/M$18*100</f>
        <v>20.136163890187245</v>
      </c>
      <c r="N27" s="18">
        <f t="shared" si="14"/>
        <v>21.875657771817551</v>
      </c>
      <c r="O27" s="18">
        <f t="shared" si="14"/>
        <v>22.611026560483516</v>
      </c>
      <c r="P27" s="18">
        <f t="shared" si="14"/>
        <v>24.488311383615581</v>
      </c>
      <c r="Q27" s="18">
        <f t="shared" si="14"/>
        <v>26.250429525425901</v>
      </c>
      <c r="R27" s="11"/>
      <c r="S27" s="40">
        <f t="shared" ref="S27:S34" si="15">IF(O9&gt;0,(S9/O9)*100,0)</f>
        <v>24.087886322233011</v>
      </c>
      <c r="T27" s="40">
        <f t="shared" ref="T27:T34" si="16">IF(O9&gt;0,(T9/O9)*100,0)</f>
        <v>42.783899348488667</v>
      </c>
      <c r="U27" s="40">
        <f t="shared" ref="U27:U34" si="17">IF(O9&gt;0,(U9/O9)*100,0)</f>
        <v>66.871785670721678</v>
      </c>
      <c r="W27" t="str">
        <f>$A$9</f>
        <v>Professional occupations</v>
      </c>
      <c r="X27" s="18">
        <f t="shared" ref="X27:AB27" si="18">X9/X$18*100</f>
        <v>18.811154045666058</v>
      </c>
      <c r="Y27" s="18">
        <f t="shared" si="18"/>
        <v>20.812159866924549</v>
      </c>
      <c r="Z27" s="18">
        <f t="shared" si="18"/>
        <v>22.028282993673781</v>
      </c>
      <c r="AA27" s="18">
        <f t="shared" si="18"/>
        <v>22.405725747775136</v>
      </c>
      <c r="AB27" s="18">
        <f t="shared" si="18"/>
        <v>24.05996266233274</v>
      </c>
      <c r="AC27" s="11"/>
      <c r="AD27" s="40">
        <f t="shared" ref="AD27:AD34" si="19">IF(Z9&gt;0,(AD9/Z9)*100,0)</f>
        <v>20.971902740630004</v>
      </c>
      <c r="AE27" s="40">
        <f t="shared" ref="AE27:AE34" si="20">IF(Z9&gt;0,(AE9/Z9)*100,0)</f>
        <v>61.039765648997111</v>
      </c>
      <c r="AF27" s="40">
        <f t="shared" ref="AF27:AF34" si="21">IF(Z9&gt;0,(AF9/Z9)*100,0)</f>
        <v>82.011668389627118</v>
      </c>
    </row>
    <row r="28" spans="1:32" x14ac:dyDescent="0.2">
      <c r="A28" t="str">
        <f>$A$10</f>
        <v>Associate professional occupations</v>
      </c>
      <c r="B28" s="18">
        <f t="shared" si="8"/>
        <v>12.295908245388015</v>
      </c>
      <c r="C28" s="18">
        <f t="shared" si="8"/>
        <v>12.606668474509283</v>
      </c>
      <c r="D28" s="18">
        <f t="shared" si="8"/>
        <v>13.240859837085125</v>
      </c>
      <c r="E28" s="18">
        <f t="shared" si="8"/>
        <v>13.634910692542263</v>
      </c>
      <c r="F28" s="18">
        <f t="shared" si="8"/>
        <v>14.334746278204275</v>
      </c>
      <c r="G28" s="11"/>
      <c r="H28" s="40">
        <f t="shared" si="11"/>
        <v>17.738385774024625</v>
      </c>
      <c r="I28" s="40">
        <f t="shared" si="12"/>
        <v>51.905792051821564</v>
      </c>
      <c r="J28" s="40">
        <f t="shared" si="13"/>
        <v>69.644177825846185</v>
      </c>
      <c r="L28" t="str">
        <f>$A$10</f>
        <v>Associate professional occupations</v>
      </c>
      <c r="M28" s="18">
        <f t="shared" ref="M28:Q28" si="22">M10/M$18*100</f>
        <v>12.452555697348245</v>
      </c>
      <c r="N28" s="18">
        <f t="shared" si="22"/>
        <v>12.661326814260818</v>
      </c>
      <c r="O28" s="18">
        <f t="shared" si="22"/>
        <v>13.226977278745334</v>
      </c>
      <c r="P28" s="18">
        <f t="shared" si="22"/>
        <v>12.573630142903619</v>
      </c>
      <c r="Q28" s="18">
        <f t="shared" si="22"/>
        <v>12.667600579245619</v>
      </c>
      <c r="R28" s="11"/>
      <c r="S28" s="40">
        <f t="shared" si="15"/>
        <v>2.3639431242786841</v>
      </c>
      <c r="T28" s="40">
        <f t="shared" si="16"/>
        <v>38.177374868621726</v>
      </c>
      <c r="U28" s="40">
        <f t="shared" si="17"/>
        <v>40.54131799290041</v>
      </c>
      <c r="W28" t="str">
        <f>$A$10</f>
        <v>Associate professional occupations</v>
      </c>
      <c r="X28" s="18">
        <f t="shared" ref="X28:AB28" si="23">X10/X$18*100</f>
        <v>12.115435871089103</v>
      </c>
      <c r="Y28" s="18">
        <f t="shared" si="23"/>
        <v>12.546860946147323</v>
      </c>
      <c r="Z28" s="18">
        <f t="shared" si="23"/>
        <v>13.255732796536703</v>
      </c>
      <c r="AA28" s="18">
        <f t="shared" si="23"/>
        <v>14.757008459013157</v>
      </c>
      <c r="AB28" s="18">
        <f t="shared" si="23"/>
        <v>16.058378032367195</v>
      </c>
      <c r="AC28" s="11"/>
      <c r="AD28" s="40">
        <f t="shared" si="19"/>
        <v>34.173931684257077</v>
      </c>
      <c r="AE28" s="40">
        <f t="shared" si="20"/>
        <v>66.581708182871211</v>
      </c>
      <c r="AF28" s="40">
        <f t="shared" si="21"/>
        <v>100.75563986712829</v>
      </c>
    </row>
    <row r="29" spans="1:32" x14ac:dyDescent="0.2">
      <c r="A29" t="str">
        <f>$A$11</f>
        <v>Administrative and secretarial occupations</v>
      </c>
      <c r="B29" s="18">
        <f t="shared" si="8"/>
        <v>11.024738516532393</v>
      </c>
      <c r="C29" s="18">
        <f t="shared" si="8"/>
        <v>10.067338500282826</v>
      </c>
      <c r="D29" s="18">
        <f t="shared" si="8"/>
        <v>10.594776446407069</v>
      </c>
      <c r="E29" s="18">
        <f t="shared" si="8"/>
        <v>10.248602182808444</v>
      </c>
      <c r="F29" s="18">
        <f t="shared" si="8"/>
        <v>9.2935892353554532</v>
      </c>
      <c r="G29" s="11"/>
      <c r="H29" s="40">
        <f t="shared" si="11"/>
        <v>-4.6027334215907372</v>
      </c>
      <c r="I29" s="40">
        <f t="shared" si="12"/>
        <v>50.40713808602122</v>
      </c>
      <c r="J29" s="40">
        <f t="shared" si="13"/>
        <v>45.804404664430479</v>
      </c>
      <c r="L29" t="str">
        <f>$A$11</f>
        <v>Administrative and secretarial occupations</v>
      </c>
      <c r="M29" s="18">
        <f t="shared" ref="M29:Q29" si="24">M11/M$18*100</f>
        <v>4.8964508174882884</v>
      </c>
      <c r="N29" s="18">
        <f t="shared" si="24"/>
        <v>4.1934270922364236</v>
      </c>
      <c r="O29" s="18">
        <f t="shared" si="24"/>
        <v>5.0246474719588266</v>
      </c>
      <c r="P29" s="18">
        <f t="shared" si="24"/>
        <v>5.1276302202784843</v>
      </c>
      <c r="Q29" s="18">
        <f t="shared" si="24"/>
        <v>5.2962182087144294</v>
      </c>
      <c r="R29" s="11"/>
      <c r="S29" s="40">
        <f t="shared" si="15"/>
        <v>12.660980355761689</v>
      </c>
      <c r="T29" s="40">
        <f t="shared" si="16"/>
        <v>39.394360769076449</v>
      </c>
      <c r="U29" s="40">
        <f t="shared" si="17"/>
        <v>52.055341124838137</v>
      </c>
      <c r="W29" t="str">
        <f>$A$11</f>
        <v>Administrative and secretarial occupations</v>
      </c>
      <c r="X29" s="18">
        <f t="shared" ref="X29:AB29" si="25">X11/X$18*100</f>
        <v>18.08509358514948</v>
      </c>
      <c r="Y29" s="18">
        <f t="shared" si="25"/>
        <v>16.494612448400549</v>
      </c>
      <c r="Z29" s="18">
        <f t="shared" si="25"/>
        <v>16.562286205730846</v>
      </c>
      <c r="AA29" s="18">
        <f t="shared" si="25"/>
        <v>15.66303402486151</v>
      </c>
      <c r="AB29" s="18">
        <f t="shared" si="25"/>
        <v>13.426398766635769</v>
      </c>
      <c r="AC29" s="11"/>
      <c r="AD29" s="40">
        <f t="shared" si="19"/>
        <v>-10.21382588906112</v>
      </c>
      <c r="AE29" s="40">
        <f t="shared" si="20"/>
        <v>53.986536623669693</v>
      </c>
      <c r="AF29" s="40">
        <f t="shared" si="21"/>
        <v>43.772710734608566</v>
      </c>
    </row>
    <row r="30" spans="1:32" x14ac:dyDescent="0.2">
      <c r="A30" t="str">
        <f>$A$12</f>
        <v>Skilled trades occupations</v>
      </c>
      <c r="B30" s="18">
        <f t="shared" si="8"/>
        <v>11.306417281187766</v>
      </c>
      <c r="C30" s="18">
        <f t="shared" si="8"/>
        <v>10.862386836432536</v>
      </c>
      <c r="D30" s="18">
        <f t="shared" si="8"/>
        <v>9.8654322951691</v>
      </c>
      <c r="E30" s="18">
        <f t="shared" si="8"/>
        <v>9.6122224811377315</v>
      </c>
      <c r="F30" s="18">
        <f t="shared" si="8"/>
        <v>8.9137698119796873</v>
      </c>
      <c r="G30" s="11"/>
      <c r="H30" s="40">
        <f t="shared" si="11"/>
        <v>-1.7371062877595174</v>
      </c>
      <c r="I30" s="40">
        <f t="shared" si="12"/>
        <v>42.786862367602225</v>
      </c>
      <c r="J30" s="40">
        <f t="shared" si="13"/>
        <v>41.049756079842702</v>
      </c>
      <c r="L30" t="str">
        <f>$A$12</f>
        <v>Skilled trades occupations</v>
      </c>
      <c r="M30" s="18">
        <f t="shared" ref="M30:Q30" si="26">M12/M$18*100</f>
        <v>19.154856013277112</v>
      </c>
      <c r="N30" s="18">
        <f t="shared" si="26"/>
        <v>18.727666691922483</v>
      </c>
      <c r="O30" s="18">
        <f t="shared" si="26"/>
        <v>16.845249929565231</v>
      </c>
      <c r="P30" s="18">
        <f t="shared" si="26"/>
        <v>16.387148892797306</v>
      </c>
      <c r="Q30" s="18">
        <f t="shared" si="26"/>
        <v>15.089985707563816</v>
      </c>
      <c r="R30" s="11"/>
      <c r="S30" s="40">
        <f t="shared" si="15"/>
        <v>-4.2531218352883453</v>
      </c>
      <c r="T30" s="40">
        <f t="shared" si="16"/>
        <v>39.74681451845845</v>
      </c>
      <c r="U30" s="40">
        <f t="shared" si="17"/>
        <v>35.49369268317011</v>
      </c>
      <c r="W30" t="str">
        <f>$A$12</f>
        <v>Skilled trades occupations</v>
      </c>
      <c r="X30" s="18">
        <f t="shared" ref="X30:AB30" si="27">X12/X$18*100</f>
        <v>2.264288891640855</v>
      </c>
      <c r="Y30" s="18">
        <f t="shared" si="27"/>
        <v>2.256143943392571</v>
      </c>
      <c r="Z30" s="18">
        <f t="shared" si="27"/>
        <v>2.3876647169623615</v>
      </c>
      <c r="AA30" s="18">
        <f t="shared" si="27"/>
        <v>2.4490554965769951</v>
      </c>
      <c r="AB30" s="18">
        <f t="shared" si="27"/>
        <v>2.5282920191004781</v>
      </c>
      <c r="AC30" s="11"/>
      <c r="AD30" s="40">
        <f t="shared" si="19"/>
        <v>17.280038992427102</v>
      </c>
      <c r="AE30" s="40">
        <f t="shared" si="20"/>
        <v>65.764872842405268</v>
      </c>
      <c r="AF30" s="40">
        <f t="shared" si="21"/>
        <v>83.044911834832362</v>
      </c>
    </row>
    <row r="31" spans="1:32" x14ac:dyDescent="0.2">
      <c r="A31" t="str">
        <f>$A$13</f>
        <v>Caring, leisure and other service occupations</v>
      </c>
      <c r="B31" s="18">
        <f t="shared" si="8"/>
        <v>9.2779905253584172</v>
      </c>
      <c r="C31" s="18">
        <f t="shared" si="8"/>
        <v>9.1944581932650475</v>
      </c>
      <c r="D31" s="18">
        <f t="shared" si="8"/>
        <v>8.7056210798349305</v>
      </c>
      <c r="E31" s="18">
        <f t="shared" si="8"/>
        <v>8.6759161708359436</v>
      </c>
      <c r="F31" s="18">
        <f t="shared" si="8"/>
        <v>8.9810967460895679</v>
      </c>
      <c r="G31" s="11"/>
      <c r="H31" s="40">
        <f t="shared" si="11"/>
        <v>12.195094742317167</v>
      </c>
      <c r="I31" s="40">
        <f t="shared" si="12"/>
        <v>58.193897870297064</v>
      </c>
      <c r="J31" s="40">
        <f t="shared" si="13"/>
        <v>70.388992612614231</v>
      </c>
      <c r="L31" t="str">
        <f>$A$13</f>
        <v>Caring, leisure and other service occupations</v>
      </c>
      <c r="M31" s="18">
        <f t="shared" ref="M31:Q31" si="28">M13/M$18*100</f>
        <v>2.6528558351854494</v>
      </c>
      <c r="N31" s="18">
        <f t="shared" si="28"/>
        <v>2.6626100634529624</v>
      </c>
      <c r="O31" s="18">
        <f t="shared" si="28"/>
        <v>2.7287583289889632</v>
      </c>
      <c r="P31" s="18">
        <f t="shared" si="28"/>
        <v>2.9098414595828315</v>
      </c>
      <c r="Q31" s="18">
        <f t="shared" si="28"/>
        <v>3.2624828371961558</v>
      </c>
      <c r="R31" s="11"/>
      <c r="S31" s="40">
        <f t="shared" si="15"/>
        <v>27.789865927490432</v>
      </c>
      <c r="T31" s="40">
        <f t="shared" si="16"/>
        <v>50.12481452195621</v>
      </c>
      <c r="U31" s="40">
        <f t="shared" si="17"/>
        <v>77.914680449446635</v>
      </c>
      <c r="W31" t="str">
        <f>$A$13</f>
        <v>Caring, leisure and other service occupations</v>
      </c>
      <c r="X31" s="18">
        <f t="shared" ref="X31:AB31" si="29">X13/X$18*100</f>
        <v>16.910759348749295</v>
      </c>
      <c r="Y31" s="18">
        <f t="shared" si="29"/>
        <v>16.341650992307535</v>
      </c>
      <c r="Z31" s="18">
        <f t="shared" si="29"/>
        <v>15.108881571544655</v>
      </c>
      <c r="AA31" s="18">
        <f t="shared" si="29"/>
        <v>14.772418699789808</v>
      </c>
      <c r="AB31" s="18">
        <f t="shared" si="29"/>
        <v>14.893468129900386</v>
      </c>
      <c r="AC31" s="11"/>
      <c r="AD31" s="40">
        <f t="shared" si="19"/>
        <v>9.1776477407739705</v>
      </c>
      <c r="AE31" s="40">
        <f t="shared" si="20"/>
        <v>59.755192426372496</v>
      </c>
      <c r="AF31" s="40">
        <f t="shared" si="21"/>
        <v>68.932840167146466</v>
      </c>
    </row>
    <row r="32" spans="1:32" x14ac:dyDescent="0.2">
      <c r="A32" t="str">
        <f>$A$14</f>
        <v>Sales and customer service occupations</v>
      </c>
      <c r="B32" s="18">
        <f t="shared" si="8"/>
        <v>9.3318215362488015</v>
      </c>
      <c r="C32" s="18">
        <f t="shared" si="8"/>
        <v>8.5885622050551671</v>
      </c>
      <c r="D32" s="18">
        <f t="shared" si="8"/>
        <v>8.7249291634482109</v>
      </c>
      <c r="E32" s="18">
        <f t="shared" si="8"/>
        <v>8.5126104278460879</v>
      </c>
      <c r="F32" s="18">
        <f t="shared" si="8"/>
        <v>8.0157087704231191</v>
      </c>
      <c r="H32" s="40">
        <f t="shared" si="11"/>
        <v>-8.6476399116615241E-2</v>
      </c>
      <c r="I32" s="40">
        <f t="shared" si="12"/>
        <v>46.68083831600994</v>
      </c>
      <c r="J32" s="40">
        <f t="shared" si="13"/>
        <v>46.594361916893327</v>
      </c>
      <c r="L32" t="str">
        <f>$A$14</f>
        <v>Sales and customer service occupations</v>
      </c>
      <c r="M32" s="18">
        <f t="shared" ref="M32:Q32" si="30">M14/M$18*100</f>
        <v>6.5631831092802697</v>
      </c>
      <c r="N32" s="18">
        <f t="shared" si="30"/>
        <v>6.1212590191010179</v>
      </c>
      <c r="O32" s="18">
        <f t="shared" si="30"/>
        <v>6.4459377435629657</v>
      </c>
      <c r="P32" s="18">
        <f t="shared" si="30"/>
        <v>6.5225610613399789</v>
      </c>
      <c r="Q32" s="18">
        <f t="shared" si="30"/>
        <v>6.4944474269402459</v>
      </c>
      <c r="S32" s="40">
        <f t="shared" si="15"/>
        <v>7.6885060185076934</v>
      </c>
      <c r="T32" s="40">
        <f t="shared" si="16"/>
        <v>35.361931782126824</v>
      </c>
      <c r="U32" s="40">
        <f t="shared" si="17"/>
        <v>43.050437800634519</v>
      </c>
      <c r="W32" t="str">
        <f>$A$14</f>
        <v>Sales and customer service occupations</v>
      </c>
      <c r="X32" s="18">
        <f t="shared" ref="X32:AB32" si="31">X14/X$18*100</f>
        <v>12.52154945226428</v>
      </c>
      <c r="Y32" s="18">
        <f t="shared" si="31"/>
        <v>11.288302188785213</v>
      </c>
      <c r="Z32" s="18">
        <f t="shared" si="31"/>
        <v>11.166507015948016</v>
      </c>
      <c r="AA32" s="18">
        <f t="shared" si="31"/>
        <v>10.616700576378149</v>
      </c>
      <c r="AB32" s="18">
        <f t="shared" si="31"/>
        <v>9.5885133307236767</v>
      </c>
      <c r="AD32" s="40">
        <f t="shared" si="19"/>
        <v>-4.8948263256828834</v>
      </c>
      <c r="AE32" s="40">
        <f t="shared" si="20"/>
        <v>53.680888023857285</v>
      </c>
      <c r="AF32" s="40">
        <f t="shared" si="21"/>
        <v>48.786061698174407</v>
      </c>
    </row>
    <row r="33" spans="1:32" x14ac:dyDescent="0.2">
      <c r="A33" t="str">
        <f>$A$15</f>
        <v>Process, plant and machine operatives</v>
      </c>
      <c r="B33" s="18">
        <f t="shared" si="8"/>
        <v>5.745365799785711</v>
      </c>
      <c r="C33" s="18">
        <f t="shared" si="8"/>
        <v>5.6546084003713037</v>
      </c>
      <c r="D33" s="18">
        <f t="shared" si="8"/>
        <v>5.0937049154385381</v>
      </c>
      <c r="E33" s="18">
        <f t="shared" si="8"/>
        <v>5.0431291563921485</v>
      </c>
      <c r="F33" s="18">
        <f t="shared" si="8"/>
        <v>4.6604773106642021</v>
      </c>
      <c r="G33" s="11"/>
      <c r="H33" s="40">
        <f t="shared" si="11"/>
        <v>-0.49592406058203509</v>
      </c>
      <c r="I33" s="40">
        <f t="shared" si="12"/>
        <v>47.669882835003399</v>
      </c>
      <c r="J33" s="40">
        <f t="shared" si="13"/>
        <v>47.173958774421365</v>
      </c>
      <c r="L33" t="str">
        <f>$A$15</f>
        <v>Process, plant and machine operatives</v>
      </c>
      <c r="M33" s="18">
        <f t="shared" ref="M33:Q33" si="32">M15/M$18*100</f>
        <v>9.305743689927592</v>
      </c>
      <c r="N33" s="18">
        <f t="shared" si="32"/>
        <v>9.2921612041639943</v>
      </c>
      <c r="O33" s="18">
        <f t="shared" si="32"/>
        <v>8.4602589826751284</v>
      </c>
      <c r="P33" s="18">
        <f t="shared" si="32"/>
        <v>8.1757345275657141</v>
      </c>
      <c r="Q33" s="18">
        <f t="shared" si="32"/>
        <v>7.4713775719313649</v>
      </c>
      <c r="R33" s="11"/>
      <c r="S33" s="40">
        <f t="shared" si="15"/>
        <v>-5.6090667993587893</v>
      </c>
      <c r="T33" s="40">
        <f t="shared" si="16"/>
        <v>44.725892867006309</v>
      </c>
      <c r="U33" s="40">
        <f t="shared" si="17"/>
        <v>39.116826067647523</v>
      </c>
      <c r="W33" t="str">
        <f>$A$15</f>
        <v>Process, plant and machine operatives</v>
      </c>
      <c r="X33" s="18">
        <f t="shared" ref="X33:AB33" si="33">X15/X$18*100</f>
        <v>1.6434806864649825</v>
      </c>
      <c r="Y33" s="18">
        <f t="shared" si="33"/>
        <v>1.6743732986479736</v>
      </c>
      <c r="Z33" s="18">
        <f t="shared" si="33"/>
        <v>1.4869761765379141</v>
      </c>
      <c r="AA33" s="18">
        <f t="shared" si="33"/>
        <v>1.7310082554432937</v>
      </c>
      <c r="AB33" s="18">
        <f t="shared" si="33"/>
        <v>1.7543384224247234</v>
      </c>
      <c r="AC33" s="11"/>
      <c r="AD33" s="40">
        <f t="shared" si="19"/>
        <v>30.671108201257081</v>
      </c>
      <c r="AE33" s="40">
        <f t="shared" si="20"/>
        <v>65.614899236608196</v>
      </c>
      <c r="AF33" s="40">
        <f t="shared" si="21"/>
        <v>96.28600743786528</v>
      </c>
    </row>
    <row r="34" spans="1:32" x14ac:dyDescent="0.2">
      <c r="A34" t="str">
        <f>$A$16</f>
        <v>Elementary occupations</v>
      </c>
      <c r="B34" s="18">
        <f t="shared" si="8"/>
        <v>11.140968437735935</v>
      </c>
      <c r="C34" s="18">
        <f t="shared" si="8"/>
        <v>10.369866761754041</v>
      </c>
      <c r="D34" s="18">
        <f t="shared" si="8"/>
        <v>9.7095740650174953</v>
      </c>
      <c r="E34" s="18">
        <f t="shared" si="8"/>
        <v>9.9393790816596503</v>
      </c>
      <c r="F34" s="18">
        <f t="shared" si="8"/>
        <v>9.2947587532491838</v>
      </c>
      <c r="G34" s="11"/>
      <c r="H34" s="40">
        <f t="shared" si="11"/>
        <v>4.1075433060692816</v>
      </c>
      <c r="I34" s="40">
        <f t="shared" si="12"/>
        <v>49.131419050237994</v>
      </c>
      <c r="J34" s="40">
        <f t="shared" si="13"/>
        <v>53.238962356307283</v>
      </c>
      <c r="L34" t="str">
        <f>$A$16</f>
        <v>Elementary occupations</v>
      </c>
      <c r="M34" s="18">
        <f t="shared" ref="M34:Q34" si="34">M16/M$18*100</f>
        <v>11.58732742614623</v>
      </c>
      <c r="N34" s="18">
        <f t="shared" si="34"/>
        <v>10.186449090805933</v>
      </c>
      <c r="O34" s="18">
        <f t="shared" si="34"/>
        <v>10.110503245373428</v>
      </c>
      <c r="P34" s="18">
        <f t="shared" si="34"/>
        <v>10.378703449689484</v>
      </c>
      <c r="Q34" s="18">
        <f t="shared" si="34"/>
        <v>9.540088598171991</v>
      </c>
      <c r="R34" s="11"/>
      <c r="S34" s="40">
        <f t="shared" si="15"/>
        <v>0.85394441053983816</v>
      </c>
      <c r="T34" s="40">
        <f t="shared" si="16"/>
        <v>38.561441702305153</v>
      </c>
      <c r="U34" s="40">
        <f t="shared" si="17"/>
        <v>39.415386112844992</v>
      </c>
      <c r="W34" t="str">
        <f>$A$16</f>
        <v>Elementary occupations</v>
      </c>
      <c r="X34" s="18">
        <f t="shared" ref="X34:AB34" si="35">X16/X$18*100</f>
        <v>10.626721538600158</v>
      </c>
      <c r="Y34" s="18">
        <f t="shared" si="35"/>
        <v>10.570563629005781</v>
      </c>
      <c r="Z34" s="18">
        <f t="shared" si="35"/>
        <v>9.2800420366664351</v>
      </c>
      <c r="AA34" s="18">
        <f t="shared" si="35"/>
        <v>9.4748790092797623</v>
      </c>
      <c r="AB34" s="18">
        <f t="shared" si="35"/>
        <v>9.0411166683270725</v>
      </c>
      <c r="AC34" s="11"/>
      <c r="AD34" s="40">
        <f t="shared" si="19"/>
        <v>7.9051914821643701</v>
      </c>
      <c r="AE34" s="40">
        <f t="shared" si="20"/>
        <v>61.46885107109842</v>
      </c>
      <c r="AF34" s="40">
        <f t="shared" si="21"/>
        <v>69.374042553262782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8.753753517694566</v>
      </c>
      <c r="I36" s="43">
        <f t="shared" si="12"/>
        <v>50.432470418936305</v>
      </c>
      <c r="J36" s="43">
        <f t="shared" si="13"/>
        <v>59.186223936630867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6.8841365337906026</v>
      </c>
      <c r="T36" s="43">
        <f t="shared" ref="T36" si="37">IF(O18&gt;0,(T18/O18)*100,0)</f>
        <v>41.589552247968527</v>
      </c>
      <c r="U36" s="43">
        <f t="shared" ref="U36" si="38">IF(O18&gt;0,(U18/O18)*100,0)</f>
        <v>48.473688781759137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10.756751589880134</v>
      </c>
      <c r="AE36" s="43">
        <f t="shared" ref="AE36" si="40">IF(Z18&gt;0,(AE18/Z18)*100,0)</f>
        <v>59.906254729537309</v>
      </c>
      <c r="AF36" s="43">
        <f t="shared" ref="AF36" si="41">IF(Z18&gt;0,(AF18/Z18)*100,0)</f>
        <v>70.663006319417448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Swindon and Wiltshire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Swindon and Wiltshire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Swindon and Wiltshire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3.5922799330664112</v>
      </c>
      <c r="C46" s="18">
        <f t="shared" si="42"/>
        <v>3.2231703220431784</v>
      </c>
      <c r="D46" s="18">
        <f t="shared" si="42"/>
        <v>-0.80732387303930064</v>
      </c>
      <c r="E46" s="18">
        <f t="shared" si="42"/>
        <v>0.89903732591907204</v>
      </c>
      <c r="F46" s="18">
        <f>IF(F$6-D$6 &lt;&gt; 0,(EXP(LN(F8/D8)/(F$6-D$6))-1)*100,0)</f>
        <v>0.32701343002912164</v>
      </c>
      <c r="H46" s="18">
        <f>IF($F$6-$D$6 &lt;&gt; 0,(EXP(LN(1+(H26/100))/($F$6-$D$6))-1)*100,0)</f>
        <v>0.32701343002912164</v>
      </c>
      <c r="I46" s="18">
        <f>IF($F$6-$D$6 &lt;&gt; 0,(EXP(LN(1+(I26/100))/($F$6-$D$6))-1)*100,0)</f>
        <v>2.8549144220800349</v>
      </c>
      <c r="J46" s="18">
        <f>IF($F$6-$D$6 &lt;&gt; 0,(EXP(LN(1+(J26/100))/($F$6-$D$6))-1)*100,0)</f>
        <v>3.0771446408551562</v>
      </c>
      <c r="L46" t="str">
        <f>$A$8</f>
        <v>Managers, directors and senior officials</v>
      </c>
      <c r="M46" s="18">
        <f t="shared" ref="M46:M54" si="43">IF(N$6-M$6 &lt;&gt; 0,(EXP(LN(N8/M8)/(N$6-M$6))-1)*100,0)</f>
        <v>2.6719512859397554</v>
      </c>
      <c r="N46" s="18">
        <f t="shared" ref="N46:N54" si="44">IF(O$6-N$6 &lt;&gt; 0,(EXP(LN(O8/N8)/(O$6-N$6))-1)*100,0)</f>
        <v>0.12775823330393177</v>
      </c>
      <c r="O46" s="18">
        <f t="shared" ref="O46:O54" si="45">IF(P$6-O$6 &lt;&gt; 0,(EXP(LN(P8/O8)/(P$6-O$6))-1)*100,0)</f>
        <v>-0.96583318847976996</v>
      </c>
      <c r="P46" s="18">
        <f t="shared" ref="P46:P54" si="46">IF(Q$6-P$6 &lt;&gt; 0,(EXP(LN(Q8/P8)/(Q$6-P$6))-1)*100,0)</f>
        <v>0.7185439426519169</v>
      </c>
      <c r="Q46" s="18">
        <f>IF(Q$6-O$6 &lt;&gt; 0,(EXP(LN(Q8/O8)/(Q$6-O$6))-1)*100,0)</f>
        <v>0.1539256183299198</v>
      </c>
      <c r="S46" s="18">
        <f>IF($F$6-$D$6 &lt;&gt; 0,(EXP(LN(1+(S26/100))/($F$6-$D$6))-1)*100,0)</f>
        <v>0.1539256183299198</v>
      </c>
      <c r="T46" s="18">
        <f>IF($F$6-$D$6 &lt;&gt; 0,(EXP(LN(1+(T26/100))/($F$6-$D$6))-1)*100,0)</f>
        <v>2.6094485516400034</v>
      </c>
      <c r="U46" s="18">
        <f>IF($F$6-$D$6 &lt;&gt; 0,(EXP(LN(1+(U26/100))/($F$6-$D$6))-1)*100,0)</f>
        <v>2.7171396917098578</v>
      </c>
      <c r="W46" t="str">
        <f>$A$8</f>
        <v>Managers, directors and senior officials</v>
      </c>
      <c r="X46" s="18">
        <f t="shared" ref="X46:X54" si="47">IF(Y$6-X$6 &lt;&gt; 0,(EXP(LN(Y8/X8)/(Y$6-X$6))-1)*100,0)</f>
        <v>5.5126914538116356</v>
      </c>
      <c r="Y46" s="18">
        <f t="shared" ref="Y46:Y54" si="48">IF(Z$6-Y$6 &lt;&gt; 0,(EXP(LN(Z8/Y8)/(Z$6-Y$6))-1)*100,0)</f>
        <v>9.2572019860789112</v>
      </c>
      <c r="Z46" s="18">
        <f t="shared" ref="Z46:Z54" si="49">IF(AA$6-Z$6 &lt;&gt; 0,(EXP(LN(AA8/Z8)/(AA$6-Z$6))-1)*100,0)</f>
        <v>-0.5266496199360593</v>
      </c>
      <c r="AA46" s="18">
        <f t="shared" ref="AA46:AA54" si="50">IF(AB$6-AA$6 &lt;&gt; 0,(EXP(LN(AB8/AA8)/(AB$6-AA$6))-1)*100,0)</f>
        <v>1.2076178035419716</v>
      </c>
      <c r="AB46" s="18">
        <f>IF(AB$6-Z$6 &lt;&gt; 0,(EXP(LN(AB8/Z8)/(AB$6-Z$6))-1)*100,0)</f>
        <v>0.62619486911961175</v>
      </c>
      <c r="AD46" s="18">
        <f>IF($F$6-$D$6 &lt;&gt; 0,(EXP(LN(1+(AD26/100))/($F$6-$D$6))-1)*100,0)</f>
        <v>0.62619486911961175</v>
      </c>
      <c r="AE46" s="18">
        <f>IF($F$6-$D$6 &lt;&gt; 0,(EXP(LN(1+(AE26/100))/($F$6-$D$6))-1)*100,0)</f>
        <v>3.2740117620167153</v>
      </c>
      <c r="AF46" s="18">
        <f>IF($F$6-$D$6 &lt;&gt; 0,(EXP(LN(1+(AF26/100))/($F$6-$D$6))-1)*100,0)</f>
        <v>3.6795151747214927</v>
      </c>
    </row>
    <row r="47" spans="1:32" x14ac:dyDescent="0.2">
      <c r="A47" t="str">
        <f>$A$9</f>
        <v>Professional occupations</v>
      </c>
      <c r="B47" s="18">
        <f t="shared" si="42"/>
        <v>3.7024885248844619</v>
      </c>
      <c r="C47" s="18">
        <f t="shared" si="42"/>
        <v>3.7597634162424676</v>
      </c>
      <c r="D47" s="18">
        <f t="shared" si="42"/>
        <v>1.7616226410384073</v>
      </c>
      <c r="E47" s="18">
        <f t="shared" si="42"/>
        <v>1.1715498151460446</v>
      </c>
      <c r="F47" s="18">
        <f>IF(F$6-D$6 &lt;&gt; 0,(EXP(LN(F9/D9)/(F$6-D$6))-1)*100,0)</f>
        <v>1.3678595980140429</v>
      </c>
      <c r="H47" s="18">
        <f t="shared" ref="H47:J56" si="51">IF($F$6-$D$6 &lt;&gt; 0,(EXP(LN(1+(H27/100))/($F$6-$D$6))-1)*100,0)</f>
        <v>1.3678595980140429</v>
      </c>
      <c r="I47" s="18">
        <f t="shared" si="51"/>
        <v>2.8071680579369707</v>
      </c>
      <c r="J47" s="18">
        <f t="shared" si="51"/>
        <v>3.7648624523159313</v>
      </c>
      <c r="L47" t="str">
        <f>$A$9</f>
        <v>Professional occupations</v>
      </c>
      <c r="M47" s="18">
        <f t="shared" si="43"/>
        <v>2.8800450654453913</v>
      </c>
      <c r="N47" s="18">
        <f t="shared" si="44"/>
        <v>1.5926273729764961</v>
      </c>
      <c r="O47" s="18">
        <f t="shared" si="45"/>
        <v>2.2370874643763194</v>
      </c>
      <c r="P47" s="18">
        <f t="shared" si="46"/>
        <v>1.0575358386303746</v>
      </c>
      <c r="Q47" s="18">
        <f>IF(Q$6-O$6 &lt;&gt; 0,(EXP(LN(Q9/O9)/(Q$6-O$6))-1)*100,0)</f>
        <v>1.4491997991825212</v>
      </c>
      <c r="S47" s="18">
        <f t="shared" ref="S47:U47" si="52">IF($F$6-$D$6 &lt;&gt; 0,(EXP(LN(1+(S27/100))/($F$6-$D$6))-1)*100,0)</f>
        <v>1.4491997991825212</v>
      </c>
      <c r="T47" s="18">
        <f t="shared" si="52"/>
        <v>2.4028277033608658</v>
      </c>
      <c r="U47" s="18">
        <f t="shared" si="52"/>
        <v>3.4726394612842659</v>
      </c>
      <c r="W47" t="str">
        <f>$A$9</f>
        <v>Professional occupations</v>
      </c>
      <c r="X47" s="18">
        <f t="shared" si="47"/>
        <v>4.6905479294476304</v>
      </c>
      <c r="Y47" s="18">
        <f t="shared" si="48"/>
        <v>6.2522312462321095</v>
      </c>
      <c r="Z47" s="18">
        <f t="shared" si="49"/>
        <v>1.22829207446431</v>
      </c>
      <c r="AA47" s="18">
        <f t="shared" si="50"/>
        <v>1.3018779420045812</v>
      </c>
      <c r="AB47" s="18">
        <f>IF(AB$6-Z$6 &lt;&gt; 0,(EXP(LN(AB9/Z9)/(AB$6-Z$6))-1)*100,0)</f>
        <v>1.2773433778812571</v>
      </c>
      <c r="AD47" s="18">
        <f t="shared" ref="AD47:AF47" si="53">IF($F$6-$D$6 &lt;&gt; 0,(EXP(LN(1+(AD27/100))/($F$6-$D$6))-1)*100,0)</f>
        <v>1.2773433778812571</v>
      </c>
      <c r="AE47" s="18">
        <f t="shared" si="53"/>
        <v>3.2275314751545103</v>
      </c>
      <c r="AF47" s="18">
        <f t="shared" si="53"/>
        <v>4.0734493264565241</v>
      </c>
    </row>
    <row r="48" spans="1:32" x14ac:dyDescent="0.2">
      <c r="A48" t="str">
        <f>$A$10</f>
        <v>Associate professional occupations</v>
      </c>
      <c r="B48" s="18">
        <f t="shared" si="42"/>
        <v>2.0191326333204085</v>
      </c>
      <c r="C48" s="18">
        <f t="shared" si="42"/>
        <v>4.2851657211432359</v>
      </c>
      <c r="D48" s="18">
        <f t="shared" si="42"/>
        <v>1.3404616215715537</v>
      </c>
      <c r="E48" s="18">
        <f t="shared" si="42"/>
        <v>0.97186282299832616</v>
      </c>
      <c r="F48" s="18">
        <f t="shared" ref="F48:F56" si="54">IF(F$6-D$6 &lt;&gt; 0,(EXP(LN(F10/D10)/(F$6-D$6))-1)*100,0)</f>
        <v>1.0945798834859133</v>
      </c>
      <c r="H48" s="18">
        <f t="shared" si="51"/>
        <v>1.0945798834859133</v>
      </c>
      <c r="I48" s="18">
        <f t="shared" si="51"/>
        <v>2.8264767945711755</v>
      </c>
      <c r="J48" s="18">
        <f t="shared" si="51"/>
        <v>3.5863659517190616</v>
      </c>
      <c r="L48" t="str">
        <f>$A$10</f>
        <v>Associate professional occupations</v>
      </c>
      <c r="M48" s="18">
        <f t="shared" si="43"/>
        <v>1.1906140958253708</v>
      </c>
      <c r="N48" s="18">
        <f t="shared" si="44"/>
        <v>2.679659802515566</v>
      </c>
      <c r="O48" s="18">
        <f t="shared" si="45"/>
        <v>-0.39508440608896356</v>
      </c>
      <c r="P48" s="18">
        <f>IF(Q$6-P$6 &lt;&gt; 0,(EXP(LN(Q10/P10)/(Q$6-P$6))-1)*100,0)</f>
        <v>0.43250956439357946</v>
      </c>
      <c r="Q48" s="18">
        <f t="shared" ref="Q48:Q54" si="55">IF(Q$6-O$6 &lt;&gt; 0,(EXP(LN(Q10/O10)/(Q$6-O$6))-1)*100,0)</f>
        <v>0.15588368371250994</v>
      </c>
      <c r="S48" s="18">
        <f t="shared" ref="S48:U48" si="56">IF($F$6-$D$6 &lt;&gt; 0,(EXP(LN(1+(S28/100))/($F$6-$D$6))-1)*100,0)</f>
        <v>0.15588368371250994</v>
      </c>
      <c r="T48" s="18">
        <f t="shared" si="56"/>
        <v>2.179191624945287</v>
      </c>
      <c r="U48" s="18">
        <f t="shared" si="56"/>
        <v>2.2948103384192509</v>
      </c>
      <c r="W48" t="str">
        <f>$A$10</f>
        <v>Associate professional occupations</v>
      </c>
      <c r="X48" s="18">
        <f t="shared" si="47"/>
        <v>2.9748231837057215</v>
      </c>
      <c r="Y48" s="18">
        <f t="shared" si="48"/>
        <v>6.0579482543225316</v>
      </c>
      <c r="Z48" s="18">
        <f t="shared" si="49"/>
        <v>3.0730560453094524</v>
      </c>
      <c r="AA48" s="18">
        <f t="shared" si="50"/>
        <v>1.4364959056129001</v>
      </c>
      <c r="AB48" s="18">
        <f t="shared" ref="AB48:AB54" si="57">IF(AB$6-Z$6 &lt;&gt; 0,(EXP(LN(AB10/Z10)/(AB$6-Z$6))-1)*100,0)</f>
        <v>1.9791081911929576</v>
      </c>
      <c r="AD48" s="18">
        <f t="shared" ref="AD48:AF48" si="58">IF($F$6-$D$6 &lt;&gt; 0,(EXP(LN(1+(AD28/100))/($F$6-$D$6))-1)*100,0)</f>
        <v>1.9791081911929576</v>
      </c>
      <c r="AE48" s="18">
        <f t="shared" si="58"/>
        <v>3.4606384473319096</v>
      </c>
      <c r="AF48" s="18">
        <f t="shared" si="58"/>
        <v>4.7557451239111481</v>
      </c>
    </row>
    <row r="49" spans="1:32" x14ac:dyDescent="0.2">
      <c r="A49" t="str">
        <f>$A$11</f>
        <v>Administrative and secretarial occupations</v>
      </c>
      <c r="B49" s="18">
        <f t="shared" si="42"/>
        <v>-0.89209618569725535</v>
      </c>
      <c r="C49" s="18">
        <f t="shared" si="42"/>
        <v>4.4921837243752982</v>
      </c>
      <c r="D49" s="18">
        <f t="shared" si="42"/>
        <v>8.0674580279715968E-2</v>
      </c>
      <c r="E49" s="18">
        <f t="shared" si="42"/>
        <v>-0.51021757529491341</v>
      </c>
      <c r="F49" s="18">
        <f t="shared" si="54"/>
        <v>-0.31364217979087394</v>
      </c>
      <c r="H49" s="18">
        <f t="shared" si="51"/>
        <v>-0.31364217979087394</v>
      </c>
      <c r="I49" s="18">
        <f t="shared" si="51"/>
        <v>2.7585332229690174</v>
      </c>
      <c r="J49" s="18">
        <f t="shared" si="51"/>
        <v>2.5458390531785779</v>
      </c>
      <c r="L49" t="str">
        <f>$A$11</f>
        <v>Administrative and secretarial occupations</v>
      </c>
      <c r="M49" s="18">
        <f t="shared" si="43"/>
        <v>-3.0591161519930909</v>
      </c>
      <c r="N49" s="18">
        <f t="shared" si="44"/>
        <v>17.771317364814031</v>
      </c>
      <c r="O49" s="18">
        <f t="shared" si="45"/>
        <v>1.0282842022989014</v>
      </c>
      <c r="P49" s="18">
        <f t="shared" si="46"/>
        <v>0.68293426338623675</v>
      </c>
      <c r="Q49" s="18">
        <f t="shared" si="55"/>
        <v>0.79791954038457291</v>
      </c>
      <c r="S49" s="18">
        <f t="shared" ref="S49:U49" si="59">IF($F$6-$D$6 &lt;&gt; 0,(EXP(LN(1+(S29/100))/($F$6-$D$6))-1)*100,0)</f>
        <v>0.79791954038457291</v>
      </c>
      <c r="T49" s="18">
        <f t="shared" si="59"/>
        <v>2.2389420825918771</v>
      </c>
      <c r="U49" s="18">
        <f t="shared" si="59"/>
        <v>2.8332224420660523</v>
      </c>
      <c r="W49" t="str">
        <f>$A$11</f>
        <v>Administrative and secretarial occupations</v>
      </c>
      <c r="X49" s="18">
        <f t="shared" si="47"/>
        <v>-0.24437743256040534</v>
      </c>
      <c r="Y49" s="18">
        <f t="shared" si="48"/>
        <v>0.79819010115182998</v>
      </c>
      <c r="Z49" s="18">
        <f t="shared" si="49"/>
        <v>-0.23519523782283835</v>
      </c>
      <c r="AA49" s="18">
        <f t="shared" si="50"/>
        <v>-0.95506572738593976</v>
      </c>
      <c r="AB49" s="18">
        <f t="shared" si="57"/>
        <v>-0.71568790649352287</v>
      </c>
      <c r="AD49" s="18">
        <f t="shared" ref="AD49:AF49" si="60">IF($F$6-$D$6 &lt;&gt; 0,(EXP(LN(1+(AD29/100))/($F$6-$D$6))-1)*100,0)</f>
        <v>-0.71568790649352287</v>
      </c>
      <c r="AE49" s="18">
        <f t="shared" si="60"/>
        <v>2.9197802090882741</v>
      </c>
      <c r="AF49" s="18">
        <f t="shared" si="60"/>
        <v>2.4499531358112225</v>
      </c>
    </row>
    <row r="50" spans="1:32" x14ac:dyDescent="0.2">
      <c r="A50" t="str">
        <f>$A$12</f>
        <v>Skilled trades occupations</v>
      </c>
      <c r="B50" s="18">
        <f t="shared" si="42"/>
        <v>0.37412238382128482</v>
      </c>
      <c r="C50" s="18">
        <f t="shared" si="42"/>
        <v>-9.8226362873197299</v>
      </c>
      <c r="D50" s="18">
        <f t="shared" si="42"/>
        <v>0.22526082532658975</v>
      </c>
      <c r="E50" s="18">
        <f t="shared" si="42"/>
        <v>-0.28732727090916566</v>
      </c>
      <c r="F50" s="18">
        <f t="shared" si="54"/>
        <v>-0.11675652071828635</v>
      </c>
      <c r="H50" s="18">
        <f t="shared" si="51"/>
        <v>-0.11675652071828635</v>
      </c>
      <c r="I50" s="18">
        <f t="shared" si="51"/>
        <v>2.4029693713401468</v>
      </c>
      <c r="J50" s="18">
        <f t="shared" si="51"/>
        <v>2.319440330939937</v>
      </c>
      <c r="L50" t="str">
        <f>$A$12</f>
        <v>Skilled trades occupations</v>
      </c>
      <c r="M50" s="18">
        <f t="shared" si="43"/>
        <v>0.20427378725409451</v>
      </c>
      <c r="N50" s="18">
        <f t="shared" si="44"/>
        <v>-11.59093041514987</v>
      </c>
      <c r="O50" s="18">
        <f t="shared" si="45"/>
        <v>6.586299272297591E-2</v>
      </c>
      <c r="P50" s="18">
        <f t="shared" si="46"/>
        <v>-0.46645100358124747</v>
      </c>
      <c r="Q50" s="18">
        <f t="shared" si="55"/>
        <v>-0.28932838622227619</v>
      </c>
      <c r="S50" s="18">
        <f t="shared" ref="S50:U50" si="61">IF($F$6-$D$6 &lt;&gt; 0,(EXP(LN(1+(S30/100))/($F$6-$D$6))-1)*100,0)</f>
        <v>-0.28932838622227619</v>
      </c>
      <c r="T50" s="18">
        <f t="shared" si="61"/>
        <v>2.2561556190691556</v>
      </c>
      <c r="U50" s="18">
        <f t="shared" si="61"/>
        <v>2.045675592035967</v>
      </c>
      <c r="W50" t="str">
        <f>$A$12</f>
        <v>Skilled trades occupations</v>
      </c>
      <c r="X50" s="18">
        <f t="shared" si="47"/>
        <v>1.9860535386332145</v>
      </c>
      <c r="Y50" s="18">
        <f t="shared" si="48"/>
        <v>6.2382974620301956</v>
      </c>
      <c r="Z50" s="18">
        <f t="shared" si="49"/>
        <v>1.3984444853410327</v>
      </c>
      <c r="AA50" s="18">
        <f t="shared" si="50"/>
        <v>0.90362386393540994</v>
      </c>
      <c r="AB50" s="18">
        <f t="shared" si="57"/>
        <v>1.0682951868156154</v>
      </c>
      <c r="AD50" s="18">
        <f t="shared" ref="AD50:AF50" si="62">IF($F$6-$D$6 &lt;&gt; 0,(EXP(LN(1+(AD30/100))/($F$6-$D$6))-1)*100,0)</f>
        <v>1.0682951868156154</v>
      </c>
      <c r="AE50" s="18">
        <f t="shared" si="62"/>
        <v>3.4267394454717159</v>
      </c>
      <c r="AF50" s="18">
        <f t="shared" si="62"/>
        <v>4.11273229263176</v>
      </c>
    </row>
    <row r="51" spans="1:32" x14ac:dyDescent="0.2">
      <c r="A51" t="str">
        <f>$A$13</f>
        <v>Caring, leisure and other service occupations</v>
      </c>
      <c r="B51" s="18">
        <f t="shared" si="42"/>
        <v>1.1555583675852965</v>
      </c>
      <c r="C51" s="18">
        <f t="shared" si="42"/>
        <v>-5.9886482806633552</v>
      </c>
      <c r="D51" s="18">
        <f t="shared" si="42"/>
        <v>0.67897229750941701</v>
      </c>
      <c r="E51" s="18">
        <f t="shared" si="42"/>
        <v>0.81566057412556514</v>
      </c>
      <c r="F51" s="18">
        <f t="shared" si="54"/>
        <v>0.77007720803743407</v>
      </c>
      <c r="H51" s="18">
        <f t="shared" si="51"/>
        <v>0.77007720803743407</v>
      </c>
      <c r="I51" s="18">
        <f t="shared" si="51"/>
        <v>3.1049023210570237</v>
      </c>
      <c r="J51" s="18">
        <f t="shared" si="51"/>
        <v>3.6166234107903872</v>
      </c>
      <c r="L51" t="str">
        <f>$A$13</f>
        <v>Caring, leisure and other service occupations</v>
      </c>
      <c r="M51" s="18">
        <f t="shared" si="43"/>
        <v>0.86338285847615825</v>
      </c>
      <c r="N51" s="18">
        <f t="shared" si="44"/>
        <v>0.73039517568316281</v>
      </c>
      <c r="O51" s="18">
        <f t="shared" si="45"/>
        <v>1.9205145735974094</v>
      </c>
      <c r="P51" s="18">
        <f t="shared" si="46"/>
        <v>1.5123396830045266</v>
      </c>
      <c r="Q51" s="18">
        <f t="shared" si="55"/>
        <v>1.6482160254589262</v>
      </c>
      <c r="S51" s="18">
        <f t="shared" ref="S51:U51" si="63">IF($F$6-$D$6 &lt;&gt; 0,(EXP(LN(1+(S31/100))/($F$6-$D$6))-1)*100,0)</f>
        <v>1.6482160254589262</v>
      </c>
      <c r="T51" s="18">
        <f t="shared" si="63"/>
        <v>2.745663000996279</v>
      </c>
      <c r="U51" s="18">
        <f t="shared" si="63"/>
        <v>3.9156086446147986</v>
      </c>
      <c r="W51" t="str">
        <f>$A$13</f>
        <v>Caring, leisure and other service occupations</v>
      </c>
      <c r="X51" s="18">
        <f t="shared" si="47"/>
        <v>1.2080948951672887</v>
      </c>
      <c r="Y51" s="18">
        <f t="shared" si="48"/>
        <v>-7.1865426045462533</v>
      </c>
      <c r="Z51" s="18">
        <f t="shared" si="49"/>
        <v>0.43153350375018107</v>
      </c>
      <c r="AA51" s="18">
        <f t="shared" si="50"/>
        <v>0.6649602277810196</v>
      </c>
      <c r="AB51" s="18">
        <f t="shared" si="57"/>
        <v>0.58709109983343666</v>
      </c>
      <c r="AD51" s="18">
        <f t="shared" ref="AD51:AF51" si="64">IF($F$6-$D$6 &lt;&gt; 0,(EXP(LN(1+(AD31/100))/($F$6-$D$6))-1)*100,0)</f>
        <v>0.58709109983343666</v>
      </c>
      <c r="AE51" s="18">
        <f t="shared" si="64"/>
        <v>3.1724314245535012</v>
      </c>
      <c r="AF51" s="18">
        <f t="shared" si="64"/>
        <v>3.5573524952620339</v>
      </c>
    </row>
    <row r="52" spans="1:32" x14ac:dyDescent="0.2">
      <c r="A52" t="str">
        <f>$A$14</f>
        <v>Sales and customer service occupations</v>
      </c>
      <c r="B52" s="18">
        <f t="shared" si="42"/>
        <v>-0.69749423760595564</v>
      </c>
      <c r="C52" s="18">
        <f t="shared" si="42"/>
        <v>0.86677224585702817</v>
      </c>
      <c r="D52" s="18">
        <f t="shared" si="42"/>
        <v>0.25264190458744729</v>
      </c>
      <c r="E52" s="18">
        <f t="shared" si="42"/>
        <v>-0.13472219992280987</v>
      </c>
      <c r="F52" s="18">
        <f t="shared" si="54"/>
        <v>-5.7674211128566633E-3</v>
      </c>
      <c r="H52" s="18">
        <f t="shared" si="51"/>
        <v>-5.7674211128566633E-3</v>
      </c>
      <c r="I52" s="18">
        <f t="shared" si="51"/>
        <v>2.5868179181831152</v>
      </c>
      <c r="J52" s="18">
        <f t="shared" si="51"/>
        <v>2.5827847713988827</v>
      </c>
      <c r="L52" t="str">
        <f>$A$14</f>
        <v>Sales and customer service occupations</v>
      </c>
      <c r="M52" s="18">
        <f t="shared" si="43"/>
        <v>-0.97003877814004769</v>
      </c>
      <c r="N52" s="18">
        <f t="shared" si="44"/>
        <v>3.5019143014060505</v>
      </c>
      <c r="O52" s="18">
        <f t="shared" si="45"/>
        <v>0.85726021512173567</v>
      </c>
      <c r="P52" s="18">
        <f t="shared" si="46"/>
        <v>0.31441665549825082</v>
      </c>
      <c r="Q52" s="18">
        <f t="shared" si="55"/>
        <v>0.49503909142061264</v>
      </c>
      <c r="S52" s="18">
        <f t="shared" ref="S52:U52" si="65">IF($F$6-$D$6 &lt;&gt; 0,(EXP(LN(1+(S32/100))/($F$6-$D$6))-1)*100,0)</f>
        <v>0.49503909142061264</v>
      </c>
      <c r="T52" s="18">
        <f t="shared" si="65"/>
        <v>2.0390569637746214</v>
      </c>
      <c r="U52" s="18">
        <f t="shared" si="65"/>
        <v>2.4155604847465595</v>
      </c>
      <c r="W52" t="str">
        <f>$A$14</f>
        <v>Sales and customer service occupations</v>
      </c>
      <c r="X52" s="18">
        <f t="shared" si="47"/>
        <v>-0.53399319120452926</v>
      </c>
      <c r="Y52" s="18">
        <f t="shared" si="48"/>
        <v>-0.69679146108697632</v>
      </c>
      <c r="Z52" s="18">
        <f t="shared" si="49"/>
        <v>-0.12870507417687138</v>
      </c>
      <c r="AA52" s="18">
        <f t="shared" si="50"/>
        <v>-0.43651864503384541</v>
      </c>
      <c r="AB52" s="18">
        <f t="shared" si="57"/>
        <v>-0.33401967862555226</v>
      </c>
      <c r="AD52" s="18">
        <f t="shared" ref="AD52:AF52" si="66">IF($F$6-$D$6 &lt;&gt; 0,(EXP(LN(1+(AD32/100))/($F$6-$D$6))-1)*100,0)</f>
        <v>-0.33401967862555226</v>
      </c>
      <c r="AE52" s="18">
        <f t="shared" si="66"/>
        <v>2.9061485140644994</v>
      </c>
      <c r="AF52" s="18">
        <f t="shared" si="66"/>
        <v>2.6843243594353972</v>
      </c>
    </row>
    <row r="53" spans="1:32" x14ac:dyDescent="0.2">
      <c r="A53" t="str">
        <f>$A$15</f>
        <v>Process, plant and machine operatives</v>
      </c>
      <c r="B53" s="18">
        <f t="shared" si="42"/>
        <v>0.98175391865782391</v>
      </c>
      <c r="C53" s="18">
        <f t="shared" si="42"/>
        <v>-10.558736125727053</v>
      </c>
      <c r="D53" s="18">
        <f t="shared" si="42"/>
        <v>0.54695390652088616</v>
      </c>
      <c r="E53" s="18">
        <f t="shared" si="42"/>
        <v>-0.32192825342961529</v>
      </c>
      <c r="F53" s="18">
        <f t="shared" si="54"/>
        <v>-3.3138364346030347E-2</v>
      </c>
      <c r="H53" s="18">
        <f t="shared" si="51"/>
        <v>-3.3138364346030347E-2</v>
      </c>
      <c r="I53" s="18">
        <f t="shared" si="51"/>
        <v>2.6327884951854008</v>
      </c>
      <c r="J53" s="18">
        <f t="shared" si="51"/>
        <v>2.6097740931555258</v>
      </c>
      <c r="L53" t="str">
        <f>$A$15</f>
        <v>Process, plant and machine operatives</v>
      </c>
      <c r="M53" s="18">
        <f t="shared" si="43"/>
        <v>0.73408878342553496</v>
      </c>
      <c r="N53" s="18">
        <f t="shared" si="44"/>
        <v>-10.510938248750023</v>
      </c>
      <c r="O53" s="18">
        <f t="shared" si="45"/>
        <v>-6.6894949435525319E-2</v>
      </c>
      <c r="P53" s="18">
        <f t="shared" si="46"/>
        <v>-0.54231709594402266</v>
      </c>
      <c r="Q53" s="18">
        <f t="shared" si="55"/>
        <v>-0.38409488830813965</v>
      </c>
      <c r="S53" s="18">
        <f t="shared" ref="S53:U53" si="67">IF($F$6-$D$6 &lt;&gt; 0,(EXP(LN(1+(S33/100))/($F$6-$D$6))-1)*100,0)</f>
        <v>-0.38409488830813965</v>
      </c>
      <c r="T53" s="18">
        <f t="shared" si="67"/>
        <v>2.4950950448235032</v>
      </c>
      <c r="U53" s="18">
        <f t="shared" si="67"/>
        <v>2.2253589160712295</v>
      </c>
      <c r="W53" t="str">
        <f>$A$15</f>
        <v>Process, plant and machine operatives</v>
      </c>
      <c r="X53" s="18">
        <f t="shared" si="47"/>
        <v>2.5543215084120607</v>
      </c>
      <c r="Y53" s="18">
        <f t="shared" si="48"/>
        <v>-10.848986288535356</v>
      </c>
      <c r="Z53" s="18">
        <f t="shared" si="49"/>
        <v>3.9980656287008642</v>
      </c>
      <c r="AA53" s="18">
        <f t="shared" si="50"/>
        <v>0.71759032429252745</v>
      </c>
      <c r="AB53" s="18">
        <f t="shared" si="57"/>
        <v>1.7994203115116569</v>
      </c>
      <c r="AD53" s="18">
        <f t="shared" ref="AD53:AF53" si="68">IF($F$6-$D$6 &lt;&gt; 0,(EXP(LN(1+(AD33/100))/($F$6-$D$6))-1)*100,0)</f>
        <v>1.7994203115116569</v>
      </c>
      <c r="AE53" s="18">
        <f t="shared" si="68"/>
        <v>3.4204985438732516</v>
      </c>
      <c r="AF53" s="18">
        <f t="shared" si="68"/>
        <v>4.5986203113476121</v>
      </c>
    </row>
    <row r="54" spans="1:32" x14ac:dyDescent="0.2">
      <c r="A54" t="str">
        <f>$A$16</f>
        <v>Elementary occupations</v>
      </c>
      <c r="B54" s="18">
        <f t="shared" si="42"/>
        <v>-0.41721787033891511</v>
      </c>
      <c r="C54" s="18">
        <f t="shared" si="42"/>
        <v>-7.0319585226617516</v>
      </c>
      <c r="D54" s="18">
        <f t="shared" si="42"/>
        <v>1.2202653557201293</v>
      </c>
      <c r="E54" s="18">
        <f t="shared" si="42"/>
        <v>-0.20368984730360085</v>
      </c>
      <c r="F54" s="18">
        <f t="shared" si="54"/>
        <v>0.26872207304626805</v>
      </c>
      <c r="H54" s="18">
        <f t="shared" si="51"/>
        <v>0.26872207304626805</v>
      </c>
      <c r="I54" s="18">
        <f t="shared" si="51"/>
        <v>2.7001970066547143</v>
      </c>
      <c r="J54" s="18">
        <f t="shared" si="51"/>
        <v>2.8863941559903239</v>
      </c>
      <c r="L54" t="str">
        <f>$A$16</f>
        <v>Elementary occupations</v>
      </c>
      <c r="M54" s="18">
        <f t="shared" si="43"/>
        <v>-2.4235676790477334</v>
      </c>
      <c r="N54" s="18">
        <f t="shared" si="44"/>
        <v>-2.4442243183392831</v>
      </c>
      <c r="O54" s="18">
        <f t="shared" si="45"/>
        <v>1.1474231426384485</v>
      </c>
      <c r="P54" s="18">
        <f t="shared" si="46"/>
        <v>-0.48423696593412613</v>
      </c>
      <c r="Q54" s="18">
        <f t="shared" si="55"/>
        <v>5.670399933357384E-2</v>
      </c>
      <c r="S54" s="18">
        <f t="shared" ref="S54:U54" si="69">IF($F$6-$D$6 &lt;&gt; 0,(EXP(LN(1+(S34/100))/($F$6-$D$6))-1)*100,0)</f>
        <v>5.670399933357384E-2</v>
      </c>
      <c r="T54" s="18">
        <f t="shared" si="69"/>
        <v>2.1981010526913147</v>
      </c>
      <c r="U54" s="18">
        <f t="shared" si="69"/>
        <v>2.2399700809498491</v>
      </c>
      <c r="W54" t="str">
        <f>$A$16</f>
        <v>Elementary occupations</v>
      </c>
      <c r="X54" s="18">
        <f t="shared" si="47"/>
        <v>1.9428463915409866</v>
      </c>
      <c r="Y54" s="18">
        <f t="shared" si="48"/>
        <v>-11.869473714681433</v>
      </c>
      <c r="Z54" s="18">
        <f t="shared" si="49"/>
        <v>1.3050235023799761</v>
      </c>
      <c r="AA54" s="18">
        <f t="shared" si="50"/>
        <v>0.11260061711142466</v>
      </c>
      <c r="AB54" s="18">
        <f t="shared" si="57"/>
        <v>0.50850719113109122</v>
      </c>
      <c r="AD54" s="18">
        <f t="shared" ref="AD54:AF54" si="70">IF($F$6-$D$6 &lt;&gt; 0,(EXP(LN(1+(AD34/100))/($F$6-$D$6))-1)*100,0)</f>
        <v>0.50850719113109122</v>
      </c>
      <c r="AE54" s="18">
        <f t="shared" si="70"/>
        <v>3.2458451497688889</v>
      </c>
      <c r="AF54" s="18">
        <f t="shared" si="70"/>
        <v>3.5753612921688438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1.3845311799311588</v>
      </c>
      <c r="C56" s="26">
        <f>IF(D$6-C$6 &lt;&gt; 0,(EXP(LN(D18/C18)/(D$6-C$6))-1)*100,0)</f>
        <v>-0.70973280953247064</v>
      </c>
      <c r="D56" s="26">
        <f>IF(E$6-D$6 &lt;&gt; 0,(EXP(LN(E18/D18)/(E$6-D$6))-1)*100,0)</f>
        <v>0.74781971914583689</v>
      </c>
      <c r="E56" s="26">
        <f>IF(F$6-E$6 &lt;&gt; 0,(EXP(LN(F18/E18)/(F$6-E$6))-1)*100,0)</f>
        <v>0.46773174586265398</v>
      </c>
      <c r="F56" s="26">
        <f t="shared" si="54"/>
        <v>0.56100777769414467</v>
      </c>
      <c r="H56" s="26">
        <f t="shared" si="51"/>
        <v>0.56100777769414467</v>
      </c>
      <c r="I56" s="26">
        <f t="shared" ref="I56" si="71">IF($F$6-$D$6 &lt;&gt; 0,(EXP(LN(1+(I36/100))/($F$6-$D$6))-1)*100,0)</f>
        <v>2.759686939841921</v>
      </c>
      <c r="J56" s="26">
        <f t="shared" ref="J56" si="72">IF($F$6-$D$6 &lt;&gt; 0,(EXP(LN(1+(J36/100))/($F$6-$D$6))-1)*100,0)</f>
        <v>3.147894026371878</v>
      </c>
      <c r="L56" s="24" t="str">
        <f>$A$18</f>
        <v>All occupations</v>
      </c>
      <c r="M56" s="26">
        <f>IF(N$6-M$6 &lt;&gt; 0,(EXP(LN(N18/M18)/(N$6-M$6))-1)*100,0)</f>
        <v>0.7708797396923206</v>
      </c>
      <c r="N56" s="26">
        <f>IF(O$6-N$6 &lt;&gt; 0,(EXP(LN(O18/N18)/(O$6-N$6))-1)*100,0)</f>
        <v>-1.7114263872018753</v>
      </c>
      <c r="O56" s="26">
        <f>IF(P$6-O$6 &lt;&gt; 0,(EXP(LN(P18/O18)/(P$6-O$6))-1)*100,0)</f>
        <v>0.61917613617563649</v>
      </c>
      <c r="P56" s="26">
        <f>IF(Q$6-P$6 &lt;&gt; 0,(EXP(LN(Q18/P18)/(Q$6-P$6))-1)*100,0)</f>
        <v>0.35775712667651671</v>
      </c>
      <c r="Q56" s="26">
        <f t="shared" ref="Q56" si="73">IF(Q$6-O$6 &lt;&gt; 0,(EXP(LN(Q18/O18)/(Q$6-O$6))-1)*100,0)</f>
        <v>0.44482124328235617</v>
      </c>
      <c r="S56" s="26">
        <f t="shared" ref="S56:U56" si="74">IF($F$6-$D$6 &lt;&gt; 0,(EXP(LN(1+(S36/100))/($F$6-$D$6))-1)*100,0)</f>
        <v>0.44482124328235617</v>
      </c>
      <c r="T56" s="26">
        <f t="shared" si="74"/>
        <v>2.3454988633513141</v>
      </c>
      <c r="U56" s="26">
        <f t="shared" si="74"/>
        <v>2.6699380338407019</v>
      </c>
      <c r="W56" s="24" t="str">
        <f>$A$18</f>
        <v>All occupations</v>
      </c>
      <c r="X56" s="26">
        <f>IF(Y$6-X$6 &lt;&gt; 0,(EXP(LN(Y18/X18)/(Y$6-X$6))-1)*100,0)</f>
        <v>2.0779746386554443</v>
      </c>
      <c r="Y56" s="26">
        <f>IF(Z$6-Y$6 &lt;&gt; 0,(EXP(LN(Z18/Y18)/(Z$6-Y$6))-1)*100,0)</f>
        <v>0.3863271390277756</v>
      </c>
      <c r="Z56" s="26">
        <f>IF(AA$6-Z$6 &lt;&gt; 0,(EXP(LN(AA18/Z18)/(AA$6-Z$6))-1)*100,0)</f>
        <v>0.88491577562217483</v>
      </c>
      <c r="AA56" s="26">
        <f>IF(AB$6-AA$6 &lt;&gt; 0,(EXP(LN(AB18/AA18)/(AB$6-AA$6))-1)*100,0)</f>
        <v>0.58284211758869997</v>
      </c>
      <c r="AB56" s="26">
        <f t="shared" ref="AB56" si="75">IF(AB$6-Z$6 &lt;&gt; 0,(EXP(LN(AB18/Z18)/(AB$6-Z$6))-1)*100,0)</f>
        <v>0.68343270506441289</v>
      </c>
      <c r="AD56" s="26">
        <f t="shared" ref="AD56:AF56" si="76">IF($F$6-$D$6 &lt;&gt; 0,(EXP(LN(1+(AD36/100))/($F$6-$D$6))-1)*100,0)</f>
        <v>0.68343270506441289</v>
      </c>
      <c r="AE56" s="26">
        <f t="shared" si="76"/>
        <v>3.1789324513691763</v>
      </c>
      <c r="AF56" s="26">
        <f t="shared" si="76"/>
        <v>3.6277239280469775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5.7125106719900813</v>
      </c>
      <c r="C64" s="27">
        <f t="shared" si="77"/>
        <v>1.3984938623380501</v>
      </c>
      <c r="D64" s="27">
        <f t="shared" si="77"/>
        <v>-1.7789348882227856</v>
      </c>
      <c r="E64" s="27">
        <f t="shared" si="77"/>
        <v>4.0268491582698331</v>
      </c>
      <c r="F64" s="27">
        <f>F8-D8</f>
        <v>2.2479142700470476</v>
      </c>
      <c r="L64" t="str">
        <f>$A$8</f>
        <v>Managers, directors and senior officials</v>
      </c>
      <c r="M64" s="27">
        <f t="shared" ref="M64:M72" si="78">N8-M8</f>
        <v>2.8707030931010564</v>
      </c>
      <c r="N64" s="27">
        <f t="shared" ref="N64:N72" si="79">O8-N8</f>
        <v>3.663780731598365E-2</v>
      </c>
      <c r="O64" s="27">
        <f t="shared" ref="O64:O72" si="80">P8-O8</f>
        <v>-1.3601230773154427</v>
      </c>
      <c r="P64" s="27">
        <f t="shared" ref="P64:P72" si="81">Q8-P8</f>
        <v>2.0302894928993389</v>
      </c>
      <c r="Q64" s="27">
        <f>Q8-O8</f>
        <v>0.67016641558389622</v>
      </c>
      <c r="W64" t="str">
        <f>$A$8</f>
        <v>Managers, directors and senior officials</v>
      </c>
      <c r="X64" s="27">
        <f t="shared" ref="X64:X72" si="82">Y8-X8</f>
        <v>2.8418075788889716</v>
      </c>
      <c r="Y64" s="27">
        <f t="shared" ref="Y64:Y72" si="83">Z8-Y8</f>
        <v>1.3618560550220948</v>
      </c>
      <c r="Z64" s="27">
        <f t="shared" ref="Z64:Z72" si="84">AA8-Z8</f>
        <v>-0.4188118109073784</v>
      </c>
      <c r="AA64" s="27">
        <f t="shared" ref="AA64:AA72" si="85">AB8-AA8</f>
        <v>1.9965596653705333</v>
      </c>
      <c r="AB64" s="27">
        <f>AB8-Z8</f>
        <v>1.5777478544631549</v>
      </c>
    </row>
    <row r="65" spans="1:31" x14ac:dyDescent="0.2">
      <c r="A65" t="str">
        <f>$A$9</f>
        <v>Professional occupations</v>
      </c>
      <c r="B65" s="27">
        <f t="shared" si="77"/>
        <v>11.116020975179552</v>
      </c>
      <c r="C65" s="27">
        <f t="shared" si="77"/>
        <v>3.0879510445134741</v>
      </c>
      <c r="D65" s="27">
        <f t="shared" si="77"/>
        <v>7.7753907959543369</v>
      </c>
      <c r="E65" s="27">
        <f t="shared" si="77"/>
        <v>11.487500871825958</v>
      </c>
      <c r="F65" s="27">
        <f t="shared" ref="F65:F72" si="86">F9-D9</f>
        <v>19.262891667780295</v>
      </c>
      <c r="L65" t="str">
        <f>$A$9</f>
        <v>Professional occupations</v>
      </c>
      <c r="M65" s="27">
        <f t="shared" si="78"/>
        <v>4.7167261909576936</v>
      </c>
      <c r="N65" s="27">
        <f t="shared" si="79"/>
        <v>0.69968832710996764</v>
      </c>
      <c r="O65" s="27">
        <f t="shared" si="80"/>
        <v>5.2207765936016628</v>
      </c>
      <c r="P65" s="27">
        <f t="shared" si="81"/>
        <v>5.5302847014581999</v>
      </c>
      <c r="Q65" s="27">
        <f t="shared" ref="Q65:Q72" si="87">Q9-O9</f>
        <v>10.751061295059863</v>
      </c>
      <c r="W65" t="str">
        <f>$A$9</f>
        <v>Professional occupations</v>
      </c>
      <c r="X65" s="27">
        <f t="shared" si="82"/>
        <v>6.3992947842218406</v>
      </c>
      <c r="Y65" s="27">
        <f t="shared" si="83"/>
        <v>2.3882627174035065</v>
      </c>
      <c r="Z65" s="27">
        <f t="shared" si="84"/>
        <v>2.5546142023526883</v>
      </c>
      <c r="AA65" s="27">
        <f t="shared" si="85"/>
        <v>5.9572161703677438</v>
      </c>
      <c r="AB65" s="27">
        <f t="shared" ref="AB65:AB72" si="88">AB9-Z9</f>
        <v>8.5118303727204321</v>
      </c>
    </row>
    <row r="66" spans="1:31" x14ac:dyDescent="0.2">
      <c r="A66" t="str">
        <f>$A$10</f>
        <v>Associate professional occupations</v>
      </c>
      <c r="B66" s="27">
        <f t="shared" si="77"/>
        <v>3.7237374187497494</v>
      </c>
      <c r="C66" s="27">
        <f t="shared" si="77"/>
        <v>2.0764306839770938</v>
      </c>
      <c r="D66" s="27">
        <f t="shared" si="77"/>
        <v>3.4788803795984649</v>
      </c>
      <c r="E66" s="27">
        <f t="shared" si="77"/>
        <v>5.4848017486399527</v>
      </c>
      <c r="F66" s="27">
        <f t="shared" si="86"/>
        <v>8.9636821282384176</v>
      </c>
      <c r="L66" t="str">
        <f>$A$10</f>
        <v>Associate professional occupations</v>
      </c>
      <c r="M66" s="27">
        <f t="shared" si="78"/>
        <v>1.1757825411883687</v>
      </c>
      <c r="N66" s="27">
        <f t="shared" si="79"/>
        <v>0.68137816557235453</v>
      </c>
      <c r="O66" s="27">
        <f t="shared" si="80"/>
        <v>-0.51170683096133018</v>
      </c>
      <c r="P66" s="27">
        <f t="shared" si="81"/>
        <v>1.1289126268773124</v>
      </c>
      <c r="Q66" s="27">
        <f t="shared" si="87"/>
        <v>0.61720579591598224</v>
      </c>
      <c r="W66" t="str">
        <f>$A$10</f>
        <v>Associate professional occupations</v>
      </c>
      <c r="X66" s="27">
        <f t="shared" si="82"/>
        <v>2.5479548775613736</v>
      </c>
      <c r="Y66" s="27">
        <f t="shared" si="83"/>
        <v>1.3950525184046754</v>
      </c>
      <c r="Z66" s="27">
        <f t="shared" si="84"/>
        <v>3.9905872105597844</v>
      </c>
      <c r="AA66" s="27">
        <f t="shared" si="85"/>
        <v>4.3558891217626829</v>
      </c>
      <c r="AB66" s="27">
        <f t="shared" si="88"/>
        <v>8.3464763323224673</v>
      </c>
    </row>
    <row r="67" spans="1:31" x14ac:dyDescent="0.2">
      <c r="A67" t="str">
        <f>$A$11</f>
        <v>Administrative and secretarial occupations</v>
      </c>
      <c r="B67" s="27">
        <f t="shared" si="77"/>
        <v>-1.4121697296077329</v>
      </c>
      <c r="C67" s="27">
        <f t="shared" si="77"/>
        <v>1.7382877320597672</v>
      </c>
      <c r="D67" s="27">
        <f t="shared" si="77"/>
        <v>0.16336364309673712</v>
      </c>
      <c r="E67" s="27">
        <f t="shared" si="77"/>
        <v>-2.024438247350794</v>
      </c>
      <c r="F67" s="27">
        <f t="shared" si="86"/>
        <v>-1.8610746042540569</v>
      </c>
      <c r="L67" t="str">
        <f>$A$11</f>
        <v>Administrative and secretarial occupations</v>
      </c>
      <c r="M67" s="27">
        <f t="shared" si="78"/>
        <v>-1.1144200623065821</v>
      </c>
      <c r="N67" s="27">
        <f t="shared" si="79"/>
        <v>1.4966424241513021</v>
      </c>
      <c r="O67" s="27">
        <f t="shared" si="80"/>
        <v>0.52053811698455199</v>
      </c>
      <c r="P67" s="27">
        <f t="shared" si="81"/>
        <v>0.73521798435306707</v>
      </c>
      <c r="Q67" s="27">
        <f t="shared" si="87"/>
        <v>1.2557561013376191</v>
      </c>
      <c r="W67" t="str">
        <f>$A$11</f>
        <v>Administrative and secretarial occupations</v>
      </c>
      <c r="X67" s="27">
        <f t="shared" si="82"/>
        <v>-0.29774966730115793</v>
      </c>
      <c r="Y67" s="27">
        <f t="shared" si="83"/>
        <v>0.24164530790848815</v>
      </c>
      <c r="Z67" s="27">
        <f t="shared" si="84"/>
        <v>-0.35717447388780244</v>
      </c>
      <c r="AA67" s="27">
        <f t="shared" si="85"/>
        <v>-2.759656231703886</v>
      </c>
      <c r="AB67" s="27">
        <f t="shared" si="88"/>
        <v>-3.1168307055916884</v>
      </c>
    </row>
    <row r="68" spans="1:31" x14ac:dyDescent="0.2">
      <c r="A68" t="str">
        <f>$A$12</f>
        <v>Skilled trades occupations</v>
      </c>
      <c r="B68" s="27">
        <f t="shared" si="77"/>
        <v>0.61901021423465608</v>
      </c>
      <c r="C68" s="27">
        <f t="shared" si="77"/>
        <v>-4.1011231632664789</v>
      </c>
      <c r="D68" s="27">
        <f t="shared" si="77"/>
        <v>0.42597542792720589</v>
      </c>
      <c r="E68" s="27">
        <f t="shared" si="77"/>
        <v>-1.0800069432347641</v>
      </c>
      <c r="F68" s="27">
        <f t="shared" si="86"/>
        <v>-0.65403151530755821</v>
      </c>
      <c r="L68" t="str">
        <f>$A$12</f>
        <v>Skilled trades occupations</v>
      </c>
      <c r="M68" s="27">
        <f t="shared" si="78"/>
        <v>0.30575330053587635</v>
      </c>
      <c r="N68" s="27">
        <f t="shared" si="79"/>
        <v>-4.3594459976172644</v>
      </c>
      <c r="O68" s="27">
        <f t="shared" si="80"/>
        <v>0.10964614503831172</v>
      </c>
      <c r="P68" s="27">
        <f t="shared" si="81"/>
        <v>-1.5238683355221667</v>
      </c>
      <c r="Q68" s="27">
        <f t="shared" si="87"/>
        <v>-1.414222190483855</v>
      </c>
      <c r="W68" t="str">
        <f>$A$12</f>
        <v>Skilled trades occupations</v>
      </c>
      <c r="X68" s="27">
        <f t="shared" si="82"/>
        <v>0.31325691369880548</v>
      </c>
      <c r="Y68" s="27">
        <f t="shared" si="83"/>
        <v>0.25832283435077397</v>
      </c>
      <c r="Z68" s="27">
        <f t="shared" si="84"/>
        <v>0.31632928288889417</v>
      </c>
      <c r="AA68" s="27">
        <f t="shared" si="85"/>
        <v>0.44386139228742305</v>
      </c>
      <c r="AB68" s="27">
        <f t="shared" si="88"/>
        <v>0.76019067517631722</v>
      </c>
    </row>
    <row r="69" spans="1:31" x14ac:dyDescent="0.2">
      <c r="A69" t="str">
        <f>$A$13</f>
        <v>Caring, leisure and other service occupations</v>
      </c>
      <c r="B69" s="27">
        <f t="shared" si="77"/>
        <v>1.5874094261989526</v>
      </c>
      <c r="C69" s="27">
        <f t="shared" si="77"/>
        <v>-2.1164325559492241</v>
      </c>
      <c r="D69" s="27">
        <f t="shared" si="77"/>
        <v>1.1433400485436636</v>
      </c>
      <c r="E69" s="27">
        <f t="shared" si="77"/>
        <v>2.9083955945974509</v>
      </c>
      <c r="F69" s="27">
        <f t="shared" si="86"/>
        <v>4.0517356431411145</v>
      </c>
      <c r="L69" t="str">
        <f>$A$13</f>
        <v>Caring, leisure and other service occupations</v>
      </c>
      <c r="M69" s="27">
        <f t="shared" si="78"/>
        <v>0.18075343112566866</v>
      </c>
      <c r="N69" s="27">
        <f t="shared" si="79"/>
        <v>3.9056632689216109E-2</v>
      </c>
      <c r="O69" s="27">
        <f t="shared" si="80"/>
        <v>0.53748384407924998</v>
      </c>
      <c r="P69" s="27">
        <f t="shared" si="81"/>
        <v>0.95938548808751456</v>
      </c>
      <c r="Q69" s="27">
        <f t="shared" si="87"/>
        <v>1.4968693321667645</v>
      </c>
      <c r="W69" t="str">
        <f>$A$13</f>
        <v>Caring, leisure and other service occupations</v>
      </c>
      <c r="X69" s="27">
        <f t="shared" si="82"/>
        <v>1.4066559950732866</v>
      </c>
      <c r="Y69" s="27">
        <f t="shared" si="83"/>
        <v>-2.1554891886384624</v>
      </c>
      <c r="Z69" s="27">
        <f t="shared" si="84"/>
        <v>0.60585620446441979</v>
      </c>
      <c r="AA69" s="27">
        <f t="shared" si="85"/>
        <v>1.9490101065099275</v>
      </c>
      <c r="AB69" s="27">
        <f t="shared" si="88"/>
        <v>2.5548663109743472</v>
      </c>
    </row>
    <row r="70" spans="1:31" x14ac:dyDescent="0.2">
      <c r="A70" t="str">
        <f>$A$14</f>
        <v>Sales and customer service occupations</v>
      </c>
      <c r="B70" s="27">
        <f t="shared" si="77"/>
        <v>-0.93731020130258003</v>
      </c>
      <c r="C70" s="27">
        <f t="shared" si="77"/>
        <v>0.28613761039648011</v>
      </c>
      <c r="D70" s="27">
        <f t="shared" si="77"/>
        <v>0.42275415154684737</v>
      </c>
      <c r="E70" s="27">
        <f t="shared" si="77"/>
        <v>-0.45154905787271815</v>
      </c>
      <c r="F70" s="27">
        <f t="shared" si="86"/>
        <v>-2.8794906325870784E-2</v>
      </c>
      <c r="L70" t="str">
        <f>$A$14</f>
        <v>Sales and customer service occupations</v>
      </c>
      <c r="M70" s="27">
        <f t="shared" si="78"/>
        <v>-0.48879690222979733</v>
      </c>
      <c r="N70" s="27">
        <f t="shared" si="79"/>
        <v>0.43050242589933774</v>
      </c>
      <c r="O70" s="27">
        <f t="shared" si="80"/>
        <v>0.55481362978490267</v>
      </c>
      <c r="P70" s="27">
        <f t="shared" si="81"/>
        <v>0.42346018754582815</v>
      </c>
      <c r="Q70" s="27">
        <f t="shared" si="87"/>
        <v>0.97827381733073082</v>
      </c>
      <c r="W70" t="str">
        <f>$A$14</f>
        <v>Sales and customer service occupations</v>
      </c>
      <c r="X70" s="27">
        <f t="shared" si="82"/>
        <v>-0.44851329907277915</v>
      </c>
      <c r="Y70" s="27">
        <f t="shared" si="83"/>
        <v>-0.14436481550287539</v>
      </c>
      <c r="Z70" s="27">
        <f t="shared" si="84"/>
        <v>-0.13205947823803399</v>
      </c>
      <c r="AA70" s="27">
        <f t="shared" si="85"/>
        <v>-0.87500924541853564</v>
      </c>
      <c r="AB70" s="27">
        <f t="shared" si="88"/>
        <v>-1.0070687236565696</v>
      </c>
    </row>
    <row r="71" spans="1:31" x14ac:dyDescent="0.2">
      <c r="A71" t="str">
        <f>$A$15</f>
        <v>Process, plant and machine operatives</v>
      </c>
      <c r="B71" s="27">
        <f t="shared" si="77"/>
        <v>0.83297752888676868</v>
      </c>
      <c r="C71" s="27">
        <f t="shared" si="77"/>
        <v>-2.2949009951292325</v>
      </c>
      <c r="D71" s="27">
        <f t="shared" si="77"/>
        <v>0.53747891996358277</v>
      </c>
      <c r="E71" s="27">
        <f t="shared" si="77"/>
        <v>-0.63388515542975554</v>
      </c>
      <c r="F71" s="27">
        <f t="shared" si="86"/>
        <v>-9.6406235466172774E-2</v>
      </c>
      <c r="L71" t="str">
        <f>$A$15</f>
        <v>Process, plant and machine operatives</v>
      </c>
      <c r="M71" s="27">
        <f t="shared" si="78"/>
        <v>0.53805666096689464</v>
      </c>
      <c r="N71" s="27">
        <f t="shared" si="79"/>
        <v>-1.961496567316928</v>
      </c>
      <c r="O71" s="27">
        <f t="shared" si="80"/>
        <v>-5.578254373064695E-2</v>
      </c>
      <c r="P71" s="27">
        <f t="shared" si="81"/>
        <v>-0.88093064418249867</v>
      </c>
      <c r="Q71" s="27">
        <f t="shared" si="87"/>
        <v>-0.93671318791314562</v>
      </c>
      <c r="W71" t="str">
        <f>$A$15</f>
        <v>Process, plant and machine operatives</v>
      </c>
      <c r="X71" s="27">
        <f t="shared" si="82"/>
        <v>0.29492086791989003</v>
      </c>
      <c r="Y71" s="27">
        <f t="shared" si="83"/>
        <v>-0.33340442781232493</v>
      </c>
      <c r="Z71" s="27">
        <f t="shared" si="84"/>
        <v>0.5932614636942537</v>
      </c>
      <c r="AA71" s="27">
        <f t="shared" si="85"/>
        <v>0.24704548875274401</v>
      </c>
      <c r="AB71" s="27">
        <f t="shared" si="88"/>
        <v>0.84030695244699771</v>
      </c>
    </row>
    <row r="72" spans="1:31" x14ac:dyDescent="0.2">
      <c r="A72" t="str">
        <f>$A$16</f>
        <v>Elementary occupations</v>
      </c>
      <c r="B72" s="27">
        <f t="shared" si="77"/>
        <v>-0.67218630432930837</v>
      </c>
      <c r="C72" s="27">
        <f t="shared" si="77"/>
        <v>-2.8028442189399385</v>
      </c>
      <c r="D72" s="27">
        <f t="shared" si="77"/>
        <v>2.3167515215918542</v>
      </c>
      <c r="E72" s="27">
        <f t="shared" si="77"/>
        <v>-0.79466796944518592</v>
      </c>
      <c r="F72" s="27">
        <f t="shared" si="86"/>
        <v>1.5220835521466682</v>
      </c>
      <c r="L72" t="str">
        <f>$A$16</f>
        <v>Elementary occupations</v>
      </c>
      <c r="M72" s="27">
        <f t="shared" si="78"/>
        <v>-2.1094455842691175</v>
      </c>
      <c r="N72" s="27">
        <f t="shared" si="79"/>
        <v>-0.50002671957425449</v>
      </c>
      <c r="O72" s="27">
        <f t="shared" si="80"/>
        <v>1.171561039498318</v>
      </c>
      <c r="P72" s="27">
        <f t="shared" si="81"/>
        <v>-1.00113547626243</v>
      </c>
      <c r="Q72" s="27">
        <f t="shared" si="87"/>
        <v>0.17042556323588798</v>
      </c>
      <c r="W72" t="str">
        <f>$A$16</f>
        <v>Elementary occupations</v>
      </c>
      <c r="X72" s="27">
        <f t="shared" si="82"/>
        <v>1.4372592799397772</v>
      </c>
      <c r="Y72" s="27">
        <f t="shared" si="83"/>
        <v>-2.3028174993657089</v>
      </c>
      <c r="Z72" s="27">
        <f t="shared" si="84"/>
        <v>1.145190482093561</v>
      </c>
      <c r="AA72" s="27">
        <f t="shared" si="85"/>
        <v>0.20646750681726189</v>
      </c>
      <c r="AB72" s="27">
        <f t="shared" si="88"/>
        <v>1.3516579889108229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20.570000000000107</v>
      </c>
      <c r="C74" s="29">
        <f t="shared" ref="C74" si="89">D18-C18</f>
        <v>-2.7279999999999518</v>
      </c>
      <c r="D74" s="29">
        <f>E18-D18</f>
        <v>14.484999999999957</v>
      </c>
      <c r="E74" s="29">
        <f>F18-E18</f>
        <v>18.923000000000002</v>
      </c>
      <c r="F74" s="29">
        <f>F18-D18</f>
        <v>33.407999999999959</v>
      </c>
      <c r="L74" s="24" t="str">
        <f>$A$18</f>
        <v>All occupations</v>
      </c>
      <c r="M74" s="29">
        <f>N18-M18</f>
        <v>6.0751126690700801</v>
      </c>
      <c r="N74" s="29">
        <f t="shared" ref="N74" si="90">O18-N18</f>
        <v>-3.4370635017702682</v>
      </c>
      <c r="O74" s="29">
        <f>P18-O18</f>
        <v>6.1872069169795623</v>
      </c>
      <c r="P74" s="29">
        <f>Q18-P18</f>
        <v>7.4016160252541852</v>
      </c>
      <c r="Q74" s="29">
        <f>Q18-O18</f>
        <v>13.588822942233747</v>
      </c>
      <c r="W74" s="24" t="str">
        <f>$A$18</f>
        <v>All occupations</v>
      </c>
      <c r="X74" s="29">
        <f>Y18-X18</f>
        <v>14.494887330930027</v>
      </c>
      <c r="Y74" s="29">
        <f t="shared" ref="Y74" si="91">Z18-Y18</f>
        <v>0.70906350177011745</v>
      </c>
      <c r="Z74" s="29">
        <f>AA18-Z18</f>
        <v>8.297793083020423</v>
      </c>
      <c r="AA74" s="29">
        <f>AB18-AA18</f>
        <v>11.521383974745874</v>
      </c>
      <c r="AB74" s="29">
        <f>AB18-Z18</f>
        <v>19.819177057766296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37.676256368143896</v>
      </c>
      <c r="C80" s="11">
        <f t="shared" si="92"/>
        <v>43.388767040133978</v>
      </c>
      <c r="D80" s="11">
        <f t="shared" si="92"/>
        <v>44.787260902472028</v>
      </c>
      <c r="E80" s="11">
        <f t="shared" si="92"/>
        <v>43.008326014249242</v>
      </c>
      <c r="F80" s="11">
        <f t="shared" si="92"/>
        <v>47.035175172519075</v>
      </c>
      <c r="H80" s="40">
        <f>IF(D$6-B$6 &lt;&gt; 0,(EXP(LN(D8/B8)/(D$6-B$6))-1)*100,0)</f>
        <v>3.5183525714220121</v>
      </c>
      <c r="I80" s="40">
        <f t="shared" ref="I80:I88" si="93">F46</f>
        <v>0.32701343002912164</v>
      </c>
      <c r="L80" t="str">
        <f t="shared" ref="L80:Q88" si="94">L8</f>
        <v>Managers, directors and senior officials</v>
      </c>
      <c r="M80" s="11">
        <f t="shared" si="94"/>
        <v>25.806749912078629</v>
      </c>
      <c r="N80" s="11">
        <f t="shared" si="94"/>
        <v>28.677453005179686</v>
      </c>
      <c r="O80" s="11">
        <f t="shared" si="94"/>
        <v>28.71409081249567</v>
      </c>
      <c r="P80" s="11">
        <f t="shared" si="94"/>
        <v>27.353967735180227</v>
      </c>
      <c r="Q80" s="11">
        <f t="shared" si="94"/>
        <v>29.384257228079566</v>
      </c>
      <c r="S80" s="40">
        <f t="shared" ref="S80:S88" si="95">IF(O$6-M$6 &lt;&gt; 0,(EXP(LN(O8/M8)/(O$6-M$6))-1)*100,0)</f>
        <v>2.1579927895644779</v>
      </c>
      <c r="T80" s="40">
        <f t="shared" ref="T80:T88" si="96">Q46</f>
        <v>0.1539256183299198</v>
      </c>
      <c r="W80" t="str">
        <f t="shared" ref="W80:AB88" si="97">W8</f>
        <v>Managers, directors and senior officials</v>
      </c>
      <c r="X80" s="11">
        <f t="shared" si="97"/>
        <v>11.869506456065313</v>
      </c>
      <c r="Y80" s="11">
        <f t="shared" si="97"/>
        <v>14.711314034954285</v>
      </c>
      <c r="Z80" s="11">
        <f t="shared" si="97"/>
        <v>16.073170089976379</v>
      </c>
      <c r="AA80" s="11">
        <f t="shared" si="97"/>
        <v>15.654358279069001</v>
      </c>
      <c r="AB80" s="11">
        <f t="shared" si="97"/>
        <v>17.650917944439534</v>
      </c>
      <c r="AD80" s="40">
        <f t="shared" ref="AD80:AD88" si="98">IF(Z$6-X$6 &lt;&gt; 0,(EXP(LN(Z8/X8)/(Z$6-X$6))-1)*100,0)</f>
        <v>6.2511834219544538</v>
      </c>
      <c r="AE80" s="40">
        <f t="shared" ref="AE80:AE88" si="99">AB46</f>
        <v>0.62619486911961175</v>
      </c>
    </row>
    <row r="81" spans="1:31" x14ac:dyDescent="0.2">
      <c r="A81" t="str">
        <f t="shared" si="92"/>
        <v>Professional occupations</v>
      </c>
      <c r="B81" s="11">
        <f t="shared" si="92"/>
        <v>71.015504406797746</v>
      </c>
      <c r="C81" s="11">
        <f t="shared" si="92"/>
        <v>82.131525381977298</v>
      </c>
      <c r="D81" s="11">
        <f t="shared" si="92"/>
        <v>85.219476426490772</v>
      </c>
      <c r="E81" s="11">
        <f t="shared" si="92"/>
        <v>92.994867222445109</v>
      </c>
      <c r="F81" s="11">
        <f t="shared" si="92"/>
        <v>104.48236809427107</v>
      </c>
      <c r="H81" s="40">
        <f t="shared" ref="H81:H88" si="100">IF(D$6-B$6 &lt;&gt; 0,(EXP(LN(D9/B9)/(D$6-B$6))-1)*100,0)</f>
        <v>3.7139409733602413</v>
      </c>
      <c r="I81" s="40">
        <f t="shared" si="93"/>
        <v>1.3678595980140429</v>
      </c>
      <c r="L81" t="str">
        <f t="shared" si="94"/>
        <v>Professional occupations</v>
      </c>
      <c r="M81" s="11">
        <f t="shared" si="94"/>
        <v>39.216232577815887</v>
      </c>
      <c r="N81" s="11">
        <f t="shared" si="94"/>
        <v>43.932958768773581</v>
      </c>
      <c r="O81" s="11">
        <f t="shared" si="94"/>
        <v>44.632647095883549</v>
      </c>
      <c r="P81" s="11">
        <f t="shared" si="94"/>
        <v>49.853423689485211</v>
      </c>
      <c r="Q81" s="11">
        <f t="shared" si="94"/>
        <v>55.383708390943411</v>
      </c>
      <c r="S81" s="40">
        <f t="shared" si="95"/>
        <v>2.6212629280628619</v>
      </c>
      <c r="T81" s="40">
        <f t="shared" si="96"/>
        <v>1.4491997991825212</v>
      </c>
      <c r="W81" t="str">
        <f t="shared" si="97"/>
        <v>Professional occupations</v>
      </c>
      <c r="X81" s="11">
        <f t="shared" si="97"/>
        <v>31.799271828981848</v>
      </c>
      <c r="Y81" s="11">
        <f t="shared" si="97"/>
        <v>38.198566613203688</v>
      </c>
      <c r="Z81" s="11">
        <f t="shared" si="97"/>
        <v>40.586829330607195</v>
      </c>
      <c r="AA81" s="11">
        <f t="shared" si="97"/>
        <v>43.141443532959883</v>
      </c>
      <c r="AB81" s="11">
        <f t="shared" si="97"/>
        <v>49.098659703327627</v>
      </c>
      <c r="AD81" s="40">
        <f t="shared" si="98"/>
        <v>5.0010374333280927</v>
      </c>
      <c r="AE81" s="40">
        <f t="shared" si="99"/>
        <v>1.2773433778812571</v>
      </c>
    </row>
    <row r="82" spans="1:31" x14ac:dyDescent="0.2">
      <c r="A82" t="str">
        <f t="shared" si="92"/>
        <v>Associate professional occupations</v>
      </c>
      <c r="B82" s="11">
        <f t="shared" si="92"/>
        <v>44.732514196721567</v>
      </c>
      <c r="C82" s="11">
        <f t="shared" si="92"/>
        <v>48.456251615471317</v>
      </c>
      <c r="D82" s="11">
        <f t="shared" si="92"/>
        <v>50.53268229944841</v>
      </c>
      <c r="E82" s="11">
        <f t="shared" si="92"/>
        <v>54.011562679046875</v>
      </c>
      <c r="F82" s="11">
        <f t="shared" si="92"/>
        <v>59.496364427686828</v>
      </c>
      <c r="H82" s="40">
        <f t="shared" si="100"/>
        <v>2.4683654716456616</v>
      </c>
      <c r="I82" s="40">
        <f t="shared" si="93"/>
        <v>1.0945798834859133</v>
      </c>
      <c r="L82" t="str">
        <f t="shared" si="94"/>
        <v>Associate professional occupations</v>
      </c>
      <c r="M82" s="11">
        <f t="shared" si="94"/>
        <v>24.252003662594049</v>
      </c>
      <c r="N82" s="11">
        <f t="shared" si="94"/>
        <v>25.427786203782418</v>
      </c>
      <c r="O82" s="11">
        <f t="shared" si="94"/>
        <v>26.109164369354772</v>
      </c>
      <c r="P82" s="11">
        <f t="shared" si="94"/>
        <v>25.597457538393442</v>
      </c>
      <c r="Q82" s="11">
        <f t="shared" si="94"/>
        <v>26.726370165270755</v>
      </c>
      <c r="S82" s="40">
        <f t="shared" si="95"/>
        <v>1.4866856214321267</v>
      </c>
      <c r="T82" s="40">
        <f t="shared" si="96"/>
        <v>0.15588368371250994</v>
      </c>
      <c r="W82" t="str">
        <f t="shared" si="97"/>
        <v>Associate professional occupations</v>
      </c>
      <c r="X82" s="11">
        <f t="shared" si="97"/>
        <v>20.480510534127554</v>
      </c>
      <c r="Y82" s="11">
        <f t="shared" si="97"/>
        <v>23.028465411688927</v>
      </c>
      <c r="Z82" s="11">
        <f t="shared" si="97"/>
        <v>24.423517930093603</v>
      </c>
      <c r="AA82" s="11">
        <f t="shared" si="97"/>
        <v>28.414105140653387</v>
      </c>
      <c r="AB82" s="11">
        <f t="shared" si="97"/>
        <v>32.76999426241607</v>
      </c>
      <c r="AD82" s="40">
        <f t="shared" si="98"/>
        <v>3.5841933008700089</v>
      </c>
      <c r="AE82" s="40">
        <f t="shared" si="99"/>
        <v>1.9791081911929576</v>
      </c>
    </row>
    <row r="83" spans="1:31" x14ac:dyDescent="0.2">
      <c r="A83" t="str">
        <f t="shared" si="92"/>
        <v>Administrative and secretarial occupations</v>
      </c>
      <c r="B83" s="11">
        <f t="shared" si="92"/>
        <v>40.107998723144824</v>
      </c>
      <c r="C83" s="11">
        <f t="shared" si="92"/>
        <v>38.695828993537091</v>
      </c>
      <c r="D83" s="11">
        <f t="shared" si="92"/>
        <v>40.434116725596859</v>
      </c>
      <c r="E83" s="11">
        <f t="shared" si="92"/>
        <v>40.597480368693596</v>
      </c>
      <c r="F83" s="11">
        <f t="shared" si="92"/>
        <v>38.573042121342802</v>
      </c>
      <c r="H83" s="40">
        <f t="shared" si="100"/>
        <v>0.16209359346741614</v>
      </c>
      <c r="I83" s="40">
        <f t="shared" si="93"/>
        <v>-0.31364217979087394</v>
      </c>
      <c r="L83" t="str">
        <f t="shared" si="94"/>
        <v>Administrative and secretarial occupations</v>
      </c>
      <c r="M83" s="11">
        <f t="shared" si="94"/>
        <v>9.5360941195970703</v>
      </c>
      <c r="N83" s="11">
        <f t="shared" si="94"/>
        <v>8.4216740572904882</v>
      </c>
      <c r="O83" s="11">
        <f t="shared" si="94"/>
        <v>9.9183164814417903</v>
      </c>
      <c r="P83" s="11">
        <f t="shared" si="94"/>
        <v>10.438854598426342</v>
      </c>
      <c r="Q83" s="11">
        <f t="shared" si="94"/>
        <v>11.174072582779409</v>
      </c>
      <c r="S83" s="40">
        <f t="shared" si="95"/>
        <v>0.78908130878885263</v>
      </c>
      <c r="T83" s="40">
        <f t="shared" si="96"/>
        <v>0.79791954038457291</v>
      </c>
      <c r="W83" t="str">
        <f t="shared" si="97"/>
        <v>Administrative and secretarial occupations</v>
      </c>
      <c r="X83" s="11">
        <f t="shared" si="97"/>
        <v>30.57190460354775</v>
      </c>
      <c r="Y83" s="11">
        <f t="shared" si="97"/>
        <v>30.274154936246592</v>
      </c>
      <c r="Z83" s="11">
        <f t="shared" si="97"/>
        <v>30.515800244155081</v>
      </c>
      <c r="AA83" s="11">
        <f t="shared" si="97"/>
        <v>30.158625770267278</v>
      </c>
      <c r="AB83" s="11">
        <f t="shared" si="97"/>
        <v>27.398969538563392</v>
      </c>
      <c r="AD83" s="40">
        <f t="shared" si="98"/>
        <v>-3.6730187231837075E-2</v>
      </c>
      <c r="AE83" s="40">
        <f t="shared" si="99"/>
        <v>-0.71568790649352287</v>
      </c>
    </row>
    <row r="84" spans="1:31" x14ac:dyDescent="0.2">
      <c r="A84" t="str">
        <f t="shared" si="92"/>
        <v>Skilled trades occupations</v>
      </c>
      <c r="B84" s="11">
        <f t="shared" si="92"/>
        <v>41.132746068961069</v>
      </c>
      <c r="C84" s="11">
        <f t="shared" si="92"/>
        <v>41.751756283195725</v>
      </c>
      <c r="D84" s="11">
        <f t="shared" si="92"/>
        <v>37.650633119929246</v>
      </c>
      <c r="E84" s="11">
        <f t="shared" si="92"/>
        <v>38.076608547856452</v>
      </c>
      <c r="F84" s="11">
        <f t="shared" si="92"/>
        <v>36.996601604621688</v>
      </c>
      <c r="H84" s="40">
        <f t="shared" si="100"/>
        <v>-1.7535388890235759</v>
      </c>
      <c r="I84" s="40">
        <f t="shared" si="93"/>
        <v>-0.11675652071828635</v>
      </c>
      <c r="L84" t="str">
        <f t="shared" si="94"/>
        <v>Skilled trades occupations</v>
      </c>
      <c r="M84" s="11">
        <f t="shared" si="94"/>
        <v>37.305084151471178</v>
      </c>
      <c r="N84" s="11">
        <f t="shared" si="94"/>
        <v>37.610837452007054</v>
      </c>
      <c r="O84" s="11">
        <f t="shared" si="94"/>
        <v>33.25139145438979</v>
      </c>
      <c r="P84" s="11">
        <f t="shared" si="94"/>
        <v>33.361037599428101</v>
      </c>
      <c r="Q84" s="11">
        <f t="shared" si="94"/>
        <v>31.837169263905935</v>
      </c>
      <c r="S84" s="40">
        <f t="shared" si="95"/>
        <v>-2.2743967547345201</v>
      </c>
      <c r="T84" s="40">
        <f t="shared" si="96"/>
        <v>-0.28932838622227619</v>
      </c>
      <c r="W84" t="str">
        <f t="shared" si="97"/>
        <v>Skilled trades occupations</v>
      </c>
      <c r="X84" s="11">
        <f t="shared" si="97"/>
        <v>3.8276619174898752</v>
      </c>
      <c r="Y84" s="11">
        <f t="shared" si="97"/>
        <v>4.1409188311886806</v>
      </c>
      <c r="Z84" s="11">
        <f t="shared" si="97"/>
        <v>4.3992416655394546</v>
      </c>
      <c r="AA84" s="11">
        <f t="shared" si="97"/>
        <v>4.7155709484283488</v>
      </c>
      <c r="AB84" s="11">
        <f t="shared" si="97"/>
        <v>5.1594323407157718</v>
      </c>
      <c r="AD84" s="40">
        <f t="shared" si="98"/>
        <v>2.822663540489323</v>
      </c>
      <c r="AE84" s="40">
        <f t="shared" si="99"/>
        <v>1.0682951868156154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33.753329531253897</v>
      </c>
      <c r="C85" s="11">
        <f t="shared" si="92"/>
        <v>35.340738957452849</v>
      </c>
      <c r="D85" s="11">
        <f t="shared" si="92"/>
        <v>33.224306401503625</v>
      </c>
      <c r="E85" s="11">
        <f t="shared" si="92"/>
        <v>34.367646450047289</v>
      </c>
      <c r="F85" s="11">
        <f t="shared" si="92"/>
        <v>37.27604204464474</v>
      </c>
      <c r="H85" s="40">
        <f t="shared" si="100"/>
        <v>-0.31544814654504982</v>
      </c>
      <c r="I85" s="40">
        <f t="shared" si="93"/>
        <v>0.77007720803743407</v>
      </c>
      <c r="L85" t="str">
        <f t="shared" si="94"/>
        <v>Caring, leisure and other service occupations</v>
      </c>
      <c r="M85" s="11">
        <f t="shared" si="94"/>
        <v>5.166575520312831</v>
      </c>
      <c r="N85" s="11">
        <f t="shared" si="94"/>
        <v>5.3473289514384996</v>
      </c>
      <c r="O85" s="11">
        <f t="shared" si="94"/>
        <v>5.3863855841277157</v>
      </c>
      <c r="P85" s="11">
        <f t="shared" si="94"/>
        <v>5.9238694282069657</v>
      </c>
      <c r="Q85" s="11">
        <f t="shared" si="94"/>
        <v>6.8832549162944803</v>
      </c>
      <c r="S85" s="40">
        <f t="shared" si="95"/>
        <v>0.83677128334196382</v>
      </c>
      <c r="T85" s="40">
        <f t="shared" si="96"/>
        <v>1.6482160254589262</v>
      </c>
      <c r="W85" t="str">
        <f t="shared" si="97"/>
        <v>Caring, leisure and other service occupations</v>
      </c>
      <c r="X85" s="11">
        <f t="shared" si="97"/>
        <v>28.586754010941085</v>
      </c>
      <c r="Y85" s="11">
        <f t="shared" si="97"/>
        <v>29.993410006014372</v>
      </c>
      <c r="Z85" s="11">
        <f t="shared" si="97"/>
        <v>27.83792081737591</v>
      </c>
      <c r="AA85" s="11">
        <f t="shared" si="97"/>
        <v>28.443777021840329</v>
      </c>
      <c r="AB85" s="11">
        <f t="shared" si="97"/>
        <v>30.392787128350257</v>
      </c>
      <c r="AD85" s="40">
        <f>IF(Z$6-X$6 &lt;&gt; 0,(EXP(LN(Z13/X13)/(Z$6-X$6))-1)*100,0)</f>
        <v>-0.52947958269042861</v>
      </c>
      <c r="AE85" s="40">
        <f t="shared" si="99"/>
        <v>0.58709109983343666</v>
      </c>
    </row>
    <row r="86" spans="1:31" x14ac:dyDescent="0.2">
      <c r="A86" t="str">
        <f t="shared" si="92"/>
        <v>Sales and customer service occupations</v>
      </c>
      <c r="B86" s="11">
        <f t="shared" si="92"/>
        <v>33.949166748873118</v>
      </c>
      <c r="C86" s="11">
        <f t="shared" si="92"/>
        <v>33.011856547570538</v>
      </c>
      <c r="D86" s="11">
        <f t="shared" si="92"/>
        <v>33.297994157967018</v>
      </c>
      <c r="E86" s="11">
        <f t="shared" si="92"/>
        <v>33.720748309513866</v>
      </c>
      <c r="F86" s="11">
        <f t="shared" si="92"/>
        <v>33.269199251641147</v>
      </c>
      <c r="H86" s="40">
        <f t="shared" si="100"/>
        <v>-0.3865938055708229</v>
      </c>
      <c r="I86" s="40">
        <f t="shared" si="93"/>
        <v>-5.7674211128566633E-3</v>
      </c>
      <c r="L86" t="str">
        <f t="shared" si="94"/>
        <v>Sales and customer service occupations</v>
      </c>
      <c r="M86" s="11">
        <f t="shared" si="94"/>
        <v>12.782142451162503</v>
      </c>
      <c r="N86" s="11">
        <f t="shared" si="94"/>
        <v>12.293345548932706</v>
      </c>
      <c r="O86" s="11">
        <f t="shared" si="94"/>
        <v>12.723847974832044</v>
      </c>
      <c r="P86" s="11">
        <f t="shared" si="94"/>
        <v>13.278661604616946</v>
      </c>
      <c r="Q86" s="11">
        <f t="shared" si="94"/>
        <v>13.702121792162774</v>
      </c>
      <c r="S86" s="40">
        <f t="shared" si="95"/>
        <v>-9.1379222270338012E-2</v>
      </c>
      <c r="T86" s="40">
        <f t="shared" si="96"/>
        <v>0.49503909142061264</v>
      </c>
      <c r="W86" t="str">
        <f t="shared" si="97"/>
        <v>Sales and customer service occupations</v>
      </c>
      <c r="X86" s="11">
        <f t="shared" si="97"/>
        <v>21.167024297710604</v>
      </c>
      <c r="Y86" s="11">
        <f t="shared" si="97"/>
        <v>20.718510998637825</v>
      </c>
      <c r="Z86" s="11">
        <f t="shared" si="97"/>
        <v>20.57414618313495</v>
      </c>
      <c r="AA86" s="11">
        <f t="shared" si="97"/>
        <v>20.442086704896916</v>
      </c>
      <c r="AB86" s="11">
        <f t="shared" si="97"/>
        <v>19.56707745947838</v>
      </c>
      <c r="AD86" s="40">
        <f t="shared" si="98"/>
        <v>-0.56657418258824199</v>
      </c>
      <c r="AE86" s="40">
        <f t="shared" si="99"/>
        <v>-0.33401967862555226</v>
      </c>
    </row>
    <row r="87" spans="1:31" x14ac:dyDescent="0.2">
      <c r="A87" t="str">
        <f t="shared" si="92"/>
        <v>Process, plant and machine operatives</v>
      </c>
      <c r="B87" s="11">
        <f t="shared" si="92"/>
        <v>20.901640779620404</v>
      </c>
      <c r="C87" s="11">
        <f t="shared" si="92"/>
        <v>21.734618308507173</v>
      </c>
      <c r="D87" s="11">
        <f t="shared" si="92"/>
        <v>19.43971731337794</v>
      </c>
      <c r="E87" s="11">
        <f t="shared" si="92"/>
        <v>19.977196233341523</v>
      </c>
      <c r="F87" s="11">
        <f t="shared" si="92"/>
        <v>19.343311077911768</v>
      </c>
      <c r="H87" s="40">
        <f t="shared" si="100"/>
        <v>-1.4397235120665375</v>
      </c>
      <c r="I87" s="40">
        <f t="shared" si="93"/>
        <v>-3.3138364346030347E-2</v>
      </c>
      <c r="L87" t="str">
        <f t="shared" si="94"/>
        <v>Process, plant and machine operatives</v>
      </c>
      <c r="M87" s="11">
        <f t="shared" si="94"/>
        <v>18.123422656069252</v>
      </c>
      <c r="N87" s="11">
        <f t="shared" si="94"/>
        <v>18.661479317036147</v>
      </c>
      <c r="O87" s="11">
        <f t="shared" si="94"/>
        <v>16.699982749719219</v>
      </c>
      <c r="P87" s="11">
        <f t="shared" si="94"/>
        <v>16.644200205988572</v>
      </c>
      <c r="Q87" s="11">
        <f t="shared" si="94"/>
        <v>15.763269561806073</v>
      </c>
      <c r="S87" s="40">
        <f t="shared" si="95"/>
        <v>-1.622640710150669</v>
      </c>
      <c r="T87" s="40">
        <f t="shared" si="96"/>
        <v>-0.38409488830813965</v>
      </c>
      <c r="W87" t="str">
        <f t="shared" si="97"/>
        <v>Process, plant and machine operatives</v>
      </c>
      <c r="X87" s="11">
        <f t="shared" si="97"/>
        <v>2.7782181235511327</v>
      </c>
      <c r="Y87" s="11">
        <f t="shared" si="97"/>
        <v>3.0731389914710228</v>
      </c>
      <c r="Z87" s="11">
        <f t="shared" si="97"/>
        <v>2.7397345636586978</v>
      </c>
      <c r="AA87" s="11">
        <f t="shared" si="97"/>
        <v>3.3329960273529515</v>
      </c>
      <c r="AB87" s="11">
        <f t="shared" si="97"/>
        <v>3.5800415161056955</v>
      </c>
      <c r="AD87" s="40">
        <f t="shared" si="98"/>
        <v>-0.27858559445321784</v>
      </c>
      <c r="AE87" s="40">
        <f t="shared" si="99"/>
        <v>1.7994203115116569</v>
      </c>
    </row>
    <row r="88" spans="1:31" x14ac:dyDescent="0.2">
      <c r="A88" t="str">
        <f t="shared" si="92"/>
        <v>Elementary occupations</v>
      </c>
      <c r="B88" s="11">
        <f t="shared" si="92"/>
        <v>40.530843176483309</v>
      </c>
      <c r="C88" s="11">
        <f t="shared" si="92"/>
        <v>39.858656872154</v>
      </c>
      <c r="D88" s="11">
        <f t="shared" si="92"/>
        <v>37.055812653214062</v>
      </c>
      <c r="E88" s="11">
        <f t="shared" si="92"/>
        <v>39.372564174805916</v>
      </c>
      <c r="F88" s="11">
        <f t="shared" si="92"/>
        <v>38.57789620536073</v>
      </c>
      <c r="H88" s="40">
        <f t="shared" si="100"/>
        <v>-1.7767860149316084</v>
      </c>
      <c r="I88" s="40">
        <f t="shared" si="93"/>
        <v>0.26872207304626805</v>
      </c>
      <c r="L88" t="str">
        <f t="shared" si="94"/>
        <v>Elementary occupations</v>
      </c>
      <c r="M88" s="11">
        <f t="shared" si="94"/>
        <v>22.566926340945159</v>
      </c>
      <c r="N88" s="11">
        <f t="shared" si="94"/>
        <v>20.457480756676041</v>
      </c>
      <c r="O88" s="11">
        <f t="shared" si="94"/>
        <v>19.957454037101787</v>
      </c>
      <c r="P88" s="11">
        <f t="shared" si="94"/>
        <v>21.129015076600105</v>
      </c>
      <c r="Q88" s="11">
        <f t="shared" si="94"/>
        <v>20.127879600337675</v>
      </c>
      <c r="S88" s="40">
        <f t="shared" si="95"/>
        <v>-2.4276993567863947</v>
      </c>
      <c r="T88" s="40">
        <f t="shared" si="96"/>
        <v>5.670399933357384E-2</v>
      </c>
      <c r="W88" t="str">
        <f t="shared" si="97"/>
        <v>Elementary occupations</v>
      </c>
      <c r="X88" s="11">
        <f t="shared" si="97"/>
        <v>17.963916835538178</v>
      </c>
      <c r="Y88" s="11">
        <f t="shared" si="97"/>
        <v>19.401176115477956</v>
      </c>
      <c r="Z88" s="11">
        <f t="shared" si="97"/>
        <v>17.098358616112247</v>
      </c>
      <c r="AA88" s="11">
        <f t="shared" si="97"/>
        <v>18.243549098205808</v>
      </c>
      <c r="AB88" s="11">
        <f t="shared" si="97"/>
        <v>18.45001660502307</v>
      </c>
      <c r="AD88" s="40">
        <f t="shared" si="98"/>
        <v>-0.98279180764206941</v>
      </c>
      <c r="AE88" s="40">
        <f t="shared" si="99"/>
        <v>0.50850719113109122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363.79999999999978</v>
      </c>
      <c r="C90" s="34">
        <f t="shared" si="101"/>
        <v>384.36999999999989</v>
      </c>
      <c r="D90" s="34">
        <f t="shared" si="101"/>
        <v>381.64199999999994</v>
      </c>
      <c r="E90" s="34">
        <f t="shared" si="101"/>
        <v>396.1269999999999</v>
      </c>
      <c r="F90" s="34">
        <f t="shared" si="101"/>
        <v>415.0499999999999</v>
      </c>
      <c r="H90" s="43">
        <f>IF(D$6-B$6 &lt;&gt; 0,(EXP(LN(D18/B18)/(D$6-B$6))-1)*100,0)</f>
        <v>0.96217402139007202</v>
      </c>
      <c r="I90" s="43">
        <f>F56</f>
        <v>0.56100777769414467</v>
      </c>
      <c r="L90" s="24" t="str">
        <f t="shared" ref="L90:Q90" si="102">L18</f>
        <v>All occupations</v>
      </c>
      <c r="M90" s="34">
        <f t="shared" si="102"/>
        <v>194.75523139204654</v>
      </c>
      <c r="N90" s="34">
        <f t="shared" si="102"/>
        <v>200.83034406111662</v>
      </c>
      <c r="O90" s="34">
        <f t="shared" si="102"/>
        <v>197.39328055934635</v>
      </c>
      <c r="P90" s="34">
        <f t="shared" si="102"/>
        <v>203.58048747632591</v>
      </c>
      <c r="Q90" s="34">
        <f t="shared" si="102"/>
        <v>210.9821035015801</v>
      </c>
      <c r="S90" s="43">
        <f>IF(O$6-M$6 &lt;&gt; 0,(EXP(LN(O18/M18)/(O$6-M$6))-1)*100,0)</f>
        <v>0.26945317867514973</v>
      </c>
      <c r="T90" s="43">
        <f>Q56</f>
        <v>0.44482124328235617</v>
      </c>
      <c r="W90" s="24" t="str">
        <f t="shared" ref="W90:AB90" si="103">W18</f>
        <v>All occupations</v>
      </c>
      <c r="X90" s="34">
        <f t="shared" si="103"/>
        <v>169.04476860795336</v>
      </c>
      <c r="Y90" s="34">
        <f t="shared" si="103"/>
        <v>183.53965593888339</v>
      </c>
      <c r="Z90" s="34">
        <f t="shared" si="103"/>
        <v>184.2487194406535</v>
      </c>
      <c r="AA90" s="34">
        <f t="shared" si="103"/>
        <v>192.54651252367393</v>
      </c>
      <c r="AB90" s="34">
        <f t="shared" si="103"/>
        <v>204.0678964984198</v>
      </c>
      <c r="AD90" s="43">
        <f>IF(Z$6-X$6 &lt;&gt; 0,(EXP(LN(Z18/X18)/(Z$6-X$6))-1)*100,0)</f>
        <v>1.7373798430631915</v>
      </c>
      <c r="AE90" s="43">
        <f>AB56</f>
        <v>0.68343270506441289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Swindon and Wiltshire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Swindon and Wiltshire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Swindon and Wiltshire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24.559937501643923</v>
      </c>
      <c r="C8" s="11">
        <v>29.079485733050806</v>
      </c>
      <c r="D8" s="11">
        <v>30.150259884251888</v>
      </c>
      <c r="E8" s="11">
        <v>27.536231425776613</v>
      </c>
      <c r="F8" s="11">
        <v>29.838406530555471</v>
      </c>
      <c r="G8" s="10"/>
      <c r="H8" s="11">
        <f>F8-D8</f>
        <v>-0.3118533536964172</v>
      </c>
      <c r="I8" s="11">
        <f>'RD T1'!E7</f>
        <v>14.579247396460799</v>
      </c>
      <c r="J8" s="11">
        <f>SUM(H8:I8)</f>
        <v>14.267394042764382</v>
      </c>
      <c r="L8" s="10" t="str">
        <f>name!D4</f>
        <v>11 Corporate managers and directors</v>
      </c>
      <c r="M8" s="11">
        <v>17.683556211126838</v>
      </c>
      <c r="N8" s="11">
        <v>19.883376915395999</v>
      </c>
      <c r="O8" s="11">
        <v>20.125573483677741</v>
      </c>
      <c r="P8" s="11">
        <v>17.5897559122348</v>
      </c>
      <c r="Q8" s="11">
        <v>18.293793137121785</v>
      </c>
      <c r="R8" s="10"/>
      <c r="S8" s="11">
        <f>Q8-O8</f>
        <v>-1.8317803465559557</v>
      </c>
      <c r="T8" s="11">
        <f>'RD T1'!T7</f>
        <v>8.3935500371319716</v>
      </c>
      <c r="U8" s="11">
        <f>SUM(S8:T8)</f>
        <v>6.5617696905760159</v>
      </c>
      <c r="W8" s="10" t="str">
        <f>name!D4</f>
        <v>11 Corporate managers and directors</v>
      </c>
      <c r="X8" s="11">
        <v>6.8763812905171173</v>
      </c>
      <c r="Y8" s="11">
        <v>9.1961088176547996</v>
      </c>
      <c r="Z8" s="11">
        <v>10.024686400574161</v>
      </c>
      <c r="AA8" s="11">
        <v>9.9464755135418059</v>
      </c>
      <c r="AB8" s="11">
        <v>11.544613393433723</v>
      </c>
      <c r="AC8" s="10"/>
      <c r="AD8" s="11">
        <f>AB8-Z8</f>
        <v>1.5199269928595616</v>
      </c>
      <c r="AE8" s="11">
        <f>'RD T1'!T36</f>
        <v>6.1856973593288265</v>
      </c>
      <c r="AF8" s="11">
        <f>SUM(AD8:AE8)</f>
        <v>7.705624352188388</v>
      </c>
    </row>
    <row r="9" spans="1:32" x14ac:dyDescent="0.2">
      <c r="A9" s="10" t="str">
        <f>name!D5</f>
        <v>12 Other managers and proprietors</v>
      </c>
      <c r="B9" s="11">
        <v>13.11631886649997</v>
      </c>
      <c r="C9" s="11">
        <v>14.30928130708317</v>
      </c>
      <c r="D9" s="11">
        <v>14.637001018220138</v>
      </c>
      <c r="E9" s="11">
        <v>15.472094588472627</v>
      </c>
      <c r="F9" s="11">
        <v>17.196768641963601</v>
      </c>
      <c r="H9" s="11">
        <f t="shared" ref="H9:H32" si="2">F9-D9</f>
        <v>2.559767623743463</v>
      </c>
      <c r="I9" s="11">
        <f>'RD T1'!E8</f>
        <v>8.950715609471656</v>
      </c>
      <c r="J9" s="11">
        <f>SUM(H9:I9)</f>
        <v>11.510483233215119</v>
      </c>
      <c r="L9" s="10" t="str">
        <f>name!D5</f>
        <v>12 Other managers and proprietors</v>
      </c>
      <c r="M9" s="11">
        <v>8.1231937009517932</v>
      </c>
      <c r="N9" s="11">
        <v>8.7940760897836867</v>
      </c>
      <c r="O9" s="11">
        <v>8.5885173288179288</v>
      </c>
      <c r="P9" s="11">
        <v>9.7642118229454287</v>
      </c>
      <c r="Q9" s="11">
        <v>11.090464090957781</v>
      </c>
      <c r="S9" s="11">
        <f t="shared" ref="S9:S32" si="3">Q9-O9</f>
        <v>2.5019467621398519</v>
      </c>
      <c r="T9" s="11">
        <f>'RD T1'!T8</f>
        <v>5.1500122639211749</v>
      </c>
      <c r="U9" s="11">
        <f>SUM(S9:T9)</f>
        <v>7.6519590260610268</v>
      </c>
      <c r="W9" s="10" t="str">
        <f>name!D5</f>
        <v>12 Other managers and proprietors</v>
      </c>
      <c r="X9" s="11">
        <v>4.9931251655481947</v>
      </c>
      <c r="Y9" s="11">
        <v>5.515205217299485</v>
      </c>
      <c r="Z9" s="11">
        <v>6.0484836894022171</v>
      </c>
      <c r="AA9" s="11">
        <v>5.707882765527196</v>
      </c>
      <c r="AB9" s="11">
        <v>6.1063045510058123</v>
      </c>
      <c r="AD9" s="11">
        <f t="shared" ref="AD9:AD32" si="4">AB9-Z9</f>
        <v>5.782086160359512E-2</v>
      </c>
      <c r="AE9" s="11">
        <f>'RD T1'!T37</f>
        <v>3.8007033455504806</v>
      </c>
      <c r="AF9" s="11">
        <f>SUM(AD9:AE9)</f>
        <v>3.8585242071540757</v>
      </c>
    </row>
    <row r="10" spans="1:32" x14ac:dyDescent="0.2">
      <c r="A10" s="10" t="str">
        <f>name!D6</f>
        <v>21 Science, research, engineering and technology professionals</v>
      </c>
      <c r="B10" s="11">
        <v>20.595244312379673</v>
      </c>
      <c r="C10" s="11">
        <v>23.239609910611282</v>
      </c>
      <c r="D10" s="11">
        <v>23.937491638094542</v>
      </c>
      <c r="E10" s="11">
        <v>29.758732667208623</v>
      </c>
      <c r="F10" s="11">
        <v>34.155879738745355</v>
      </c>
      <c r="G10" s="11"/>
      <c r="H10" s="11">
        <f t="shared" si="2"/>
        <v>10.218388100650813</v>
      </c>
      <c r="I10" s="11">
        <f>'RD T1'!E9</f>
        <v>11.389143332278987</v>
      </c>
      <c r="J10" s="11">
        <f t="shared" ref="J10:J32" si="5">SUM(H10:I10)</f>
        <v>21.6075314329298</v>
      </c>
      <c r="L10" s="10" t="str">
        <f>name!D6</f>
        <v>21 Science, research, engineering and technology professionals</v>
      </c>
      <c r="M10" s="11">
        <v>16.940388961704151</v>
      </c>
      <c r="N10" s="11">
        <v>19.0872662620129</v>
      </c>
      <c r="O10" s="11">
        <v>18.862386078169532</v>
      </c>
      <c r="P10" s="11">
        <v>22.667079866303201</v>
      </c>
      <c r="Q10" s="11">
        <v>25.523004851876017</v>
      </c>
      <c r="R10" s="11"/>
      <c r="S10" s="11">
        <f t="shared" si="3"/>
        <v>6.660618773706485</v>
      </c>
      <c r="T10" s="11">
        <f>'RD T1'!T9</f>
        <v>7.6040491597629689</v>
      </c>
      <c r="U10" s="11">
        <f t="shared" ref="U10:U32" si="6">SUM(S10:T10)</f>
        <v>14.264667933469454</v>
      </c>
      <c r="W10" s="10" t="str">
        <f>name!D6</f>
        <v>21 Science, research, engineering and technology professionals</v>
      </c>
      <c r="X10" s="11">
        <v>3.6548553506755308</v>
      </c>
      <c r="Y10" s="11">
        <v>4.1523436485983849</v>
      </c>
      <c r="Z10" s="11">
        <v>5.0751055599250137</v>
      </c>
      <c r="AA10" s="11">
        <v>7.091652800905397</v>
      </c>
      <c r="AB10" s="11">
        <v>8.6328748868692742</v>
      </c>
      <c r="AC10" s="11"/>
      <c r="AD10" s="11">
        <f t="shared" si="4"/>
        <v>3.5577693269442605</v>
      </c>
      <c r="AE10" s="11">
        <f>'RD T1'!T38</f>
        <v>3.7850941725160157</v>
      </c>
      <c r="AF10" s="11">
        <f t="shared" ref="AF10:AF32" si="7">SUM(AD10:AE10)</f>
        <v>7.3428634994602762</v>
      </c>
    </row>
    <row r="11" spans="1:32" x14ac:dyDescent="0.2">
      <c r="A11" s="10" t="str">
        <f>name!D7</f>
        <v>22 Health professionals</v>
      </c>
      <c r="B11" s="11">
        <v>14.02368202861809</v>
      </c>
      <c r="C11" s="11">
        <v>16.248561385201818</v>
      </c>
      <c r="D11" s="11">
        <v>16.240547042176896</v>
      </c>
      <c r="E11" s="11">
        <v>16.488075750710678</v>
      </c>
      <c r="F11" s="11">
        <v>18.510050340909686</v>
      </c>
      <c r="G11" s="11"/>
      <c r="H11" s="11">
        <f t="shared" si="2"/>
        <v>2.2695032987327899</v>
      </c>
      <c r="I11" s="11">
        <f>'RD T1'!E10</f>
        <v>8.9911954015144353</v>
      </c>
      <c r="J11" s="11">
        <f t="shared" si="5"/>
        <v>11.260698700247225</v>
      </c>
      <c r="L11" s="10" t="str">
        <f>name!D7</f>
        <v>22 Health professionals</v>
      </c>
      <c r="M11" s="11">
        <v>3.784235903874376</v>
      </c>
      <c r="N11" s="11">
        <v>4.2208002454193254</v>
      </c>
      <c r="O11" s="11">
        <v>4.7411926840834138</v>
      </c>
      <c r="P11" s="11">
        <v>4.8776293816254404</v>
      </c>
      <c r="Q11" s="11">
        <v>5.5686538302073663</v>
      </c>
      <c r="R11" s="11"/>
      <c r="S11" s="11">
        <f t="shared" si="3"/>
        <v>0.8274611461239525</v>
      </c>
      <c r="T11" s="11">
        <f>'RD T1'!T10</f>
        <v>1.9476601597491756</v>
      </c>
      <c r="U11" s="11">
        <f t="shared" si="6"/>
        <v>2.7751213058731281</v>
      </c>
      <c r="W11" s="10" t="str">
        <f>name!D7</f>
        <v>22 Health professionals</v>
      </c>
      <c r="X11" s="11">
        <v>10.239446124743699</v>
      </c>
      <c r="Y11" s="11">
        <v>12.027761139782488</v>
      </c>
      <c r="Z11" s="11">
        <v>11.499354358093475</v>
      </c>
      <c r="AA11" s="11">
        <v>11.610446369085235</v>
      </c>
      <c r="AB11" s="11">
        <v>12.941396510702312</v>
      </c>
      <c r="AC11" s="11"/>
      <c r="AD11" s="11">
        <f t="shared" si="4"/>
        <v>1.4420421526088365</v>
      </c>
      <c r="AE11" s="11">
        <f>'RD T1'!T39</f>
        <v>7.0435352417652606</v>
      </c>
      <c r="AF11" s="11">
        <f t="shared" si="7"/>
        <v>8.4855773943740971</v>
      </c>
    </row>
    <row r="12" spans="1:32" x14ac:dyDescent="0.2">
      <c r="A12" s="10" t="str">
        <f>name!D8</f>
        <v>23 Teaching and other educational professionals</v>
      </c>
      <c r="B12" s="11">
        <v>15.327353160429666</v>
      </c>
      <c r="C12" s="11">
        <v>17.748870993324669</v>
      </c>
      <c r="D12" s="11">
        <v>17.903001614323166</v>
      </c>
      <c r="E12" s="11">
        <v>17.818689136891855</v>
      </c>
      <c r="F12" s="11">
        <v>19.591539321871554</v>
      </c>
      <c r="G12" s="11"/>
      <c r="H12" s="11">
        <f t="shared" si="2"/>
        <v>1.6885377075483881</v>
      </c>
      <c r="I12" s="11">
        <f>'RD T1'!E11</f>
        <v>9.3676269263280538</v>
      </c>
      <c r="J12" s="11">
        <f t="shared" si="5"/>
        <v>11.056164633876442</v>
      </c>
      <c r="L12" s="10" t="str">
        <f>name!D8</f>
        <v>23 Teaching and other educational professionals</v>
      </c>
      <c r="M12" s="11">
        <v>5.4095516301924658</v>
      </c>
      <c r="N12" s="11">
        <v>5.9953628437533393</v>
      </c>
      <c r="O12" s="11">
        <v>5.6095284129869354</v>
      </c>
      <c r="P12" s="11">
        <v>5.845630635400509</v>
      </c>
      <c r="Q12" s="11">
        <v>6.3952109408002062</v>
      </c>
      <c r="R12" s="11"/>
      <c r="S12" s="11">
        <f t="shared" si="3"/>
        <v>0.78568252781327086</v>
      </c>
      <c r="T12" s="11">
        <f>'RD T1'!T11</f>
        <v>2.5342829368473292</v>
      </c>
      <c r="U12" s="11">
        <f t="shared" si="6"/>
        <v>3.3199654646606001</v>
      </c>
      <c r="W12" s="10" t="str">
        <f>name!D8</f>
        <v>23 Teaching and other educational professionals</v>
      </c>
      <c r="X12" s="11">
        <v>9.9178015302372042</v>
      </c>
      <c r="Y12" s="11">
        <v>11.753508149571354</v>
      </c>
      <c r="Z12" s="11">
        <v>12.293473201336226</v>
      </c>
      <c r="AA12" s="11">
        <v>11.973058501491339</v>
      </c>
      <c r="AB12" s="11">
        <v>13.196328381071355</v>
      </c>
      <c r="AC12" s="11"/>
      <c r="AD12" s="11">
        <f t="shared" si="4"/>
        <v>0.90285517973512874</v>
      </c>
      <c r="AE12" s="11">
        <f>'RD T1'!T40</f>
        <v>6.8333439894807242</v>
      </c>
      <c r="AF12" s="11">
        <f t="shared" si="7"/>
        <v>7.7361991692158529</v>
      </c>
    </row>
    <row r="13" spans="1:32" x14ac:dyDescent="0.2">
      <c r="A13" s="10" t="str">
        <f>name!D9</f>
        <v>24 Business, media and public service professionals</v>
      </c>
      <c r="B13" s="11">
        <v>21.069224905370319</v>
      </c>
      <c r="C13" s="11">
        <v>24.894483092839526</v>
      </c>
      <c r="D13" s="11">
        <v>27.13843613189616</v>
      </c>
      <c r="E13" s="11">
        <v>28.929369667633967</v>
      </c>
      <c r="F13" s="11">
        <v>32.224898692744475</v>
      </c>
      <c r="G13" s="11"/>
      <c r="H13" s="11">
        <f t="shared" si="2"/>
        <v>5.0864625608483145</v>
      </c>
      <c r="I13" s="11">
        <f>'RD T1'!E12</f>
        <v>14.12172665770855</v>
      </c>
      <c r="J13" s="11">
        <f t="shared" si="5"/>
        <v>19.208189218556864</v>
      </c>
      <c r="L13" s="10" t="str">
        <f>name!D9</f>
        <v>24 Business, media and public service professionals</v>
      </c>
      <c r="M13" s="11">
        <v>13.082056082044895</v>
      </c>
      <c r="N13" s="11">
        <v>14.629529417588016</v>
      </c>
      <c r="O13" s="11">
        <v>15.419539920643667</v>
      </c>
      <c r="P13" s="11">
        <v>16.463083806156067</v>
      </c>
      <c r="Q13" s="11">
        <v>17.896838768059823</v>
      </c>
      <c r="R13" s="11"/>
      <c r="S13" s="11">
        <f t="shared" si="3"/>
        <v>2.4772988474161561</v>
      </c>
      <c r="T13" s="11">
        <f>'RD T1'!T12</f>
        <v>7.009594553709495</v>
      </c>
      <c r="U13" s="11">
        <f t="shared" si="6"/>
        <v>9.486893401125652</v>
      </c>
      <c r="W13" s="10" t="str">
        <f>name!D9</f>
        <v>24 Business, media and public service professionals</v>
      </c>
      <c r="X13" s="11">
        <v>7.9871688233254163</v>
      </c>
      <c r="Y13" s="11">
        <v>10.264953675251462</v>
      </c>
      <c r="Z13" s="11">
        <v>11.718896211252478</v>
      </c>
      <c r="AA13" s="11">
        <v>12.466285861477916</v>
      </c>
      <c r="AB13" s="11">
        <v>14.328059924684686</v>
      </c>
      <c r="AC13" s="11"/>
      <c r="AD13" s="11">
        <f t="shared" si="4"/>
        <v>2.6091637134322081</v>
      </c>
      <c r="AE13" s="11">
        <f>'RD T1'!T41</f>
        <v>7.1121321039990555</v>
      </c>
      <c r="AF13" s="11">
        <f t="shared" si="7"/>
        <v>9.7212958174312636</v>
      </c>
    </row>
    <row r="14" spans="1:32" x14ac:dyDescent="0.2">
      <c r="A14" s="10" t="str">
        <f>name!D10</f>
        <v>31 Science, engineering and technology associate professionals</v>
      </c>
      <c r="B14" s="11">
        <v>6.0283981390496919</v>
      </c>
      <c r="C14" s="11">
        <v>7.2087279874204322</v>
      </c>
      <c r="D14" s="11">
        <v>7.8048056349651969</v>
      </c>
      <c r="E14" s="11">
        <v>7.4242971421794612</v>
      </c>
      <c r="F14" s="11">
        <v>8.035124510971988</v>
      </c>
      <c r="G14" s="11"/>
      <c r="H14" s="11">
        <f t="shared" si="2"/>
        <v>0.23031887600679113</v>
      </c>
      <c r="I14" s="11">
        <f>'RD T1'!E13</f>
        <v>3.1419516471438604</v>
      </c>
      <c r="J14" s="11">
        <f t="shared" si="5"/>
        <v>3.3722705231506516</v>
      </c>
      <c r="L14" s="10" t="str">
        <f>name!D10</f>
        <v>31 Science, engineering and technology associate professionals</v>
      </c>
      <c r="M14" s="11">
        <v>4.4403961777555212</v>
      </c>
      <c r="N14" s="11">
        <v>5.4430377707778277</v>
      </c>
      <c r="O14" s="11">
        <v>5.6092341187184935</v>
      </c>
      <c r="P14" s="11">
        <v>5.0547000103126933</v>
      </c>
      <c r="Q14" s="11">
        <v>5.2303311536752384</v>
      </c>
      <c r="R14" s="11"/>
      <c r="S14" s="11">
        <f t="shared" si="3"/>
        <v>-0.37890296504325516</v>
      </c>
      <c r="T14" s="11">
        <f>'RD T1'!T13</f>
        <v>1.88573637948496</v>
      </c>
      <c r="U14" s="11">
        <f t="shared" si="6"/>
        <v>1.5068334144417048</v>
      </c>
      <c r="W14" s="10" t="str">
        <f>name!D10</f>
        <v>31 Science, engineering and technology associate professionals</v>
      </c>
      <c r="X14" s="11">
        <v>1.5880019612941647</v>
      </c>
      <c r="Y14" s="11">
        <v>1.7656902166426043</v>
      </c>
      <c r="Z14" s="11">
        <v>2.1955715162466967</v>
      </c>
      <c r="AA14" s="11">
        <v>2.3695971318667688</v>
      </c>
      <c r="AB14" s="11">
        <v>2.8047933572967501</v>
      </c>
      <c r="AC14" s="11"/>
      <c r="AD14" s="11">
        <f t="shared" si="4"/>
        <v>0.60922184105005339</v>
      </c>
      <c r="AE14" s="11">
        <f>'RD T1'!T42</f>
        <v>1.2562152676589007</v>
      </c>
      <c r="AF14" s="11">
        <f t="shared" si="7"/>
        <v>1.8654371087089541</v>
      </c>
    </row>
    <row r="15" spans="1:32" x14ac:dyDescent="0.2">
      <c r="A15" s="10" t="str">
        <f>name!D11</f>
        <v>32 Health and social care associate professionals</v>
      </c>
      <c r="B15" s="11">
        <v>6.2502992397984309</v>
      </c>
      <c r="C15" s="11">
        <v>6.9234521955774593</v>
      </c>
      <c r="D15" s="11">
        <v>7.0010553188953963</v>
      </c>
      <c r="E15" s="11">
        <v>11.127658250193862</v>
      </c>
      <c r="F15" s="11">
        <v>13.439090357124423</v>
      </c>
      <c r="G15" s="11"/>
      <c r="H15" s="11">
        <f t="shared" si="2"/>
        <v>6.4380350382290263</v>
      </c>
      <c r="I15" s="11">
        <f>'RD T1'!E14</f>
        <v>6.592093057309361</v>
      </c>
      <c r="J15" s="11">
        <f t="shared" si="5"/>
        <v>13.030128095538387</v>
      </c>
      <c r="L15" s="10" t="str">
        <f>name!D11</f>
        <v>32 Health and social care associate professionals</v>
      </c>
      <c r="M15" s="11">
        <v>1.5106489134872219</v>
      </c>
      <c r="N15" s="11">
        <v>1.4639781136548442</v>
      </c>
      <c r="O15" s="11">
        <v>1.6392352239814156</v>
      </c>
      <c r="P15" s="11">
        <v>2.2495305298403934</v>
      </c>
      <c r="Q15" s="11">
        <v>2.6358638297471519</v>
      </c>
      <c r="R15" s="11"/>
      <c r="S15" s="11">
        <f t="shared" si="3"/>
        <v>0.99662860576573631</v>
      </c>
      <c r="T15" s="11">
        <f>'RD T1'!T14</f>
        <v>1.1250135294406136</v>
      </c>
      <c r="U15" s="11">
        <f t="shared" si="6"/>
        <v>2.1216421352063497</v>
      </c>
      <c r="W15" s="10" t="str">
        <f>name!D11</f>
        <v>32 Health and social care associate professionals</v>
      </c>
      <c r="X15" s="11">
        <v>4.7396503263112102</v>
      </c>
      <c r="Y15" s="11">
        <v>5.4594740819226137</v>
      </c>
      <c r="Z15" s="11">
        <v>5.3618200949139814</v>
      </c>
      <c r="AA15" s="11">
        <v>8.8781277203534756</v>
      </c>
      <c r="AB15" s="11">
        <v>10.803226527377261</v>
      </c>
      <c r="AC15" s="11"/>
      <c r="AD15" s="11">
        <f t="shared" si="4"/>
        <v>5.4414064324632792</v>
      </c>
      <c r="AE15" s="11">
        <f>'RD T1'!T43</f>
        <v>5.467079527868747</v>
      </c>
      <c r="AF15" s="11">
        <f t="shared" si="7"/>
        <v>10.908485960332026</v>
      </c>
    </row>
    <row r="16" spans="1:32" x14ac:dyDescent="0.2">
      <c r="A16" s="10" t="str">
        <f>name!D12</f>
        <v>33 Protective service occupations</v>
      </c>
      <c r="B16" s="11">
        <v>2.9945287847323074</v>
      </c>
      <c r="C16" s="11">
        <v>2.9361040583393225</v>
      </c>
      <c r="D16" s="11">
        <v>3.1834864640716694</v>
      </c>
      <c r="E16" s="11">
        <v>2.6259653055285255</v>
      </c>
      <c r="F16" s="11">
        <v>2.7562960317437701</v>
      </c>
      <c r="G16" s="11"/>
      <c r="H16" s="11">
        <f t="shared" si="2"/>
        <v>-0.42719043232789922</v>
      </c>
      <c r="I16" s="11">
        <f>'RD T1'!E15</f>
        <v>0.90419696544706907</v>
      </c>
      <c r="J16" s="11">
        <f t="shared" si="5"/>
        <v>0.47700653311916985</v>
      </c>
      <c r="L16" s="10" t="str">
        <f>name!D12</f>
        <v>33 Protective service occupations</v>
      </c>
      <c r="M16" s="11">
        <v>2.3004072210236504</v>
      </c>
      <c r="N16" s="11">
        <v>2.1741052784664943</v>
      </c>
      <c r="O16" s="11">
        <v>2.3306547531932349</v>
      </c>
      <c r="P16" s="11">
        <v>1.8749459804896098</v>
      </c>
      <c r="Q16" s="11">
        <v>1.8333155422321679</v>
      </c>
      <c r="R16" s="11"/>
      <c r="S16" s="11">
        <f t="shared" si="3"/>
        <v>-0.49733921096106704</v>
      </c>
      <c r="T16" s="11">
        <f>'RD T1'!T15</f>
        <v>0.52375672145776042</v>
      </c>
      <c r="U16" s="11">
        <f t="shared" si="6"/>
        <v>2.6417510496693386E-2</v>
      </c>
      <c r="W16" s="10" t="str">
        <f>name!D12</f>
        <v>33 Protective service occupations</v>
      </c>
      <c r="X16" s="11">
        <v>0.69412156370865208</v>
      </c>
      <c r="Y16" s="11">
        <v>0.76199877987282882</v>
      </c>
      <c r="Z16" s="11">
        <v>0.85283171087843457</v>
      </c>
      <c r="AA16" s="11">
        <v>0.75101932503891489</v>
      </c>
      <c r="AB16" s="11">
        <v>0.92298048951160561</v>
      </c>
      <c r="AC16" s="11"/>
      <c r="AD16" s="11">
        <f t="shared" si="4"/>
        <v>7.0148778633171038E-2</v>
      </c>
      <c r="AE16" s="11">
        <f>'RD T1'!T44</f>
        <v>0.38044024398930865</v>
      </c>
      <c r="AF16" s="11">
        <f t="shared" si="7"/>
        <v>0.45058902262247968</v>
      </c>
    </row>
    <row r="17" spans="1:32" x14ac:dyDescent="0.2">
      <c r="A17" s="10" t="str">
        <f>name!D13</f>
        <v>34 Culture, media and sports occupations</v>
      </c>
      <c r="B17" s="11">
        <v>7.3412235928957346</v>
      </c>
      <c r="C17" s="11">
        <v>8.0283960220481667</v>
      </c>
      <c r="D17" s="11">
        <v>8.0369982222043213</v>
      </c>
      <c r="E17" s="11">
        <v>7.8593529079566329</v>
      </c>
      <c r="F17" s="11">
        <v>9.0116085518399665</v>
      </c>
      <c r="G17" s="11"/>
      <c r="H17" s="11">
        <f t="shared" si="2"/>
        <v>0.9746103296356452</v>
      </c>
      <c r="I17" s="11">
        <f>'RD T1'!E16</f>
        <v>3.9676428505579002</v>
      </c>
      <c r="J17" s="11">
        <f t="shared" si="5"/>
        <v>4.9422531801935454</v>
      </c>
      <c r="L17" s="10" t="str">
        <f>name!D13</f>
        <v>34 Culture, media and sports occupations</v>
      </c>
      <c r="M17" s="11">
        <v>3.6516613823608317</v>
      </c>
      <c r="N17" s="11">
        <v>3.7529797382843282</v>
      </c>
      <c r="O17" s="11">
        <v>3.4624430500812493</v>
      </c>
      <c r="P17" s="11">
        <v>3.3128578767292423</v>
      </c>
      <c r="Q17" s="11">
        <v>3.778273492880782</v>
      </c>
      <c r="R17" s="11"/>
      <c r="S17" s="11">
        <f t="shared" si="3"/>
        <v>0.31583044279953265</v>
      </c>
      <c r="T17" s="11">
        <f>'RD T1'!T16</f>
        <v>1.3998436648152148</v>
      </c>
      <c r="U17" s="11">
        <f t="shared" si="6"/>
        <v>1.7156741076147475</v>
      </c>
      <c r="W17" s="10" t="str">
        <f>name!D13</f>
        <v>34 Culture, media and sports occupations</v>
      </c>
      <c r="X17" s="11">
        <v>3.689562210534902</v>
      </c>
      <c r="Y17" s="11">
        <v>4.2754162837638425</v>
      </c>
      <c r="Z17" s="11">
        <v>4.5745551721230653</v>
      </c>
      <c r="AA17" s="11">
        <v>4.5464950312273951</v>
      </c>
      <c r="AB17" s="11">
        <v>5.2333350589591934</v>
      </c>
      <c r="AC17" s="11"/>
      <c r="AD17" s="11">
        <f t="shared" si="4"/>
        <v>0.65877988683612809</v>
      </c>
      <c r="AE17" s="11">
        <f>'RD T1'!T45</f>
        <v>2.5677991857426856</v>
      </c>
      <c r="AF17" s="11">
        <f t="shared" si="7"/>
        <v>3.2265790725788137</v>
      </c>
    </row>
    <row r="18" spans="1:32" x14ac:dyDescent="0.2">
      <c r="A18" s="10" t="str">
        <f>name!D14</f>
        <v>35 Business and public service associate professionals</v>
      </c>
      <c r="B18" s="11">
        <v>22.118064440245409</v>
      </c>
      <c r="C18" s="11">
        <v>23.35957135208594</v>
      </c>
      <c r="D18" s="11">
        <v>24.506336659311827</v>
      </c>
      <c r="E18" s="11">
        <v>24.974289073188391</v>
      </c>
      <c r="F18" s="11">
        <v>26.254244976006685</v>
      </c>
      <c r="G18" s="11"/>
      <c r="H18" s="11">
        <f t="shared" si="2"/>
        <v>1.7479083166948577</v>
      </c>
      <c r="I18" s="11">
        <f>'RD T1'!E17</f>
        <v>11.623504472101148</v>
      </c>
      <c r="J18" s="11">
        <f t="shared" si="5"/>
        <v>13.371412788796006</v>
      </c>
      <c r="L18" s="10" t="str">
        <f>name!D14</f>
        <v>35 Business and public service associate professionals</v>
      </c>
      <c r="M18" s="11">
        <v>12.348889967966823</v>
      </c>
      <c r="N18" s="11">
        <v>12.593685302598926</v>
      </c>
      <c r="O18" s="11">
        <v>13.06759722338038</v>
      </c>
      <c r="P18" s="11">
        <v>13.105423141021506</v>
      </c>
      <c r="Q18" s="11">
        <v>13.248586146735414</v>
      </c>
      <c r="R18" s="11"/>
      <c r="S18" s="11">
        <f t="shared" si="3"/>
        <v>0.18098892335503436</v>
      </c>
      <c r="T18" s="11">
        <f>'RD T1'!T17</f>
        <v>5.0334432611546394</v>
      </c>
      <c r="U18" s="11">
        <f t="shared" si="6"/>
        <v>5.2144321845096737</v>
      </c>
      <c r="W18" s="10" t="str">
        <f>name!D14</f>
        <v>35 Business and public service associate professionals</v>
      </c>
      <c r="X18" s="11">
        <v>9.7691744722786229</v>
      </c>
      <c r="Y18" s="11">
        <v>10.765886049487035</v>
      </c>
      <c r="Z18" s="11">
        <v>11.438739435931423</v>
      </c>
      <c r="AA18" s="11">
        <v>11.868865932166834</v>
      </c>
      <c r="AB18" s="11">
        <v>13.00565882927126</v>
      </c>
      <c r="AC18" s="11"/>
      <c r="AD18" s="11">
        <f t="shared" si="4"/>
        <v>1.5669193933398375</v>
      </c>
      <c r="AE18" s="11">
        <f>'RD T1'!T46</f>
        <v>6.5900612109465069</v>
      </c>
      <c r="AF18" s="11">
        <f t="shared" si="7"/>
        <v>8.1569806042863444</v>
      </c>
    </row>
    <row r="19" spans="1:32" x14ac:dyDescent="0.2">
      <c r="A19" s="10" t="str">
        <f>name!D15</f>
        <v>41 Administrative occupations</v>
      </c>
      <c r="B19" s="11">
        <v>32.438595229450975</v>
      </c>
      <c r="C19" s="11">
        <v>31.490602490798395</v>
      </c>
      <c r="D19" s="11">
        <v>33.349710133173559</v>
      </c>
      <c r="E19" s="11">
        <v>34.119334894592591</v>
      </c>
      <c r="F19" s="11">
        <v>33.077689164956119</v>
      </c>
      <c r="G19" s="11"/>
      <c r="H19" s="11">
        <f t="shared" si="2"/>
        <v>-0.27202096821743993</v>
      </c>
      <c r="I19" s="11">
        <f>'RD T1'!E18</f>
        <v>17.120812897482171</v>
      </c>
      <c r="J19" s="11">
        <f t="shared" si="5"/>
        <v>16.848791929264731</v>
      </c>
      <c r="L19" s="10" t="str">
        <f>name!D15</f>
        <v>41 Administrative occupations</v>
      </c>
      <c r="M19" s="11">
        <v>8.7132245805109907</v>
      </c>
      <c r="N19" s="11">
        <v>7.8033441201774751</v>
      </c>
      <c r="O19" s="11">
        <v>9.3284090480661774</v>
      </c>
      <c r="P19" s="11">
        <v>9.8536933477879725</v>
      </c>
      <c r="Q19" s="11">
        <v>10.475116941262039</v>
      </c>
      <c r="R19" s="11"/>
      <c r="S19" s="11">
        <f t="shared" si="3"/>
        <v>1.1467078931958614</v>
      </c>
      <c r="T19" s="11">
        <f>'RD T1'!T18</f>
        <v>3.7018572227715691</v>
      </c>
      <c r="U19" s="11">
        <f t="shared" si="6"/>
        <v>4.8485651159674301</v>
      </c>
      <c r="W19" s="10" t="str">
        <f>name!D15</f>
        <v>41 Administrative occupations</v>
      </c>
      <c r="X19" s="11">
        <v>23.725370648939982</v>
      </c>
      <c r="Y19" s="11">
        <v>23.687258370620903</v>
      </c>
      <c r="Z19" s="11">
        <v>24.0213010851074</v>
      </c>
      <c r="AA19" s="11">
        <v>24.265641546804641</v>
      </c>
      <c r="AB19" s="11">
        <v>22.602572223694079</v>
      </c>
      <c r="AC19" s="11"/>
      <c r="AD19" s="11">
        <f t="shared" si="4"/>
        <v>-1.4187288614133209</v>
      </c>
      <c r="AE19" s="11">
        <f>'RD T1'!T47</f>
        <v>13.418955674710606</v>
      </c>
      <c r="AF19" s="11">
        <f t="shared" si="7"/>
        <v>12.000226813297285</v>
      </c>
    </row>
    <row r="20" spans="1:32" x14ac:dyDescent="0.2">
      <c r="A20" s="10" t="str">
        <f>name!D16</f>
        <v>42 Secretarial and related occupations</v>
      </c>
      <c r="B20" s="11">
        <v>7.6694034936938467</v>
      </c>
      <c r="C20" s="11">
        <v>7.2052265027386992</v>
      </c>
      <c r="D20" s="11">
        <v>7.0844065924232975</v>
      </c>
      <c r="E20" s="11">
        <v>6.4781454741010061</v>
      </c>
      <c r="F20" s="11">
        <v>5.4953529563866841</v>
      </c>
      <c r="G20" s="11"/>
      <c r="H20" s="11">
        <f t="shared" si="2"/>
        <v>-1.5890536360366134</v>
      </c>
      <c r="I20" s="11">
        <f>'RD T1'!E19</f>
        <v>3.2608681542524396</v>
      </c>
      <c r="J20" s="11">
        <f t="shared" si="5"/>
        <v>1.6718145182158262</v>
      </c>
      <c r="L20" s="10" t="str">
        <f>name!D16</f>
        <v>42 Secretarial and related occupations</v>
      </c>
      <c r="M20" s="11">
        <v>0.82286953908608018</v>
      </c>
      <c r="N20" s="11">
        <v>0.61832993711301365</v>
      </c>
      <c r="O20" s="11">
        <v>0.58990743337561347</v>
      </c>
      <c r="P20" s="11">
        <v>0.58516125063836966</v>
      </c>
      <c r="Q20" s="11">
        <v>0.69895564151737033</v>
      </c>
      <c r="R20" s="11"/>
      <c r="S20" s="11">
        <f t="shared" si="3"/>
        <v>0.10904820814175686</v>
      </c>
      <c r="T20" s="11">
        <f>'RD T1'!T19</f>
        <v>0.20540015414637922</v>
      </c>
      <c r="U20" s="11">
        <f t="shared" si="6"/>
        <v>0.31444836228813611</v>
      </c>
      <c r="W20" s="10" t="str">
        <f>name!D16</f>
        <v>42 Secretarial and related occupations</v>
      </c>
      <c r="X20" s="11">
        <v>6.8465339546077697</v>
      </c>
      <c r="Y20" s="11">
        <v>6.5868965656256897</v>
      </c>
      <c r="Z20" s="11">
        <v>6.494499159047681</v>
      </c>
      <c r="AA20" s="11">
        <v>5.8929842234626353</v>
      </c>
      <c r="AB20" s="11">
        <v>4.7963973148693126</v>
      </c>
      <c r="AC20" s="11"/>
      <c r="AD20" s="11">
        <f t="shared" si="4"/>
        <v>-1.6981018441783684</v>
      </c>
      <c r="AE20" s="11">
        <f>'RD T1'!T48</f>
        <v>3.0554680001060599</v>
      </c>
      <c r="AF20" s="11">
        <f t="shared" si="7"/>
        <v>1.3573661559276915</v>
      </c>
    </row>
    <row r="21" spans="1:32" x14ac:dyDescent="0.2">
      <c r="A21" s="10" t="str">
        <f>name!D17</f>
        <v>51 Skilled agricultural and related trades</v>
      </c>
      <c r="B21" s="11">
        <v>5.0120276135721298</v>
      </c>
      <c r="C21" s="11">
        <v>4.9667056323401821</v>
      </c>
      <c r="D21" s="11">
        <v>5.4029008764153366</v>
      </c>
      <c r="E21" s="11">
        <v>5.2557696268638718</v>
      </c>
      <c r="F21" s="11">
        <v>5.6673732736135882</v>
      </c>
      <c r="G21" s="11"/>
      <c r="H21" s="11">
        <f t="shared" si="2"/>
        <v>0.26447239719825166</v>
      </c>
      <c r="I21" s="11">
        <f>'RD T1'!E20</f>
        <v>2.8718816006094983</v>
      </c>
      <c r="J21" s="11">
        <f t="shared" si="5"/>
        <v>3.1363539978077499</v>
      </c>
      <c r="L21" s="10" t="str">
        <f>name!D17</f>
        <v>51 Skilled agricultural and related trades</v>
      </c>
      <c r="M21" s="11">
        <v>4.5097188013736531</v>
      </c>
      <c r="N21" s="11">
        <v>4.3618650035264661</v>
      </c>
      <c r="O21" s="11">
        <v>4.7180747450660974</v>
      </c>
      <c r="P21" s="11">
        <v>4.6252902078834035</v>
      </c>
      <c r="Q21" s="11">
        <v>4.8554762867978729</v>
      </c>
      <c r="R21" s="11"/>
      <c r="S21" s="11">
        <f t="shared" si="3"/>
        <v>0.13740154173177554</v>
      </c>
      <c r="T21" s="11">
        <f>'RD T1'!T20</f>
        <v>2.3822982090560467</v>
      </c>
      <c r="U21" s="11">
        <f t="shared" si="6"/>
        <v>2.5196997507878223</v>
      </c>
      <c r="W21" s="10" t="str">
        <f>name!D17</f>
        <v>51 Skilled agricultural and related trades</v>
      </c>
      <c r="X21" s="11">
        <v>0.50230881219846624</v>
      </c>
      <c r="Y21" s="11">
        <v>0.60484062881371481</v>
      </c>
      <c r="Z21" s="11">
        <v>0.68482613134923565</v>
      </c>
      <c r="AA21" s="11">
        <v>0.63047941898047777</v>
      </c>
      <c r="AB21" s="11">
        <v>0.81189698681570888</v>
      </c>
      <c r="AC21" s="11"/>
      <c r="AD21" s="11">
        <f t="shared" si="4"/>
        <v>0.12707085546647323</v>
      </c>
      <c r="AE21" s="11">
        <f>'RD T1'!T49</f>
        <v>0.48958339155345165</v>
      </c>
      <c r="AF21" s="11">
        <f t="shared" si="7"/>
        <v>0.61665424701992488</v>
      </c>
    </row>
    <row r="22" spans="1:32" x14ac:dyDescent="0.2">
      <c r="A22" s="10" t="str">
        <f>name!D18</f>
        <v>52 Skilled metal, electrical and electronic trades</v>
      </c>
      <c r="B22" s="11">
        <v>15.819665778228066</v>
      </c>
      <c r="C22" s="11">
        <v>15.701241286410486</v>
      </c>
      <c r="D22" s="11">
        <v>13.995840812735533</v>
      </c>
      <c r="E22" s="11">
        <v>13.820065685686986</v>
      </c>
      <c r="F22" s="11">
        <v>13.11331927663719</v>
      </c>
      <c r="G22" s="11"/>
      <c r="H22" s="11">
        <f t="shared" si="2"/>
        <v>-0.88252153609834316</v>
      </c>
      <c r="I22" s="11">
        <f>'RD T1'!E21</f>
        <v>5.2102585232709391</v>
      </c>
      <c r="J22" s="11">
        <f t="shared" si="5"/>
        <v>4.3277369871725959</v>
      </c>
      <c r="L22" s="10" t="str">
        <f>name!D18</f>
        <v>52 Skilled metal, electrical and electronic trades</v>
      </c>
      <c r="M22" s="11">
        <v>15.531961453048719</v>
      </c>
      <c r="N22" s="11">
        <v>15.210466378287748</v>
      </c>
      <c r="O22" s="11">
        <v>13.618727643056378</v>
      </c>
      <c r="P22" s="11">
        <v>13.151828126477458</v>
      </c>
      <c r="Q22" s="11">
        <v>12.173054456484808</v>
      </c>
      <c r="R22" s="11"/>
      <c r="S22" s="11">
        <f t="shared" si="3"/>
        <v>-1.44567318657157</v>
      </c>
      <c r="T22" s="11">
        <f>'RD T1'!T21</f>
        <v>4.7893847015934323</v>
      </c>
      <c r="U22" s="11">
        <f t="shared" si="6"/>
        <v>3.3437115150218624</v>
      </c>
      <c r="W22" s="10" t="str">
        <f>name!D18</f>
        <v>52 Skilled metal, electrical and electronic trades</v>
      </c>
      <c r="X22" s="11">
        <v>0.28770432517934774</v>
      </c>
      <c r="Y22" s="11">
        <v>0.49077490812274321</v>
      </c>
      <c r="Z22" s="11">
        <v>0.3771131696791693</v>
      </c>
      <c r="AA22" s="11">
        <v>0.66823755920952455</v>
      </c>
      <c r="AB22" s="11">
        <v>0.94026482015239599</v>
      </c>
      <c r="AC22" s="11"/>
      <c r="AD22" s="11">
        <f t="shared" si="4"/>
        <v>0.56315165047322668</v>
      </c>
      <c r="AE22" s="11">
        <f>'RD T1'!T50</f>
        <v>0.42087382167750648</v>
      </c>
      <c r="AF22" s="11">
        <f t="shared" si="7"/>
        <v>0.9840254721507331</v>
      </c>
    </row>
    <row r="23" spans="1:32" x14ac:dyDescent="0.2">
      <c r="A23" s="10" t="str">
        <f>name!D19</f>
        <v>53 Skilled construction and building trades</v>
      </c>
      <c r="B23" s="11">
        <v>13.079302043182555</v>
      </c>
      <c r="C23" s="11">
        <v>14.169778796062399</v>
      </c>
      <c r="D23" s="11">
        <v>11.53043240695442</v>
      </c>
      <c r="E23" s="11">
        <v>11.759272728534796</v>
      </c>
      <c r="F23" s="11">
        <v>11.178526246325045</v>
      </c>
      <c r="G23" s="11"/>
      <c r="H23" s="11">
        <f t="shared" si="2"/>
        <v>-0.3519061606293743</v>
      </c>
      <c r="I23" s="11">
        <f>'RD T1'!E22</f>
        <v>4.9070007320604727</v>
      </c>
      <c r="J23" s="11">
        <f t="shared" si="5"/>
        <v>4.5550945714310984</v>
      </c>
      <c r="L23" s="10" t="str">
        <f>name!D19</f>
        <v>53 Skilled construction and building trades</v>
      </c>
      <c r="M23" s="11">
        <v>12.891255126276105</v>
      </c>
      <c r="N23" s="11">
        <v>13.928251309271086</v>
      </c>
      <c r="O23" s="11">
        <v>11.230877592682623</v>
      </c>
      <c r="P23" s="11">
        <v>11.567614333086503</v>
      </c>
      <c r="Q23" s="11">
        <v>10.975422653346881</v>
      </c>
      <c r="R23" s="11"/>
      <c r="S23" s="11">
        <f t="shared" si="3"/>
        <v>-0.25545493933574193</v>
      </c>
      <c r="T23" s="11">
        <f>'RD T1'!T22</f>
        <v>4.8008706654663458</v>
      </c>
      <c r="U23" s="11">
        <f t="shared" si="6"/>
        <v>4.5454157261306039</v>
      </c>
      <c r="W23" s="10" t="str">
        <f>name!D19</f>
        <v>53 Skilled construction and building trades</v>
      </c>
      <c r="X23" s="11">
        <v>0.18804691690644113</v>
      </c>
      <c r="Y23" s="11">
        <v>0.24152748679132757</v>
      </c>
      <c r="Z23" s="11">
        <v>0.29955481427179764</v>
      </c>
      <c r="AA23" s="11">
        <v>0.19165839544829616</v>
      </c>
      <c r="AB23" s="11">
        <v>0.20310359297817376</v>
      </c>
      <c r="AC23" s="11"/>
      <c r="AD23" s="11">
        <f t="shared" si="4"/>
        <v>-9.6451221293623879E-2</v>
      </c>
      <c r="AE23" s="11">
        <f>'RD T1'!T51</f>
        <v>0.10613006659412816</v>
      </c>
      <c r="AF23" s="11">
        <f t="shared" si="7"/>
        <v>9.6788453005042796E-3</v>
      </c>
    </row>
    <row r="24" spans="1:32" x14ac:dyDescent="0.2">
      <c r="A24" s="10" t="str">
        <f>name!D20</f>
        <v>54 Textiles, printing and other skilled trades</v>
      </c>
      <c r="B24" s="11">
        <v>7.2217506339783144</v>
      </c>
      <c r="C24" s="11">
        <v>6.9140305683826551</v>
      </c>
      <c r="D24" s="11">
        <v>6.7214590238239538</v>
      </c>
      <c r="E24" s="11">
        <v>7.2415005067707963</v>
      </c>
      <c r="F24" s="11">
        <v>7.0373828080458667</v>
      </c>
      <c r="G24" s="11"/>
      <c r="H24" s="11">
        <f t="shared" si="2"/>
        <v>0.31592378422191292</v>
      </c>
      <c r="I24" s="11">
        <f>'RD T1'!E23</f>
        <v>3.120383717614077</v>
      </c>
      <c r="J24" s="11">
        <f t="shared" si="5"/>
        <v>3.4363075018359899</v>
      </c>
      <c r="L24" s="10" t="str">
        <f>name!D20</f>
        <v>54 Textiles, printing and other skilled trades</v>
      </c>
      <c r="M24" s="11">
        <v>4.3721487707727</v>
      </c>
      <c r="N24" s="11">
        <v>4.1102547609217579</v>
      </c>
      <c r="O24" s="11">
        <v>3.6837114735846956</v>
      </c>
      <c r="P24" s="11">
        <v>4.0163049319807405</v>
      </c>
      <c r="Q24" s="11">
        <v>3.8332158672763716</v>
      </c>
      <c r="R24" s="11"/>
      <c r="S24" s="11">
        <f t="shared" si="3"/>
        <v>0.14950439369167601</v>
      </c>
      <c r="T24" s="11">
        <f>'RD T1'!T23</f>
        <v>1.2438153100670293</v>
      </c>
      <c r="U24" s="11">
        <f t="shared" si="6"/>
        <v>1.3933197037587053</v>
      </c>
      <c r="W24" s="10" t="str">
        <f>name!D20</f>
        <v>54 Textiles, printing and other skilled trades</v>
      </c>
      <c r="X24" s="11">
        <v>2.8496018632056201</v>
      </c>
      <c r="Y24" s="11">
        <v>2.8037758074608949</v>
      </c>
      <c r="Z24" s="11">
        <v>3.0377475502392515</v>
      </c>
      <c r="AA24" s="11">
        <v>3.2251955747900505</v>
      </c>
      <c r="AB24" s="11">
        <v>3.2041669407694933</v>
      </c>
      <c r="AC24" s="11"/>
      <c r="AD24" s="11">
        <f t="shared" si="4"/>
        <v>0.1664193905302418</v>
      </c>
      <c r="AE24" s="11">
        <f>'RD T1'!T52</f>
        <v>1.8765684075470475</v>
      </c>
      <c r="AF24" s="11">
        <f t="shared" si="7"/>
        <v>2.0429877980772893</v>
      </c>
    </row>
    <row r="25" spans="1:32" x14ac:dyDescent="0.2">
      <c r="A25" s="10" t="str">
        <f>name!D21</f>
        <v>61 Caring personal service occupations</v>
      </c>
      <c r="B25" s="11">
        <v>25.610991775340203</v>
      </c>
      <c r="C25" s="11">
        <v>26.338613627537946</v>
      </c>
      <c r="D25" s="11">
        <v>25.142506643938024</v>
      </c>
      <c r="E25" s="11">
        <v>26.292227630908027</v>
      </c>
      <c r="F25" s="11">
        <v>28.587394851904673</v>
      </c>
      <c r="G25" s="11"/>
      <c r="H25" s="11">
        <f t="shared" si="2"/>
        <v>3.444888207966649</v>
      </c>
      <c r="I25" s="11">
        <f>'RD T1'!E24</f>
        <v>15.112692510149927</v>
      </c>
      <c r="J25" s="11">
        <f t="shared" si="5"/>
        <v>18.557580718116576</v>
      </c>
      <c r="L25" s="10" t="str">
        <f>name!D21</f>
        <v>61 Caring personal service occupations</v>
      </c>
      <c r="M25" s="11">
        <v>2.7709326704320429</v>
      </c>
      <c r="N25" s="11">
        <v>2.6818513331986371</v>
      </c>
      <c r="O25" s="11">
        <v>2.6454337522886036</v>
      </c>
      <c r="P25" s="11">
        <v>3.2743591302352533</v>
      </c>
      <c r="Q25" s="11">
        <v>3.9097843771120022</v>
      </c>
      <c r="R25" s="11"/>
      <c r="S25" s="11">
        <f t="shared" si="3"/>
        <v>1.2643506248233987</v>
      </c>
      <c r="T25" s="11">
        <f>'RD T1'!T24</f>
        <v>1.5037012000281664</v>
      </c>
      <c r="U25" s="11">
        <f t="shared" si="6"/>
        <v>2.7680518248515651</v>
      </c>
      <c r="W25" s="10" t="str">
        <f>name!D21</f>
        <v>61 Caring personal service occupations</v>
      </c>
      <c r="X25" s="11">
        <v>22.840059104908164</v>
      </c>
      <c r="Y25" s="11">
        <v>23.65676229433932</v>
      </c>
      <c r="Z25" s="11">
        <v>22.497072891649424</v>
      </c>
      <c r="AA25" s="11">
        <v>23.017868500672776</v>
      </c>
      <c r="AB25" s="11">
        <v>24.677610474792676</v>
      </c>
      <c r="AC25" s="11"/>
      <c r="AD25" s="11">
        <f t="shared" si="4"/>
        <v>2.1805375831432521</v>
      </c>
      <c r="AE25" s="11">
        <f>'RD T1'!T53</f>
        <v>13.608991310121757</v>
      </c>
      <c r="AF25" s="11">
        <f t="shared" si="7"/>
        <v>15.789528893265009</v>
      </c>
    </row>
    <row r="26" spans="1:32" x14ac:dyDescent="0.2">
      <c r="A26" s="10" t="str">
        <f>name!D22</f>
        <v>62 Leisure, travel and related personal service occupations</v>
      </c>
      <c r="B26" s="11">
        <v>7.8137931142472858</v>
      </c>
      <c r="C26" s="11">
        <v>8.735694061857151</v>
      </c>
      <c r="D26" s="11">
        <v>7.7362629489555932</v>
      </c>
      <c r="E26" s="11">
        <v>7.8360502313172509</v>
      </c>
      <c r="F26" s="11">
        <v>8.4390428628282734</v>
      </c>
      <c r="G26" s="11"/>
      <c r="H26" s="11">
        <f t="shared" si="2"/>
        <v>0.70277991387268024</v>
      </c>
      <c r="I26" s="11">
        <f>'RD T1'!E25</f>
        <v>4.1037666901614962</v>
      </c>
      <c r="J26" s="11">
        <f t="shared" si="5"/>
        <v>4.8065466040341764</v>
      </c>
      <c r="L26" s="10" t="str">
        <f>name!D22</f>
        <v>62 Leisure, travel and related personal service occupations</v>
      </c>
      <c r="M26" s="11">
        <v>2.1387568999870084</v>
      </c>
      <c r="N26" s="11">
        <v>2.485527822187378</v>
      </c>
      <c r="O26" s="11">
        <v>2.4672362488228292</v>
      </c>
      <c r="P26" s="11">
        <v>2.5057358781089243</v>
      </c>
      <c r="Q26" s="11">
        <v>2.8132146159757943</v>
      </c>
      <c r="R26" s="11"/>
      <c r="S26" s="11">
        <f t="shared" si="3"/>
        <v>0.34597836715296504</v>
      </c>
      <c r="T26" s="11">
        <f>'RD T1'!T25</f>
        <v>1.1337605259938819</v>
      </c>
      <c r="U26" s="11">
        <f t="shared" si="6"/>
        <v>1.4797388931468469</v>
      </c>
      <c r="W26" s="10" t="str">
        <f>name!D22</f>
        <v>62 Leisure, travel and related personal service occupations</v>
      </c>
      <c r="X26" s="11">
        <v>5.6750362142602864</v>
      </c>
      <c r="Y26" s="11">
        <v>6.2501662396697837</v>
      </c>
      <c r="Z26" s="11">
        <v>5.2690267001327644</v>
      </c>
      <c r="AA26" s="11">
        <v>5.3303143532083253</v>
      </c>
      <c r="AB26" s="11">
        <v>5.6258282468524756</v>
      </c>
      <c r="AC26" s="11"/>
      <c r="AD26" s="11">
        <f t="shared" si="4"/>
        <v>0.3568015467197112</v>
      </c>
      <c r="AE26" s="11">
        <f>'RD T1'!T54</f>
        <v>2.9700061641676139</v>
      </c>
      <c r="AF26" s="11">
        <f t="shared" si="7"/>
        <v>3.3268077108873251</v>
      </c>
    </row>
    <row r="27" spans="1:32" x14ac:dyDescent="0.2">
      <c r="A27" s="10" t="str">
        <f>name!D23</f>
        <v>63 Community and civil enforcement occupations</v>
      </c>
      <c r="B27" s="11">
        <v>0.32854464166641306</v>
      </c>
      <c r="C27" s="11">
        <v>0.26643126805775069</v>
      </c>
      <c r="D27" s="11">
        <v>0.34553680861000735</v>
      </c>
      <c r="E27" s="11">
        <v>0.23936858782201503</v>
      </c>
      <c r="F27" s="11">
        <v>0.24960432991178935</v>
      </c>
      <c r="G27" s="11"/>
      <c r="H27" s="11">
        <f t="shared" si="2"/>
        <v>-9.5932478698217999E-2</v>
      </c>
      <c r="I27" s="11">
        <f>'RD T1'!E26</f>
        <v>0.11805973509416734</v>
      </c>
      <c r="J27" s="11">
        <f t="shared" si="5"/>
        <v>2.2127256395949341E-2</v>
      </c>
      <c r="L27" s="10" t="str">
        <f>name!D23</f>
        <v>63 Community and civil enforcement occupations</v>
      </c>
      <c r="M27" s="11">
        <v>0.25688594989378027</v>
      </c>
      <c r="N27" s="11">
        <v>0.17994979605248385</v>
      </c>
      <c r="O27" s="11">
        <v>0.27371558301628318</v>
      </c>
      <c r="P27" s="11">
        <v>0.14377441986278733</v>
      </c>
      <c r="Q27" s="11">
        <v>0.16025592320668358</v>
      </c>
      <c r="R27" s="11"/>
      <c r="S27" s="11">
        <f t="shared" si="3"/>
        <v>-0.1134596598095996</v>
      </c>
      <c r="T27" s="11">
        <f>'RD T1'!T26</f>
        <v>6.2454057459356699E-2</v>
      </c>
      <c r="U27" s="11">
        <f t="shared" si="6"/>
        <v>-5.1005602350242901E-2</v>
      </c>
      <c r="W27" s="10" t="str">
        <f>name!D23</f>
        <v>63 Community and civil enforcement occupations</v>
      </c>
      <c r="X27" s="11">
        <v>7.1658691772633121E-2</v>
      </c>
      <c r="Y27" s="11">
        <v>8.6481472005266763E-2</v>
      </c>
      <c r="Z27" s="11">
        <v>7.1821225593724419E-2</v>
      </c>
      <c r="AA27" s="11">
        <v>9.5594167959227649E-2</v>
      </c>
      <c r="AB27" s="11">
        <v>8.9348406705105757E-2</v>
      </c>
      <c r="AC27" s="11"/>
      <c r="AD27" s="11">
        <f t="shared" si="4"/>
        <v>1.7527181111381337E-2</v>
      </c>
      <c r="AE27" s="11">
        <f>'RD T1'!T55</f>
        <v>5.5605677634810634E-2</v>
      </c>
      <c r="AF27" s="11">
        <f t="shared" si="7"/>
        <v>7.3132858746191964E-2</v>
      </c>
    </row>
    <row r="28" spans="1:32" x14ac:dyDescent="0.2">
      <c r="A28" s="10" t="str">
        <f>name!D24</f>
        <v>71 Sales occupations</v>
      </c>
      <c r="B28" s="11">
        <v>28.130472484448788</v>
      </c>
      <c r="C28" s="11">
        <v>26.839072326206853</v>
      </c>
      <c r="D28" s="11">
        <v>26.870575180663156</v>
      </c>
      <c r="E28" s="11">
        <v>26.598017975434743</v>
      </c>
      <c r="F28" s="11">
        <v>25.445353569987102</v>
      </c>
      <c r="G28" s="11"/>
      <c r="H28" s="11">
        <f t="shared" si="2"/>
        <v>-1.4252216106760542</v>
      </c>
      <c r="I28" s="11">
        <f>'RD T1'!E27</f>
        <v>12.20748588738593</v>
      </c>
      <c r="J28" s="11">
        <f t="shared" si="5"/>
        <v>10.782264276709876</v>
      </c>
      <c r="L28" s="10" t="str">
        <f>name!D24</f>
        <v>71 Sales occupations</v>
      </c>
      <c r="M28" s="11">
        <v>10.540531537771875</v>
      </c>
      <c r="N28" s="11">
        <v>10.32992862251715</v>
      </c>
      <c r="O28" s="11">
        <v>10.397859350053537</v>
      </c>
      <c r="P28" s="11">
        <v>10.397493597959109</v>
      </c>
      <c r="Q28" s="11">
        <v>10.366876586731392</v>
      </c>
      <c r="R28" s="11"/>
      <c r="S28" s="11">
        <f t="shared" si="3"/>
        <v>-3.0982763322144891E-2</v>
      </c>
      <c r="T28" s="11">
        <f>'RD T1'!T27</f>
        <v>3.4741264737646667</v>
      </c>
      <c r="U28" s="11">
        <f t="shared" si="6"/>
        <v>3.4431437104425218</v>
      </c>
      <c r="W28" s="10" t="str">
        <f>name!D24</f>
        <v>71 Sales occupations</v>
      </c>
      <c r="X28" s="11">
        <v>17.589940946676901</v>
      </c>
      <c r="Y28" s="11">
        <v>16.509143703689702</v>
      </c>
      <c r="Z28" s="11">
        <v>16.472715830609598</v>
      </c>
      <c r="AA28" s="11">
        <v>16.200524377475631</v>
      </c>
      <c r="AB28" s="11">
        <v>15.078476983255719</v>
      </c>
      <c r="AC28" s="11"/>
      <c r="AD28" s="11">
        <f t="shared" si="4"/>
        <v>-1.3942388473538792</v>
      </c>
      <c r="AE28" s="11">
        <f>'RD T1'!T56</f>
        <v>8.7333594136212582</v>
      </c>
      <c r="AF28" s="11">
        <f t="shared" si="7"/>
        <v>7.3391205662673791</v>
      </c>
    </row>
    <row r="29" spans="1:32" x14ac:dyDescent="0.2">
      <c r="A29" s="10" t="str">
        <f>name!D25</f>
        <v>72 Customer service occupations</v>
      </c>
      <c r="B29" s="11">
        <v>5.8186942644243294</v>
      </c>
      <c r="C29" s="11">
        <v>6.172784221363683</v>
      </c>
      <c r="D29" s="11">
        <v>6.427418977303863</v>
      </c>
      <c r="E29" s="11">
        <v>7.1227303340791233</v>
      </c>
      <c r="F29" s="11">
        <v>7.8238456816540483</v>
      </c>
      <c r="G29" s="11"/>
      <c r="H29" s="11">
        <f t="shared" si="2"/>
        <v>1.3964267043501852</v>
      </c>
      <c r="I29" s="11">
        <f>'RD T1'!E28</f>
        <v>3.3362969279690904</v>
      </c>
      <c r="J29" s="11">
        <f t="shared" si="5"/>
        <v>4.7327236323192761</v>
      </c>
      <c r="L29" s="10" t="str">
        <f>name!D25</f>
        <v>72 Customer service occupations</v>
      </c>
      <c r="M29" s="11">
        <v>2.241610913390629</v>
      </c>
      <c r="N29" s="11">
        <v>1.9634169264155557</v>
      </c>
      <c r="O29" s="11">
        <v>2.3259886247785078</v>
      </c>
      <c r="P29" s="11">
        <v>2.8811680066578385</v>
      </c>
      <c r="Q29" s="11">
        <v>3.3352452054313835</v>
      </c>
      <c r="R29" s="11"/>
      <c r="S29" s="11">
        <f t="shared" si="3"/>
        <v>1.0092565806528757</v>
      </c>
      <c r="T29" s="11">
        <f>'RD T1'!T28</f>
        <v>1.0252719671569663</v>
      </c>
      <c r="U29" s="11">
        <f t="shared" si="6"/>
        <v>2.0345285478098418</v>
      </c>
      <c r="W29" s="10" t="str">
        <f>name!D25</f>
        <v>72 Customer service occupations</v>
      </c>
      <c r="X29" s="11">
        <v>3.5770833510337043</v>
      </c>
      <c r="Y29" s="11">
        <v>4.2093672949481249</v>
      </c>
      <c r="Z29" s="11">
        <v>4.1014303525253526</v>
      </c>
      <c r="AA29" s="11">
        <v>4.241562327421283</v>
      </c>
      <c r="AB29" s="11">
        <v>4.4886004762226621</v>
      </c>
      <c r="AC29" s="11"/>
      <c r="AD29" s="11">
        <f t="shared" si="4"/>
        <v>0.38717012369730952</v>
      </c>
      <c r="AE29" s="11">
        <f>'RD T1'!T57</f>
        <v>2.3110249608121238</v>
      </c>
      <c r="AF29" s="11">
        <f t="shared" si="7"/>
        <v>2.6981950845094334</v>
      </c>
    </row>
    <row r="30" spans="1:32" x14ac:dyDescent="0.2">
      <c r="A30" s="10" t="str">
        <f>name!D26</f>
        <v>81 Process, plant and machine operatives</v>
      </c>
      <c r="B30" s="11">
        <v>9.2349158829806584</v>
      </c>
      <c r="C30" s="11">
        <v>9.1194663459422962</v>
      </c>
      <c r="D30" s="11">
        <v>8.0653160505941237</v>
      </c>
      <c r="E30" s="11">
        <v>8.4890336783910278</v>
      </c>
      <c r="F30" s="11">
        <v>7.9011785295728911</v>
      </c>
      <c r="G30" s="11"/>
      <c r="H30" s="11">
        <f t="shared" si="2"/>
        <v>-0.16413752102123258</v>
      </c>
      <c r="I30" s="11">
        <f>'RD T1'!E29</f>
        <v>3.1948946655610881</v>
      </c>
      <c r="J30" s="11">
        <f t="shared" si="5"/>
        <v>3.0307571445398556</v>
      </c>
      <c r="L30" s="10" t="str">
        <f>name!D26</f>
        <v>81 Process, plant and machine operatives</v>
      </c>
      <c r="M30" s="11">
        <v>7.324774933041466</v>
      </c>
      <c r="N30" s="11">
        <v>7.0710598222650853</v>
      </c>
      <c r="O30" s="11">
        <v>6.2583760537141693</v>
      </c>
      <c r="P30" s="11">
        <v>6.2782993982807156</v>
      </c>
      <c r="Q30" s="11">
        <v>5.5789383802505563</v>
      </c>
      <c r="R30" s="11"/>
      <c r="S30" s="11">
        <f t="shared" si="3"/>
        <v>-0.67943767346361295</v>
      </c>
      <c r="T30" s="11">
        <f>'RD T1'!T29</f>
        <v>2.124720219873355</v>
      </c>
      <c r="U30" s="11">
        <f t="shared" si="6"/>
        <v>1.4452825464097421</v>
      </c>
      <c r="W30" s="10" t="str">
        <f>name!D26</f>
        <v>81 Process, plant and machine operatives</v>
      </c>
      <c r="X30" s="11">
        <v>1.9101409499391739</v>
      </c>
      <c r="Y30" s="11">
        <v>2.0484065236772122</v>
      </c>
      <c r="Z30" s="11">
        <v>1.8069399968799464</v>
      </c>
      <c r="AA30" s="11">
        <v>2.210734280110302</v>
      </c>
      <c r="AB30" s="11">
        <v>2.322240149322333</v>
      </c>
      <c r="AC30" s="11"/>
      <c r="AD30" s="11">
        <f t="shared" si="4"/>
        <v>0.51530015244238658</v>
      </c>
      <c r="AE30" s="11">
        <f>'RD T1'!T58</f>
        <v>1.0701744456877329</v>
      </c>
      <c r="AF30" s="11">
        <f t="shared" si="7"/>
        <v>1.5854745981301195</v>
      </c>
    </row>
    <row r="31" spans="1:32" x14ac:dyDescent="0.2">
      <c r="A31" s="10" t="str">
        <f>name!D27</f>
        <v>82 Transport and mobile machine drivers and operatives</v>
      </c>
      <c r="B31" s="11">
        <v>11.666724896639746</v>
      </c>
      <c r="C31" s="11">
        <v>12.615151962564877</v>
      </c>
      <c r="D31" s="11">
        <v>11.374401262783815</v>
      </c>
      <c r="E31" s="11">
        <v>11.488162554950495</v>
      </c>
      <c r="F31" s="11">
        <v>11.442132548338877</v>
      </c>
      <c r="G31" s="11"/>
      <c r="H31" s="11">
        <f t="shared" si="2"/>
        <v>6.773128555506247E-2</v>
      </c>
      <c r="I31" s="11">
        <f>'RD T1'!E30</f>
        <v>6.0719958011820463</v>
      </c>
      <c r="J31" s="11">
        <f t="shared" si="5"/>
        <v>6.1397270867371088</v>
      </c>
      <c r="L31" s="10" t="str">
        <f>name!D27</f>
        <v>82 Transport and mobile machine drivers and operatives</v>
      </c>
      <c r="M31" s="11">
        <v>10.798647723027788</v>
      </c>
      <c r="N31" s="11">
        <v>11.590419494771062</v>
      </c>
      <c r="O31" s="11">
        <v>10.441606696005051</v>
      </c>
      <c r="P31" s="11">
        <v>10.365900807707856</v>
      </c>
      <c r="Q31" s="11">
        <v>10.184331181555518</v>
      </c>
      <c r="R31" s="11"/>
      <c r="S31" s="11">
        <f t="shared" si="3"/>
        <v>-0.25727551444953356</v>
      </c>
      <c r="T31" s="11">
        <f>'RD T1'!T30</f>
        <v>5.3444961735745968</v>
      </c>
      <c r="U31" s="11">
        <f t="shared" si="6"/>
        <v>5.0872206591250633</v>
      </c>
      <c r="W31" s="10" t="str">
        <f>name!D27</f>
        <v>82 Transport and mobile machine drivers and operatives</v>
      </c>
      <c r="X31" s="11">
        <v>0.8680771736119588</v>
      </c>
      <c r="Y31" s="11">
        <v>1.0247324677938106</v>
      </c>
      <c r="Z31" s="11">
        <v>0.93279456677875161</v>
      </c>
      <c r="AA31" s="11">
        <v>1.1222617472426493</v>
      </c>
      <c r="AB31" s="11">
        <v>1.2578013667833623</v>
      </c>
      <c r="AC31" s="11"/>
      <c r="AD31" s="11">
        <f t="shared" si="4"/>
        <v>0.32500680000461069</v>
      </c>
      <c r="AE31" s="11">
        <f>'RD T1'!T59</f>
        <v>0.72749962760744868</v>
      </c>
      <c r="AF31" s="11">
        <f t="shared" si="7"/>
        <v>1.0525064276120593</v>
      </c>
    </row>
    <row r="32" spans="1:32" x14ac:dyDescent="0.2">
      <c r="A32" s="10" t="str">
        <f>name!D28</f>
        <v>91 Elementary trades and related occupations</v>
      </c>
      <c r="B32" s="11">
        <v>6.5535573749832636</v>
      </c>
      <c r="C32" s="11">
        <v>5.9161241235760453</v>
      </c>
      <c r="D32" s="11">
        <v>5.313645904464761</v>
      </c>
      <c r="E32" s="11">
        <v>10.3859362056431</v>
      </c>
      <c r="F32" s="11">
        <v>11.843353771997906</v>
      </c>
      <c r="G32" s="11"/>
      <c r="H32" s="11">
        <f t="shared" si="2"/>
        <v>6.529707867533145</v>
      </c>
      <c r="I32" s="11">
        <f>'RD T1'!E31</f>
        <v>4.8412763712145477</v>
      </c>
      <c r="J32" s="11">
        <f t="shared" si="5"/>
        <v>11.370984238747692</v>
      </c>
      <c r="L32" s="10" t="str">
        <f>name!D28</f>
        <v>91 Elementary trades and related occupations</v>
      </c>
      <c r="M32" s="11">
        <v>4.8644035953145712</v>
      </c>
      <c r="N32" s="11">
        <v>4.3872848605994559</v>
      </c>
      <c r="O32" s="11">
        <v>3.9837191975447053</v>
      </c>
      <c r="P32" s="11">
        <v>5.3993856461528624</v>
      </c>
      <c r="Q32" s="11">
        <v>5.8120372223664933</v>
      </c>
      <c r="R32" s="11"/>
      <c r="S32" s="11">
        <f t="shared" si="3"/>
        <v>1.8283180248217881</v>
      </c>
      <c r="T32" s="11">
        <f>'RD T1'!T31</f>
        <v>1.7590764732849848</v>
      </c>
      <c r="U32" s="11">
        <f t="shared" si="6"/>
        <v>3.5873944981067729</v>
      </c>
      <c r="W32" s="10" t="str">
        <f>name!D28</f>
        <v>91 Elementary trades and related occupations</v>
      </c>
      <c r="X32" s="11">
        <v>1.6891537796687019</v>
      </c>
      <c r="Y32" s="11">
        <v>1.5288392629765966</v>
      </c>
      <c r="Z32" s="11">
        <v>1.3299267069200602</v>
      </c>
      <c r="AA32" s="11">
        <v>4.9865505594902375</v>
      </c>
      <c r="AB32" s="11">
        <v>6.0313165496314332</v>
      </c>
      <c r="AC32" s="11"/>
      <c r="AD32" s="11">
        <f t="shared" si="4"/>
        <v>4.7013898427113734</v>
      </c>
      <c r="AE32" s="11">
        <f>'RD T1'!T60</f>
        <v>3.0821998979295633</v>
      </c>
      <c r="AF32" s="11">
        <f t="shared" si="7"/>
        <v>7.7835897406409362</v>
      </c>
    </row>
    <row r="33" spans="1:32" x14ac:dyDescent="0.2">
      <c r="A33" s="10" t="str">
        <f>name!D29</f>
        <v>92 Elementary administration and service occupations</v>
      </c>
      <c r="B33" s="11">
        <v>33.977285801500045</v>
      </c>
      <c r="C33" s="11">
        <v>33.942532748577953</v>
      </c>
      <c r="D33" s="11">
        <v>31.742166748749302</v>
      </c>
      <c r="E33" s="11">
        <v>28.986627969162814</v>
      </c>
      <c r="F33" s="11">
        <v>26.734542433362822</v>
      </c>
      <c r="G33" s="11"/>
      <c r="H33" s="11">
        <f t="shared" ref="H33" si="8">F33-D33</f>
        <v>-5.0076243153864795</v>
      </c>
      <c r="I33" s="11">
        <f>'RD T1'!E32</f>
        <v>13.364770225907169</v>
      </c>
      <c r="J33" s="11">
        <f>SUM(H33:I33)</f>
        <v>8.3571459105206891</v>
      </c>
      <c r="L33" s="10" t="str">
        <f>name!D29</f>
        <v>92 Elementary administration and service occupations</v>
      </c>
      <c r="M33" s="11">
        <v>17.702522745630588</v>
      </c>
      <c r="N33" s="11">
        <v>16.070195896076587</v>
      </c>
      <c r="O33" s="11">
        <v>15.97373483955708</v>
      </c>
      <c r="P33" s="11">
        <v>15.729629430447243</v>
      </c>
      <c r="Q33" s="11">
        <v>14.315842377971181</v>
      </c>
      <c r="R33" s="11"/>
      <c r="S33" s="11">
        <f t="shared" ref="S33" si="9">Q33-O33</f>
        <v>-1.6578924615858988</v>
      </c>
      <c r="T33" s="11">
        <f>'RD T1'!T32</f>
        <v>5.9368055304963674</v>
      </c>
      <c r="U33" s="11">
        <f t="shared" ref="U33" si="10">SUM(S33:T33)</f>
        <v>4.2789130689104686</v>
      </c>
      <c r="W33" s="10" t="str">
        <f>name!D29</f>
        <v>92 Elementary administration and service occupations</v>
      </c>
      <c r="X33" s="11">
        <v>16.274763055869478</v>
      </c>
      <c r="Y33" s="11">
        <v>17.872336852501359</v>
      </c>
      <c r="Z33" s="11">
        <v>15.768431909192188</v>
      </c>
      <c r="AA33" s="11">
        <v>13.256998538715571</v>
      </c>
      <c r="AB33" s="11">
        <v>12.418700055391636</v>
      </c>
      <c r="AC33" s="11"/>
      <c r="AD33" s="11">
        <f t="shared" ref="AD33" si="11">AB33-Z33</f>
        <v>-3.3497318538005523</v>
      </c>
      <c r="AE33" s="11">
        <f>'RD T1'!T61</f>
        <v>7.4279646954107976</v>
      </c>
      <c r="AF33" s="11">
        <f t="shared" ref="AF33" si="12">SUM(AD33:AE33)</f>
        <v>4.0782328416102454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363.79999999999978</v>
      </c>
      <c r="C35" s="34">
        <f>SUM(C8:C33)</f>
        <v>384.36999999999989</v>
      </c>
      <c r="D35" s="34">
        <f>SUM(D8:D33)</f>
        <v>381.64199999999994</v>
      </c>
      <c r="E35" s="34">
        <f>SUM(E8:E33)</f>
        <v>396.1269999999999</v>
      </c>
      <c r="F35" s="34">
        <f>SUM(F8:F33)</f>
        <v>415.0499999999999</v>
      </c>
      <c r="G35" s="11"/>
      <c r="H35" s="34">
        <f>F35-D35</f>
        <v>33.407999999999959</v>
      </c>
      <c r="I35" s="34">
        <f>SUM(I8:I33)</f>
        <v>192.47148875623691</v>
      </c>
      <c r="J35" s="34">
        <f>SUM(J8:J33)</f>
        <v>225.87948875623675</v>
      </c>
      <c r="L35" s="231" t="str">
        <f>name!D3</f>
        <v>All occupations</v>
      </c>
      <c r="M35" s="34">
        <f>SUM(M8:M33)</f>
        <v>194.75523139204654</v>
      </c>
      <c r="N35" s="34">
        <f>SUM(N8:N33)</f>
        <v>200.83034406111665</v>
      </c>
      <c r="O35" s="34">
        <f>SUM(O8:O33)</f>
        <v>197.39328055934632</v>
      </c>
      <c r="P35" s="34">
        <f>SUM(P8:P33)</f>
        <v>203.58048747632591</v>
      </c>
      <c r="Q35" s="34">
        <f>SUM(Q8:Q33)</f>
        <v>210.9821035015801</v>
      </c>
      <c r="R35" s="11"/>
      <c r="S35" s="34">
        <f>Q35-O35</f>
        <v>13.588822942233776</v>
      </c>
      <c r="T35" s="34">
        <f>SUM(T8:T33)</f>
        <v>82.094981552208452</v>
      </c>
      <c r="U35" s="34">
        <f>SUM(U8:U33)</f>
        <v>95.683804494442199</v>
      </c>
      <c r="W35" s="231" t="str">
        <f>name!D3</f>
        <v>All occupations</v>
      </c>
      <c r="X35" s="34">
        <f>SUM(X8:X33)</f>
        <v>169.04476860795336</v>
      </c>
      <c r="Y35" s="34">
        <f>SUM(Y8:Y33)</f>
        <v>183.53965593888333</v>
      </c>
      <c r="Z35" s="34">
        <f>SUM(Z8:Z33)</f>
        <v>184.24871944065347</v>
      </c>
      <c r="AA35" s="34">
        <f>SUM(AA8:AA33)</f>
        <v>192.54651252367395</v>
      </c>
      <c r="AB35" s="34">
        <f>SUM(AB8:AB33)</f>
        <v>204.06789649841983</v>
      </c>
      <c r="AC35" s="11"/>
      <c r="AD35" s="34">
        <f t="shared" ref="AD35" si="13">AB35-Z35</f>
        <v>19.819177057766353</v>
      </c>
      <c r="AE35" s="34">
        <f>SUM(AE8:AE33)</f>
        <v>110.37650720402841</v>
      </c>
      <c r="AF35" s="34">
        <f>SUM(AF8:AF33)</f>
        <v>130.19568426179472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Swindon and Wiltshire (Continued)</v>
      </c>
      <c r="L38" s="19" t="str">
        <f>CONCATENATE(L$1," (Continued)")</f>
        <v>Occupation Table 2.1  Males: Employment Change by Occupation (SOC 2020) and Replacement Demand, 2015-2035, Swindon and Wiltshire (Continued)</v>
      </c>
      <c r="W38" s="19" t="str">
        <f>CONCATENATE(W$1," (Continued)")</f>
        <v>Occupation Table 2.2  Females: Employment Change by Occupation (SOC 2020) and Replacement Demand, 2015-2035, Swindon and Wiltshire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6.7509448877525937</v>
      </c>
      <c r="C45" s="173">
        <f t="shared" si="20"/>
        <v>7.5654930751751737</v>
      </c>
      <c r="D45" s="173">
        <f t="shared" si="20"/>
        <v>7.9001419875830994</v>
      </c>
      <c r="E45" s="173">
        <f t="shared" si="20"/>
        <v>6.9513644426602124</v>
      </c>
      <c r="F45" s="173">
        <f t="shared" si="20"/>
        <v>7.1891113192520129</v>
      </c>
      <c r="H45" s="68">
        <f t="shared" ref="H45:H70" si="21">IF(D8&gt;0,(H8/D8)*100,0)</f>
        <v>-1.0343305659507922</v>
      </c>
      <c r="I45" s="69">
        <f t="shared" ref="I45:I70" si="22">IF(D8&gt;0,I8/D8*100,0)</f>
        <v>48.355295949126607</v>
      </c>
      <c r="J45" s="69">
        <f t="shared" ref="J45:J70" si="23">IF(D8&gt;0,(J8/D8)*100,0)</f>
        <v>47.320965383175817</v>
      </c>
      <c r="L45" t="str">
        <f t="shared" ref="L45:L70" si="24">L8</f>
        <v>11 Corporate managers and directors</v>
      </c>
      <c r="M45" s="173">
        <f t="shared" ref="M45:Q45" si="25">M8/M$35*100</f>
        <v>9.0798876542265781</v>
      </c>
      <c r="N45" s="173">
        <f t="shared" si="25"/>
        <v>9.9005840020595155</v>
      </c>
      <c r="O45" s="173">
        <f t="shared" si="25"/>
        <v>10.195673037424891</v>
      </c>
      <c r="P45" s="173">
        <f t="shared" si="25"/>
        <v>8.6401973638462213</v>
      </c>
      <c r="Q45" s="173">
        <f t="shared" si="25"/>
        <v>8.6707795749058771</v>
      </c>
      <c r="S45" s="68">
        <f t="shared" ref="S45:S70" si="26">IF(O8&gt;0,(S8/O8)*100,0)</f>
        <v>-9.1017547800144314</v>
      </c>
      <c r="T45" s="69">
        <f t="shared" ref="T45:T70" si="27">IF(O8&gt;0,T8/O8*100,0)</f>
        <v>41.705892475259475</v>
      </c>
      <c r="U45" s="69">
        <f t="shared" ref="U45:U70" si="28">IF(O8&gt;0,(U8/O8)*100,0)</f>
        <v>32.604137695245043</v>
      </c>
      <c r="W45" t="str">
        <f t="shared" ref="W45:W70" si="29">W8</f>
        <v>11 Corporate managers and directors</v>
      </c>
      <c r="X45" s="173">
        <f t="shared" ref="X45:AB45" si="30">X8/X$35*100</f>
        <v>4.0677870999159635</v>
      </c>
      <c r="Y45" s="173">
        <f t="shared" si="30"/>
        <v>5.0104206475776554</v>
      </c>
      <c r="Z45" s="173">
        <f t="shared" si="30"/>
        <v>5.4408445448127596</v>
      </c>
      <c r="AA45" s="173">
        <f t="shared" si="30"/>
        <v>5.165752099674549</v>
      </c>
      <c r="AB45" s="173">
        <f t="shared" si="30"/>
        <v>5.6572413356174893</v>
      </c>
      <c r="AD45" s="68">
        <f t="shared" ref="AD45:AD70" si="31">IF(Z8&gt;0,(AD8/Z8)*100,0)</f>
        <v>15.161840801049978</v>
      </c>
      <c r="AE45" s="69">
        <f t="shared" ref="AE45:AE70" si="32">IF(Z8&gt;0,AE8/Z8*100,0)</f>
        <v>61.70464702990153</v>
      </c>
      <c r="AF45" s="69">
        <f t="shared" ref="AF45:AF70" si="33">IF(Z8&gt;0,(AF8/Z8)*100,0)</f>
        <v>76.866487830951499</v>
      </c>
    </row>
    <row r="46" spans="1:32" x14ac:dyDescent="0.2">
      <c r="A46" t="str">
        <f t="shared" si="19"/>
        <v>12 Other managers and proprietors</v>
      </c>
      <c r="B46" s="173">
        <f t="shared" si="20"/>
        <v>3.6053652739142321</v>
      </c>
      <c r="C46" s="173">
        <f t="shared" si="20"/>
        <v>3.7227882787634767</v>
      </c>
      <c r="D46" s="173">
        <f t="shared" si="20"/>
        <v>3.8352699698199202</v>
      </c>
      <c r="E46" s="173">
        <f t="shared" si="20"/>
        <v>3.905841961914394</v>
      </c>
      <c r="F46" s="173">
        <f t="shared" si="20"/>
        <v>4.1433004799334068</v>
      </c>
      <c r="H46" s="68">
        <f t="shared" si="21"/>
        <v>17.488333986976322</v>
      </c>
      <c r="I46" s="69">
        <f t="shared" si="22"/>
        <v>61.151294574139925</v>
      </c>
      <c r="J46" s="69">
        <f t="shared" si="23"/>
        <v>78.639628561116254</v>
      </c>
      <c r="L46" t="str">
        <f t="shared" si="24"/>
        <v>12 Other managers and proprietors</v>
      </c>
      <c r="M46" s="173">
        <f t="shared" ref="M46:Q46" si="34">M9/M$35*100</f>
        <v>4.1709758669330048</v>
      </c>
      <c r="N46" s="173">
        <f t="shared" si="34"/>
        <v>4.3788582501793032</v>
      </c>
      <c r="O46" s="173">
        <f t="shared" si="34"/>
        <v>4.3509674212217115</v>
      </c>
      <c r="P46" s="173">
        <f t="shared" si="34"/>
        <v>4.7962414983807795</v>
      </c>
      <c r="Q46" s="173">
        <f t="shared" si="34"/>
        <v>5.2565899699045904</v>
      </c>
      <c r="S46" s="68">
        <f t="shared" si="26"/>
        <v>29.131300157534927</v>
      </c>
      <c r="T46" s="69">
        <f t="shared" si="27"/>
        <v>59.963927028950771</v>
      </c>
      <c r="U46" s="69">
        <f t="shared" si="28"/>
        <v>89.095227186485701</v>
      </c>
      <c r="W46" t="str">
        <f t="shared" si="29"/>
        <v>12 Other managers and proprietors</v>
      </c>
      <c r="X46" s="173">
        <f t="shared" ref="X46:AB46" si="35">X9/X$35*100</f>
        <v>2.9537294804598138</v>
      </c>
      <c r="Y46" s="173">
        <f t="shared" si="35"/>
        <v>3.0049120388108319</v>
      </c>
      <c r="Z46" s="173">
        <f t="shared" si="35"/>
        <v>3.2827819415865376</v>
      </c>
      <c r="AA46" s="173">
        <f t="shared" si="35"/>
        <v>2.9644176312076289</v>
      </c>
      <c r="AB46" s="173">
        <f t="shared" si="35"/>
        <v>2.9922906325704668</v>
      </c>
      <c r="AD46" s="68">
        <f t="shared" si="31"/>
        <v>0.95595631190847541</v>
      </c>
      <c r="AE46" s="69">
        <f t="shared" si="32"/>
        <v>62.837291802734626</v>
      </c>
      <c r="AF46" s="69">
        <f t="shared" si="33"/>
        <v>63.793248114643106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5.6611446708025523</v>
      </c>
      <c r="C47" s="173">
        <f t="shared" si="20"/>
        <v>6.0461560243024408</v>
      </c>
      <c r="D47" s="173">
        <f t="shared" si="20"/>
        <v>6.2722372375405611</v>
      </c>
      <c r="E47" s="173">
        <f t="shared" si="20"/>
        <v>7.5124221947023635</v>
      </c>
      <c r="F47" s="173">
        <f t="shared" si="20"/>
        <v>8.2293409803024602</v>
      </c>
      <c r="H47" s="68">
        <f t="shared" si="21"/>
        <v>42.68779809990238</v>
      </c>
      <c r="I47" s="69">
        <f t="shared" si="22"/>
        <v>47.578683282562928</v>
      </c>
      <c r="J47" s="69">
        <f t="shared" si="23"/>
        <v>90.266481382465315</v>
      </c>
      <c r="L47" t="str">
        <f t="shared" si="24"/>
        <v>21 Science, research, engineering and technology professionals</v>
      </c>
      <c r="M47" s="173">
        <f t="shared" ref="M47:Q47" si="36">M10/M$35*100</f>
        <v>8.6982972629899624</v>
      </c>
      <c r="N47" s="173">
        <f t="shared" si="36"/>
        <v>9.5041744569258242</v>
      </c>
      <c r="O47" s="173">
        <f t="shared" si="36"/>
        <v>9.5557386881254818</v>
      </c>
      <c r="P47" s="173">
        <f t="shared" si="36"/>
        <v>11.134210428167446</v>
      </c>
      <c r="Q47" s="173">
        <f t="shared" si="36"/>
        <v>12.097236888002147</v>
      </c>
      <c r="S47" s="68">
        <f t="shared" si="26"/>
        <v>35.311644805188152</v>
      </c>
      <c r="T47" s="69">
        <f t="shared" si="27"/>
        <v>40.313294024680943</v>
      </c>
      <c r="U47" s="69">
        <f t="shared" si="28"/>
        <v>75.624938829869109</v>
      </c>
      <c r="W47" t="str">
        <f t="shared" si="29"/>
        <v>21 Science, research, engineering and technology professionals</v>
      </c>
      <c r="X47" s="173">
        <f t="shared" ref="X47:AB47" si="37">X10/X$35*100</f>
        <v>2.1620635650381042</v>
      </c>
      <c r="Y47" s="173">
        <f t="shared" si="37"/>
        <v>2.2623686567120238</v>
      </c>
      <c r="Z47" s="173">
        <f t="shared" si="37"/>
        <v>2.7544862050233707</v>
      </c>
      <c r="AA47" s="173">
        <f t="shared" si="37"/>
        <v>3.6830855609672315</v>
      </c>
      <c r="AB47" s="173">
        <f t="shared" si="37"/>
        <v>4.2303934303238737</v>
      </c>
      <c r="AD47" s="68">
        <f t="shared" si="31"/>
        <v>70.102370974069501</v>
      </c>
      <c r="AE47" s="69">
        <f t="shared" si="32"/>
        <v>74.581585108388211</v>
      </c>
      <c r="AF47" s="69">
        <f t="shared" si="33"/>
        <v>144.68395608245771</v>
      </c>
    </row>
    <row r="48" spans="1:32" x14ac:dyDescent="0.2">
      <c r="A48" t="str">
        <f t="shared" si="19"/>
        <v>22 Health professionals</v>
      </c>
      <c r="B48" s="173">
        <f t="shared" si="20"/>
        <v>3.8547779078114615</v>
      </c>
      <c r="C48" s="173">
        <f t="shared" si="20"/>
        <v>4.2273229922215112</v>
      </c>
      <c r="D48" s="173">
        <f t="shared" si="20"/>
        <v>4.2554401879711605</v>
      </c>
      <c r="E48" s="173">
        <f t="shared" si="20"/>
        <v>4.1623206069545073</v>
      </c>
      <c r="F48" s="173">
        <f t="shared" si="20"/>
        <v>4.4597157790410051</v>
      </c>
      <c r="H48" s="68">
        <f t="shared" si="21"/>
        <v>13.97430328448212</v>
      </c>
      <c r="I48" s="69">
        <f t="shared" si="22"/>
        <v>55.362638820996565</v>
      </c>
      <c r="J48" s="69">
        <f t="shared" si="23"/>
        <v>69.336942105478684</v>
      </c>
      <c r="L48" t="str">
        <f t="shared" si="24"/>
        <v>22 Health professionals</v>
      </c>
      <c r="M48" s="173">
        <f t="shared" ref="M48:Q48" si="38">M11/M$35*100</f>
        <v>1.9430727877376635</v>
      </c>
      <c r="N48" s="173">
        <f t="shared" si="38"/>
        <v>2.1016745577724314</v>
      </c>
      <c r="O48" s="173">
        <f t="shared" si="38"/>
        <v>2.4019017621311445</v>
      </c>
      <c r="P48" s="173">
        <f t="shared" si="38"/>
        <v>2.3959218499231922</v>
      </c>
      <c r="Q48" s="173">
        <f t="shared" si="38"/>
        <v>2.6393962984474943</v>
      </c>
      <c r="S48" s="68">
        <f t="shared" si="26"/>
        <v>17.452594763798775</v>
      </c>
      <c r="T48" s="69">
        <f t="shared" si="27"/>
        <v>41.079540308235856</v>
      </c>
      <c r="U48" s="69">
        <f t="shared" si="28"/>
        <v>58.532135072034627</v>
      </c>
      <c r="W48" t="str">
        <f t="shared" si="29"/>
        <v>22 Health professionals</v>
      </c>
      <c r="X48" s="173">
        <f t="shared" ref="X48:AB48" si="39">X11/X$35*100</f>
        <v>6.0572392799039543</v>
      </c>
      <c r="Y48" s="173">
        <f t="shared" si="39"/>
        <v>6.5532220152943941</v>
      </c>
      <c r="Z48" s="173">
        <f t="shared" si="39"/>
        <v>6.2412126352918387</v>
      </c>
      <c r="AA48" s="173">
        <f t="shared" si="39"/>
        <v>6.0299437351054124</v>
      </c>
      <c r="AB48" s="173">
        <f t="shared" si="39"/>
        <v>6.3417111327957079</v>
      </c>
      <c r="AD48" s="68">
        <f t="shared" si="31"/>
        <v>12.540201020885128</v>
      </c>
      <c r="AE48" s="69">
        <f t="shared" si="32"/>
        <v>61.251571370247234</v>
      </c>
      <c r="AF48" s="69">
        <f t="shared" si="33"/>
        <v>73.791772391132355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4.2131262123226154</v>
      </c>
      <c r="C49" s="173">
        <f t="shared" si="20"/>
        <v>4.6176525205725403</v>
      </c>
      <c r="D49" s="173">
        <f t="shared" si="20"/>
        <v>4.6910459578146977</v>
      </c>
      <c r="E49" s="173">
        <f t="shared" si="20"/>
        <v>4.4982263609629891</v>
      </c>
      <c r="F49" s="173">
        <f t="shared" si="20"/>
        <v>4.7202841397112536</v>
      </c>
      <c r="H49" s="68">
        <f t="shared" si="21"/>
        <v>9.4315899865499979</v>
      </c>
      <c r="I49" s="69">
        <f t="shared" si="22"/>
        <v>52.324337159381983</v>
      </c>
      <c r="J49" s="69">
        <f t="shared" si="23"/>
        <v>61.755927145931992</v>
      </c>
      <c r="L49" t="str">
        <f t="shared" si="24"/>
        <v>23 Teaching and other educational professionals</v>
      </c>
      <c r="M49" s="173">
        <f t="shared" ref="M49:Q49" si="40">M12/M$35*100</f>
        <v>2.7776155698241141</v>
      </c>
      <c r="N49" s="173">
        <f t="shared" si="40"/>
        <v>2.9852873437934417</v>
      </c>
      <c r="O49" s="173">
        <f t="shared" si="40"/>
        <v>2.8418031237392749</v>
      </c>
      <c r="P49" s="173">
        <f t="shared" si="40"/>
        <v>2.8714100785716457</v>
      </c>
      <c r="Q49" s="173">
        <f t="shared" si="40"/>
        <v>3.0311627548790225</v>
      </c>
      <c r="S49" s="68">
        <f t="shared" si="26"/>
        <v>14.006213534711634</v>
      </c>
      <c r="T49" s="69">
        <f t="shared" si="27"/>
        <v>45.178181662830482</v>
      </c>
      <c r="U49" s="69">
        <f t="shared" si="28"/>
        <v>59.184395197542116</v>
      </c>
      <c r="W49" t="str">
        <f t="shared" si="29"/>
        <v>23 Teaching and other educational professionals</v>
      </c>
      <c r="X49" s="173">
        <f t="shared" ref="X49:AB49" si="41">X12/X$35*100</f>
        <v>5.8669674382165899</v>
      </c>
      <c r="Y49" s="173">
        <f t="shared" si="41"/>
        <v>6.4037976367816354</v>
      </c>
      <c r="Z49" s="173">
        <f t="shared" si="41"/>
        <v>6.6722163598515296</v>
      </c>
      <c r="AA49" s="173">
        <f t="shared" si="41"/>
        <v>6.218268170408555</v>
      </c>
      <c r="AB49" s="173">
        <f t="shared" si="41"/>
        <v>6.4666361576248912</v>
      </c>
      <c r="AD49" s="68">
        <f t="shared" si="31"/>
        <v>7.3441830876321736</v>
      </c>
      <c r="AE49" s="69">
        <f t="shared" si="32"/>
        <v>55.585137556878408</v>
      </c>
      <c r="AF49" s="69">
        <f t="shared" si="33"/>
        <v>62.929320644510575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5.7914307051595193</v>
      </c>
      <c r="C50" s="173">
        <f t="shared" si="20"/>
        <v>6.4766977372946721</v>
      </c>
      <c r="D50" s="173">
        <f t="shared" si="20"/>
        <v>7.1109668568700934</v>
      </c>
      <c r="E50" s="173">
        <f t="shared" si="20"/>
        <v>7.3030542395832576</v>
      </c>
      <c r="F50" s="173">
        <f t="shared" si="20"/>
        <v>7.7641003957943582</v>
      </c>
      <c r="H50" s="68">
        <f t="shared" si="21"/>
        <v>18.742651699336971</v>
      </c>
      <c r="I50" s="69">
        <f t="shared" si="22"/>
        <v>52.035889574016757</v>
      </c>
      <c r="J50" s="69">
        <f t="shared" si="23"/>
        <v>70.778541273353724</v>
      </c>
      <c r="L50" t="str">
        <f t="shared" si="24"/>
        <v>24 Business, media and public service professionals</v>
      </c>
      <c r="M50" s="173">
        <f t="shared" ref="M50:Q50" si="42">M13/M$35*100</f>
        <v>6.7171782696355038</v>
      </c>
      <c r="N50" s="173">
        <f t="shared" si="42"/>
        <v>7.2845214133258462</v>
      </c>
      <c r="O50" s="173">
        <f t="shared" si="42"/>
        <v>7.8115829864876165</v>
      </c>
      <c r="P50" s="173">
        <f t="shared" si="42"/>
        <v>8.0867690269533021</v>
      </c>
      <c r="Q50" s="173">
        <f t="shared" si="42"/>
        <v>8.4826335840972344</v>
      </c>
      <c r="S50" s="68">
        <f t="shared" si="26"/>
        <v>16.065971229787152</v>
      </c>
      <c r="T50" s="69">
        <f t="shared" si="27"/>
        <v>45.459167976374289</v>
      </c>
      <c r="U50" s="69">
        <f t="shared" si="28"/>
        <v>61.525139206161448</v>
      </c>
      <c r="W50" t="str">
        <f t="shared" si="29"/>
        <v>24 Business, media and public service professionals</v>
      </c>
      <c r="X50" s="173">
        <f t="shared" ref="X50:AB50" si="43">X13/X$35*100</f>
        <v>4.7248837625074129</v>
      </c>
      <c r="Y50" s="173">
        <f t="shared" si="43"/>
        <v>5.5927715581365032</v>
      </c>
      <c r="Z50" s="173">
        <f t="shared" si="43"/>
        <v>6.3603677935070451</v>
      </c>
      <c r="AA50" s="173">
        <f t="shared" si="43"/>
        <v>6.4744282812939353</v>
      </c>
      <c r="AB50" s="173">
        <f t="shared" si="43"/>
        <v>7.0212219415882657</v>
      </c>
      <c r="AD50" s="68">
        <f t="shared" si="31"/>
        <v>22.264585899539675</v>
      </c>
      <c r="AE50" s="69">
        <f t="shared" si="32"/>
        <v>60.689436750621525</v>
      </c>
      <c r="AF50" s="69">
        <f t="shared" si="33"/>
        <v>82.954022650161207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1.6570638095243804</v>
      </c>
      <c r="C51" s="173">
        <f t="shared" si="20"/>
        <v>1.8754658239249771</v>
      </c>
      <c r="D51" s="173">
        <f t="shared" si="20"/>
        <v>2.0450594103807229</v>
      </c>
      <c r="E51" s="173">
        <f t="shared" si="20"/>
        <v>1.8742214345852375</v>
      </c>
      <c r="F51" s="173">
        <f t="shared" si="20"/>
        <v>1.9359413350131285</v>
      </c>
      <c r="H51" s="68">
        <f t="shared" si="21"/>
        <v>2.9509879781627406</v>
      </c>
      <c r="I51" s="69">
        <f t="shared" si="22"/>
        <v>40.256628980842919</v>
      </c>
      <c r="J51" s="69">
        <f t="shared" si="23"/>
        <v>43.207616959005655</v>
      </c>
      <c r="L51" t="str">
        <f t="shared" si="24"/>
        <v>31 Science, engineering and technology associate professionals</v>
      </c>
      <c r="M51" s="173">
        <f t="shared" ref="M51:Q51" si="44">M14/M$35*100</f>
        <v>2.2799881399934807</v>
      </c>
      <c r="N51" s="173">
        <f t="shared" si="44"/>
        <v>2.7102666164438793</v>
      </c>
      <c r="O51" s="173">
        <f t="shared" si="44"/>
        <v>2.8416540334219107</v>
      </c>
      <c r="P51" s="173">
        <f t="shared" si="44"/>
        <v>2.4829000426185233</v>
      </c>
      <c r="Q51" s="173">
        <f t="shared" si="44"/>
        <v>2.4790401967132092</v>
      </c>
      <c r="S51" s="68">
        <f t="shared" si="26"/>
        <v>-6.7549857435763565</v>
      </c>
      <c r="T51" s="69">
        <f t="shared" si="27"/>
        <v>33.618428818866668</v>
      </c>
      <c r="U51" s="69">
        <f t="shared" si="28"/>
        <v>26.863443075290316</v>
      </c>
      <c r="W51" t="str">
        <f t="shared" si="29"/>
        <v>31 Science, engineering and technology associate professionals</v>
      </c>
      <c r="X51" s="173">
        <f t="shared" ref="X51:AB51" si="45">X14/X$35*100</f>
        <v>0.93939728177985815</v>
      </c>
      <c r="Y51" s="173">
        <f t="shared" si="45"/>
        <v>0.96202109980556982</v>
      </c>
      <c r="Z51" s="173">
        <f t="shared" si="45"/>
        <v>1.1916346137504041</v>
      </c>
      <c r="AA51" s="173">
        <f t="shared" si="45"/>
        <v>1.2306621921160075</v>
      </c>
      <c r="AB51" s="173">
        <f t="shared" si="45"/>
        <v>1.3744412548097533</v>
      </c>
      <c r="AD51" s="68">
        <f t="shared" si="31"/>
        <v>27.747756633840414</v>
      </c>
      <c r="AE51" s="69">
        <f t="shared" si="32"/>
        <v>57.215866500508518</v>
      </c>
      <c r="AF51" s="69">
        <f t="shared" si="33"/>
        <v>84.963623134348936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1.7180591643206253</v>
      </c>
      <c r="C52" s="173">
        <f t="shared" si="20"/>
        <v>1.8012467662870311</v>
      </c>
      <c r="D52" s="173">
        <f t="shared" si="20"/>
        <v>1.8344561968796402</v>
      </c>
      <c r="E52" s="173">
        <f t="shared" si="20"/>
        <v>2.8091138069845947</v>
      </c>
      <c r="F52" s="173">
        <f t="shared" si="20"/>
        <v>3.2379449119682988</v>
      </c>
      <c r="H52" s="68">
        <f t="shared" si="21"/>
        <v>91.958065534108627</v>
      </c>
      <c r="I52" s="69">
        <f t="shared" si="22"/>
        <v>94.158562631518237</v>
      </c>
      <c r="J52" s="69">
        <f t="shared" si="23"/>
        <v>186.11662816562685</v>
      </c>
      <c r="L52" t="str">
        <f t="shared" si="24"/>
        <v>32 Health and social care associate professionals</v>
      </c>
      <c r="M52" s="173">
        <f t="shared" ref="M52:Q52" si="46">M15/M$35*100</f>
        <v>0.7756653840256813</v>
      </c>
      <c r="N52" s="173">
        <f t="shared" si="46"/>
        <v>0.72896260796591916</v>
      </c>
      <c r="O52" s="173">
        <f t="shared" si="46"/>
        <v>0.83044124872760261</v>
      </c>
      <c r="P52" s="173">
        <f t="shared" si="46"/>
        <v>1.1049833693427953</v>
      </c>
      <c r="Q52" s="173">
        <f t="shared" si="46"/>
        <v>1.2493305289884036</v>
      </c>
      <c r="S52" s="68">
        <f t="shared" si="26"/>
        <v>60.798388857524657</v>
      </c>
      <c r="T52" s="69">
        <f t="shared" si="27"/>
        <v>68.630390134501411</v>
      </c>
      <c r="U52" s="69">
        <f t="shared" si="28"/>
        <v>129.42877899202605</v>
      </c>
      <c r="W52" t="str">
        <f t="shared" si="29"/>
        <v>32 Health and social care associate professionals</v>
      </c>
      <c r="X52" s="173">
        <f t="shared" ref="X52:AB52" si="47">X15/X$35*100</f>
        <v>2.8037840894700219</v>
      </c>
      <c r="Y52" s="173">
        <f t="shared" si="47"/>
        <v>2.974547409928979</v>
      </c>
      <c r="Z52" s="173">
        <f t="shared" si="47"/>
        <v>2.9100989744685979</v>
      </c>
      <c r="AA52" s="173">
        <f t="shared" si="47"/>
        <v>4.6109002983172154</v>
      </c>
      <c r="AB52" s="173">
        <f t="shared" si="47"/>
        <v>5.2939373182890206</v>
      </c>
      <c r="AD52" s="68">
        <f t="shared" si="31"/>
        <v>101.48431570139383</v>
      </c>
      <c r="AE52" s="69">
        <f t="shared" si="32"/>
        <v>101.96312877141496</v>
      </c>
      <c r="AF52" s="69">
        <f t="shared" si="33"/>
        <v>203.4474444728088</v>
      </c>
    </row>
    <row r="53" spans="1:32" x14ac:dyDescent="0.2">
      <c r="A53" t="str">
        <f t="shared" si="19"/>
        <v>33 Protective service occupations</v>
      </c>
      <c r="B53" s="173">
        <f t="shared" si="20"/>
        <v>0.82312500954708889</v>
      </c>
      <c r="C53" s="173">
        <f t="shared" si="20"/>
        <v>0.7638744070399156</v>
      </c>
      <c r="D53" s="173">
        <f t="shared" si="20"/>
        <v>0.83415516742697871</v>
      </c>
      <c r="E53" s="173">
        <f t="shared" si="20"/>
        <v>0.66290995199229696</v>
      </c>
      <c r="F53" s="173">
        <f t="shared" si="20"/>
        <v>0.66408770792525496</v>
      </c>
      <c r="H53" s="68">
        <f t="shared" si="21"/>
        <v>-13.418949229063912</v>
      </c>
      <c r="I53" s="69">
        <f t="shared" si="22"/>
        <v>28.402726873561257</v>
      </c>
      <c r="J53" s="69">
        <f t="shared" si="23"/>
        <v>14.983777644497348</v>
      </c>
      <c r="L53" t="str">
        <f t="shared" si="24"/>
        <v>33 Protective service occupations</v>
      </c>
      <c r="M53" s="173">
        <f t="shared" ref="M53:Q53" si="48">M16/M$35*100</f>
        <v>1.1811786541399139</v>
      </c>
      <c r="N53" s="173">
        <f t="shared" si="48"/>
        <v>1.0825581605361743</v>
      </c>
      <c r="O53" s="173">
        <f t="shared" si="48"/>
        <v>1.1807163580183384</v>
      </c>
      <c r="P53" s="173">
        <f t="shared" si="48"/>
        <v>0.92098511194872967</v>
      </c>
      <c r="Q53" s="173">
        <f t="shared" si="48"/>
        <v>0.86894362687896776</v>
      </c>
      <c r="S53" s="68">
        <f t="shared" si="26"/>
        <v>-21.339034032374872</v>
      </c>
      <c r="T53" s="69">
        <f t="shared" si="27"/>
        <v>22.472514246915392</v>
      </c>
      <c r="U53" s="69">
        <f t="shared" si="28"/>
        <v>1.133480214540515</v>
      </c>
      <c r="W53" t="str">
        <f t="shared" si="29"/>
        <v>33 Protective service occupations</v>
      </c>
      <c r="X53" s="173">
        <f t="shared" ref="X53:AB53" si="49">X16/X$35*100</f>
        <v>0.41061404586760725</v>
      </c>
      <c r="Y53" s="173">
        <f t="shared" si="49"/>
        <v>0.41516846916535893</v>
      </c>
      <c r="Z53" s="173">
        <f t="shared" si="49"/>
        <v>0.46286981720550391</v>
      </c>
      <c r="AA53" s="173">
        <f t="shared" si="49"/>
        <v>0.39004566491256271</v>
      </c>
      <c r="AB53" s="173">
        <f t="shared" si="49"/>
        <v>0.45229088227444569</v>
      </c>
      <c r="AD53" s="68">
        <f t="shared" si="31"/>
        <v>8.2253952026380812</v>
      </c>
      <c r="AE53" s="69">
        <f t="shared" si="32"/>
        <v>44.609064031806135</v>
      </c>
      <c r="AF53" s="69">
        <f t="shared" si="33"/>
        <v>52.834459234444218</v>
      </c>
    </row>
    <row r="54" spans="1:32" x14ac:dyDescent="0.2">
      <c r="A54" t="str">
        <f t="shared" si="19"/>
        <v>34 Culture, media and sports occupations</v>
      </c>
      <c r="B54" s="173">
        <f t="shared" si="20"/>
        <v>2.0179284202572125</v>
      </c>
      <c r="C54" s="173">
        <f t="shared" si="20"/>
        <v>2.0887155662637999</v>
      </c>
      <c r="D54" s="173">
        <f t="shared" si="20"/>
        <v>2.1058998281646994</v>
      </c>
      <c r="E54" s="173">
        <f t="shared" si="20"/>
        <v>1.9840487792946795</v>
      </c>
      <c r="F54" s="173">
        <f t="shared" si="20"/>
        <v>2.1712103485941379</v>
      </c>
      <c r="H54" s="68">
        <f t="shared" si="21"/>
        <v>12.126546537524767</v>
      </c>
      <c r="I54" s="69">
        <f t="shared" si="22"/>
        <v>49.367223195299999</v>
      </c>
      <c r="J54" s="69">
        <f t="shared" si="23"/>
        <v>61.493769732824767</v>
      </c>
      <c r="L54" t="str">
        <f t="shared" si="24"/>
        <v>34 Culture, media and sports occupations</v>
      </c>
      <c r="M54" s="173">
        <f t="shared" ref="M54:Q54" si="50">M17/M$35*100</f>
        <v>1.8750004075679783</v>
      </c>
      <c r="N54" s="173">
        <f t="shared" si="50"/>
        <v>1.8687314189643682</v>
      </c>
      <c r="O54" s="173">
        <f t="shared" si="50"/>
        <v>1.7540835434062638</v>
      </c>
      <c r="P54" s="173">
        <f t="shared" si="50"/>
        <v>1.6272963670521174</v>
      </c>
      <c r="Q54" s="173">
        <f t="shared" si="50"/>
        <v>1.7908028359630443</v>
      </c>
      <c r="S54" s="68">
        <f t="shared" si="26"/>
        <v>9.1216068605697771</v>
      </c>
      <c r="T54" s="69">
        <f t="shared" si="27"/>
        <v>40.429362868000567</v>
      </c>
      <c r="U54" s="69">
        <f t="shared" si="28"/>
        <v>49.550969728570344</v>
      </c>
      <c r="W54" t="str">
        <f t="shared" si="29"/>
        <v>34 Culture, media and sports occupations</v>
      </c>
      <c r="X54" s="173">
        <f t="shared" ref="X54:AB54" si="51">X17/X$35*100</f>
        <v>2.18259472973795</v>
      </c>
      <c r="Y54" s="173">
        <f t="shared" si="51"/>
        <v>2.3294237214803917</v>
      </c>
      <c r="Z54" s="173">
        <f t="shared" si="51"/>
        <v>2.4828151783147288</v>
      </c>
      <c r="AA54" s="173">
        <f t="shared" si="51"/>
        <v>2.3612450683407706</v>
      </c>
      <c r="AB54" s="173">
        <f t="shared" si="51"/>
        <v>2.5645067885529547</v>
      </c>
      <c r="AD54" s="68">
        <f t="shared" si="31"/>
        <v>14.400960575372979</v>
      </c>
      <c r="AE54" s="69">
        <f t="shared" si="32"/>
        <v>56.132215901354229</v>
      </c>
      <c r="AF54" s="69">
        <f t="shared" si="33"/>
        <v>70.533176476727206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6.0797318417387087</v>
      </c>
      <c r="C55" s="173">
        <f t="shared" si="52"/>
        <v>6.07736591099356</v>
      </c>
      <c r="D55" s="173">
        <f t="shared" si="52"/>
        <v>6.4212892342330852</v>
      </c>
      <c r="E55" s="173">
        <f t="shared" si="52"/>
        <v>6.3046167196854537</v>
      </c>
      <c r="F55" s="173">
        <f t="shared" si="52"/>
        <v>6.3255619747034562</v>
      </c>
      <c r="H55" s="68">
        <f t="shared" si="21"/>
        <v>7.1324749226877771</v>
      </c>
      <c r="I55" s="69">
        <f t="shared" si="22"/>
        <v>47.430607983933378</v>
      </c>
      <c r="J55" s="69">
        <f t="shared" si="23"/>
        <v>54.563082906621155</v>
      </c>
      <c r="L55" t="str">
        <f t="shared" si="24"/>
        <v>35 Business and public service associate professionals</v>
      </c>
      <c r="M55" s="173">
        <f t="shared" ref="M55:Q55" si="53">M18/M$35*100</f>
        <v>6.3407231116211911</v>
      </c>
      <c r="N55" s="173">
        <f t="shared" si="53"/>
        <v>6.2708080103504775</v>
      </c>
      <c r="O55" s="173">
        <f t="shared" si="53"/>
        <v>6.6200820951712203</v>
      </c>
      <c r="P55" s="173">
        <f t="shared" si="53"/>
        <v>6.4374652519414539</v>
      </c>
      <c r="Q55" s="173">
        <f t="shared" si="53"/>
        <v>6.2794833907019951</v>
      </c>
      <c r="S55" s="68">
        <f t="shared" si="26"/>
        <v>1.3850206756542149</v>
      </c>
      <c r="T55" s="69">
        <f t="shared" si="27"/>
        <v>38.518506310776601</v>
      </c>
      <c r="U55" s="69">
        <f t="shared" si="28"/>
        <v>39.903526986430812</v>
      </c>
      <c r="W55" t="str">
        <f t="shared" si="29"/>
        <v>35 Business and public service associate professionals</v>
      </c>
      <c r="X55" s="173">
        <f t="shared" ref="X55:AB55" si="54">X18/X$35*100</f>
        <v>5.7790457242336659</v>
      </c>
      <c r="Y55" s="173">
        <f t="shared" si="54"/>
        <v>5.8657002457670266</v>
      </c>
      <c r="Z55" s="173">
        <f t="shared" si="54"/>
        <v>6.2083142127974691</v>
      </c>
      <c r="AA55" s="173">
        <f t="shared" si="54"/>
        <v>6.1641552353265991</v>
      </c>
      <c r="AB55" s="173">
        <f t="shared" si="54"/>
        <v>6.373201788441019</v>
      </c>
      <c r="AD55" s="68">
        <f t="shared" si="31"/>
        <v>13.698357254452556</v>
      </c>
      <c r="AE55" s="69">
        <f t="shared" si="32"/>
        <v>57.611778359473554</v>
      </c>
      <c r="AF55" s="69">
        <f t="shared" si="33"/>
        <v>71.310135613926121</v>
      </c>
    </row>
    <row r="56" spans="1:32" x14ac:dyDescent="0.2">
      <c r="A56" t="str">
        <f t="shared" si="19"/>
        <v>41 Administrative occupations</v>
      </c>
      <c r="B56" s="173">
        <f t="shared" si="52"/>
        <v>8.9166012175511256</v>
      </c>
      <c r="C56" s="173">
        <f t="shared" si="52"/>
        <v>8.1927836435721844</v>
      </c>
      <c r="D56" s="173">
        <f t="shared" si="52"/>
        <v>8.7384800763997585</v>
      </c>
      <c r="E56" s="173">
        <f t="shared" si="52"/>
        <v>8.6132313360595454</v>
      </c>
      <c r="F56" s="173">
        <f t="shared" si="52"/>
        <v>7.9695673207941518</v>
      </c>
      <c r="H56" s="68">
        <f t="shared" si="21"/>
        <v>-0.81566216657114432</v>
      </c>
      <c r="I56" s="69">
        <f t="shared" si="22"/>
        <v>51.337216512870945</v>
      </c>
      <c r="J56" s="69">
        <f t="shared" si="23"/>
        <v>50.521554346299801</v>
      </c>
      <c r="L56" t="str">
        <f t="shared" si="24"/>
        <v>41 Administrative occupations</v>
      </c>
      <c r="M56" s="173">
        <f t="shared" ref="M56:Q56" si="55">M19/M$35*100</f>
        <v>4.4739360879970809</v>
      </c>
      <c r="N56" s="173">
        <f t="shared" si="55"/>
        <v>3.8855403831817181</v>
      </c>
      <c r="O56" s="173">
        <f t="shared" si="55"/>
        <v>4.7257986804984426</v>
      </c>
      <c r="P56" s="173">
        <f t="shared" si="55"/>
        <v>4.8401953792029522</v>
      </c>
      <c r="Q56" s="173">
        <f t="shared" si="55"/>
        <v>4.9649315119201987</v>
      </c>
      <c r="S56" s="68">
        <f t="shared" si="26"/>
        <v>12.292641620744314</v>
      </c>
      <c r="T56" s="69">
        <f t="shared" si="27"/>
        <v>39.683693153860801</v>
      </c>
      <c r="U56" s="69">
        <f t="shared" si="28"/>
        <v>51.976334774605114</v>
      </c>
      <c r="W56" t="str">
        <f t="shared" si="29"/>
        <v>41 Administrative occupations</v>
      </c>
      <c r="X56" s="173">
        <f t="shared" ref="X56:AB56" si="56">X19/X$35*100</f>
        <v>14.034962953490492</v>
      </c>
      <c r="Y56" s="173">
        <f t="shared" si="56"/>
        <v>12.905798613084738</v>
      </c>
      <c r="Z56" s="173">
        <f t="shared" si="56"/>
        <v>13.037431770506638</v>
      </c>
      <c r="AA56" s="173">
        <f t="shared" si="56"/>
        <v>12.602483020211096</v>
      </c>
      <c r="AB56" s="173">
        <f t="shared" si="56"/>
        <v>11.0760058840853</v>
      </c>
      <c r="AD56" s="68">
        <f t="shared" si="31"/>
        <v>-5.9061282999899491</v>
      </c>
      <c r="AE56" s="69">
        <f t="shared" si="32"/>
        <v>55.862734608617934</v>
      </c>
      <c r="AF56" s="69">
        <f t="shared" si="33"/>
        <v>49.956606308627983</v>
      </c>
    </row>
    <row r="57" spans="1:32" x14ac:dyDescent="0.2">
      <c r="A57" t="str">
        <f t="shared" si="19"/>
        <v>42 Secretarial and related occupations</v>
      </c>
      <c r="B57" s="173">
        <f t="shared" si="52"/>
        <v>2.1081372989812674</v>
      </c>
      <c r="C57" s="173">
        <f t="shared" si="52"/>
        <v>1.8745548567106438</v>
      </c>
      <c r="D57" s="173">
        <f t="shared" si="52"/>
        <v>1.8562963700073103</v>
      </c>
      <c r="E57" s="173">
        <f t="shared" si="52"/>
        <v>1.6353708467488983</v>
      </c>
      <c r="F57" s="173">
        <f t="shared" si="52"/>
        <v>1.3240219145613024</v>
      </c>
      <c r="H57" s="68">
        <f t="shared" si="21"/>
        <v>-22.430299776075678</v>
      </c>
      <c r="I57" s="69">
        <f t="shared" si="22"/>
        <v>46.028811470814027</v>
      </c>
      <c r="J57" s="69">
        <f t="shared" si="23"/>
        <v>23.598511694738345</v>
      </c>
      <c r="L57" t="str">
        <f t="shared" si="24"/>
        <v>42 Secretarial and related occupations</v>
      </c>
      <c r="M57" s="173">
        <f t="shared" ref="M57:Q57" si="57">M20/M$35*100</f>
        <v>0.42251472949120727</v>
      </c>
      <c r="N57" s="173">
        <f t="shared" si="57"/>
        <v>0.30788670905470522</v>
      </c>
      <c r="O57" s="173">
        <f t="shared" si="57"/>
        <v>0.29884879146038495</v>
      </c>
      <c r="P57" s="173">
        <f t="shared" si="57"/>
        <v>0.28743484107553147</v>
      </c>
      <c r="Q57" s="173">
        <f t="shared" si="57"/>
        <v>0.33128669679423101</v>
      </c>
      <c r="S57" s="68">
        <f t="shared" si="26"/>
        <v>18.485647403653292</v>
      </c>
      <c r="T57" s="69">
        <f t="shared" si="27"/>
        <v>34.819048298988662</v>
      </c>
      <c r="U57" s="69">
        <f t="shared" si="28"/>
        <v>53.304695702641958</v>
      </c>
      <c r="W57" t="str">
        <f t="shared" si="29"/>
        <v>42 Secretarial and related occupations</v>
      </c>
      <c r="X57" s="173">
        <f t="shared" ref="X57:AB57" si="58">X20/X$35*100</f>
        <v>4.0501306316589849</v>
      </c>
      <c r="Y57" s="173">
        <f t="shared" si="58"/>
        <v>3.5888138353158148</v>
      </c>
      <c r="Z57" s="173">
        <f t="shared" si="58"/>
        <v>3.5248544352242077</v>
      </c>
      <c r="AA57" s="173">
        <f t="shared" si="58"/>
        <v>3.0605510046504123</v>
      </c>
      <c r="AB57" s="173">
        <f t="shared" si="58"/>
        <v>2.3503928825504667</v>
      </c>
      <c r="AD57" s="68">
        <f t="shared" si="31"/>
        <v>-26.146771330514255</v>
      </c>
      <c r="AE57" s="69">
        <f t="shared" si="32"/>
        <v>47.047015101224488</v>
      </c>
      <c r="AF57" s="69">
        <f t="shared" si="33"/>
        <v>20.900243770710233</v>
      </c>
    </row>
    <row r="58" spans="1:32" x14ac:dyDescent="0.2">
      <c r="A58" t="str">
        <f t="shared" si="19"/>
        <v>51 Skilled agricultural and related trades</v>
      </c>
      <c r="B58" s="173">
        <f t="shared" si="52"/>
        <v>1.3776876342969029</v>
      </c>
      <c r="C58" s="173">
        <f t="shared" si="52"/>
        <v>1.2921678675079178</v>
      </c>
      <c r="D58" s="173">
        <f t="shared" si="52"/>
        <v>1.4156987114665938</v>
      </c>
      <c r="E58" s="173">
        <f t="shared" si="52"/>
        <v>1.3267890416113703</v>
      </c>
      <c r="F58" s="173">
        <f t="shared" si="52"/>
        <v>1.3654675999550872</v>
      </c>
      <c r="H58" s="68">
        <f t="shared" si="21"/>
        <v>4.8950073904321041</v>
      </c>
      <c r="I58" s="69">
        <f t="shared" si="22"/>
        <v>53.154438075031017</v>
      </c>
      <c r="J58" s="69">
        <f t="shared" si="23"/>
        <v>58.049445465463123</v>
      </c>
      <c r="L58" t="str">
        <f t="shared" si="24"/>
        <v>51 Skilled agricultural and related trades</v>
      </c>
      <c r="M58" s="173">
        <f t="shared" ref="M58:Q58" si="59">M21/M$35*100</f>
        <v>2.3155828827496245</v>
      </c>
      <c r="N58" s="173">
        <f t="shared" si="59"/>
        <v>2.1719153168402996</v>
      </c>
      <c r="O58" s="173">
        <f t="shared" si="59"/>
        <v>2.3901901481634313</v>
      </c>
      <c r="P58" s="173">
        <f t="shared" si="59"/>
        <v>2.2719712803621577</v>
      </c>
      <c r="Q58" s="173">
        <f t="shared" si="59"/>
        <v>2.3013687920508903</v>
      </c>
      <c r="S58" s="68">
        <f t="shared" si="26"/>
        <v>2.9122374942334797</v>
      </c>
      <c r="T58" s="69">
        <f t="shared" si="27"/>
        <v>50.493015430654694</v>
      </c>
      <c r="U58" s="69">
        <f t="shared" si="28"/>
        <v>53.405252924888181</v>
      </c>
      <c r="W58" t="str">
        <f t="shared" si="29"/>
        <v>51 Skilled agricultural and related trades</v>
      </c>
      <c r="X58" s="173">
        <f t="shared" ref="X58:AB58" si="60">X21/X$35*100</f>
        <v>0.29714543451114711</v>
      </c>
      <c r="Y58" s="173">
        <f t="shared" si="60"/>
        <v>0.32954220477296747</v>
      </c>
      <c r="Z58" s="173">
        <f t="shared" si="60"/>
        <v>0.371685693896949</v>
      </c>
      <c r="AA58" s="173">
        <f t="shared" si="60"/>
        <v>0.32744265825274771</v>
      </c>
      <c r="AB58" s="173">
        <f t="shared" si="60"/>
        <v>0.39785630211658285</v>
      </c>
      <c r="AD58" s="68">
        <f t="shared" si="31"/>
        <v>18.555199582720341</v>
      </c>
      <c r="AE58" s="69">
        <f t="shared" si="32"/>
        <v>71.490173803514296</v>
      </c>
      <c r="AF58" s="69">
        <f t="shared" si="33"/>
        <v>90.045373386234644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4.3484512859340505</v>
      </c>
      <c r="C59" s="173">
        <f t="shared" si="52"/>
        <v>4.0849289191171243</v>
      </c>
      <c r="D59" s="173">
        <f t="shared" si="52"/>
        <v>3.6672695386607175</v>
      </c>
      <c r="E59" s="173">
        <f t="shared" si="52"/>
        <v>3.4887966954252017</v>
      </c>
      <c r="F59" s="173">
        <f t="shared" si="52"/>
        <v>3.159455313007395</v>
      </c>
      <c r="H59" s="68">
        <f t="shared" si="21"/>
        <v>-6.305598555360044</v>
      </c>
      <c r="I59" s="69">
        <f t="shared" si="22"/>
        <v>37.227191942122246</v>
      </c>
      <c r="J59" s="69">
        <f t="shared" si="23"/>
        <v>30.921593386762204</v>
      </c>
      <c r="L59" t="str">
        <f t="shared" si="24"/>
        <v>52 Skilled metal, electrical and electronic trades</v>
      </c>
      <c r="M59" s="173">
        <f t="shared" ref="M59:Q59" si="61">M22/M$35*100</f>
        <v>7.9751189952800505</v>
      </c>
      <c r="N59" s="173">
        <f t="shared" si="61"/>
        <v>7.5737889358287918</v>
      </c>
      <c r="O59" s="173">
        <f t="shared" si="61"/>
        <v>6.899286340682659</v>
      </c>
      <c r="P59" s="173">
        <f t="shared" si="61"/>
        <v>6.460259669044591</v>
      </c>
      <c r="Q59" s="173">
        <f t="shared" si="61"/>
        <v>5.7697094940536697</v>
      </c>
      <c r="S59" s="68">
        <f t="shared" si="26"/>
        <v>-10.615332242940173</v>
      </c>
      <c r="T59" s="69">
        <f t="shared" si="27"/>
        <v>35.167637000475153</v>
      </c>
      <c r="U59" s="69">
        <f t="shared" si="28"/>
        <v>24.55230475753498</v>
      </c>
      <c r="W59" t="str">
        <f t="shared" si="29"/>
        <v>52 Skilled metal, electrical and electronic trades</v>
      </c>
      <c r="X59" s="173">
        <f t="shared" ref="X59:AB59" si="62">X22/X$35*100</f>
        <v>0.17019416072353485</v>
      </c>
      <c r="Y59" s="173">
        <f t="shared" si="62"/>
        <v>0.26739447974456582</v>
      </c>
      <c r="Z59" s="173">
        <f t="shared" si="62"/>
        <v>0.20467614148093846</v>
      </c>
      <c r="AA59" s="173">
        <f t="shared" si="62"/>
        <v>0.34705253834569633</v>
      </c>
      <c r="AB59" s="173">
        <f t="shared" si="62"/>
        <v>0.46076077437279644</v>
      </c>
      <c r="AD59" s="68">
        <f t="shared" si="31"/>
        <v>149.33226833534624</v>
      </c>
      <c r="AE59" s="69">
        <f t="shared" si="32"/>
        <v>111.6041166198377</v>
      </c>
      <c r="AF59" s="69">
        <f t="shared" si="33"/>
        <v>260.93638495518394</v>
      </c>
    </row>
    <row r="60" spans="1:32" x14ac:dyDescent="0.2">
      <c r="A60" t="str">
        <f t="shared" si="19"/>
        <v>53 Skilled construction and building trades</v>
      </c>
      <c r="B60" s="173">
        <f t="shared" si="52"/>
        <v>3.5951902262733815</v>
      </c>
      <c r="C60" s="173">
        <f t="shared" si="52"/>
        <v>3.6864944704483711</v>
      </c>
      <c r="D60" s="173">
        <f t="shared" si="52"/>
        <v>3.021269254158196</v>
      </c>
      <c r="E60" s="173">
        <f t="shared" si="52"/>
        <v>2.968561276695302</v>
      </c>
      <c r="F60" s="173">
        <f t="shared" si="52"/>
        <v>2.6932962887182383</v>
      </c>
      <c r="H60" s="68">
        <f t="shared" si="21"/>
        <v>-3.0519771350216405</v>
      </c>
      <c r="I60" s="69">
        <f t="shared" si="22"/>
        <v>42.556953276972365</v>
      </c>
      <c r="J60" s="69">
        <f t="shared" si="23"/>
        <v>39.504976141950728</v>
      </c>
      <c r="L60" t="str">
        <f t="shared" si="24"/>
        <v>53 Skilled construction and building trades</v>
      </c>
      <c r="M60" s="173">
        <f t="shared" ref="M60:Q60" si="63">M23/M$35*100</f>
        <v>6.6192086518722197</v>
      </c>
      <c r="N60" s="173">
        <f t="shared" si="63"/>
        <v>6.9353320955484907</v>
      </c>
      <c r="O60" s="173">
        <f t="shared" si="63"/>
        <v>5.6895946816720837</v>
      </c>
      <c r="P60" s="173">
        <f t="shared" si="63"/>
        <v>5.6820840132980246</v>
      </c>
      <c r="Q60" s="173">
        <f t="shared" si="63"/>
        <v>5.2020633367439544</v>
      </c>
      <c r="S60" s="68">
        <f t="shared" si="26"/>
        <v>-2.2745768282808223</v>
      </c>
      <c r="T60" s="69">
        <f t="shared" si="27"/>
        <v>42.747066076067917</v>
      </c>
      <c r="U60" s="69">
        <f t="shared" si="28"/>
        <v>40.472489247787088</v>
      </c>
      <c r="W60" t="str">
        <f t="shared" si="29"/>
        <v>53 Skilled construction and building trades</v>
      </c>
      <c r="X60" s="173">
        <f t="shared" ref="X60:AB60" si="64">X23/X$35*100</f>
        <v>0.11124089698543545</v>
      </c>
      <c r="Y60" s="173">
        <f t="shared" si="64"/>
        <v>0.1315941699660555</v>
      </c>
      <c r="Z60" s="173">
        <f t="shared" si="64"/>
        <v>0.16258176186037715</v>
      </c>
      <c r="AA60" s="173">
        <f t="shared" si="64"/>
        <v>9.9538751928696406E-2</v>
      </c>
      <c r="AB60" s="173">
        <f t="shared" si="64"/>
        <v>9.9527459469719429E-2</v>
      </c>
      <c r="AD60" s="68">
        <f t="shared" si="31"/>
        <v>-32.198187676633353</v>
      </c>
      <c r="AE60" s="69">
        <f t="shared" si="32"/>
        <v>35.429264207328764</v>
      </c>
      <c r="AF60" s="69">
        <f t="shared" si="33"/>
        <v>3.2310765306954106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1.9850881346834301</v>
      </c>
      <c r="C61" s="173">
        <f t="shared" si="52"/>
        <v>1.7987955793591222</v>
      </c>
      <c r="D61" s="173">
        <f t="shared" si="52"/>
        <v>1.7611947908835912</v>
      </c>
      <c r="E61" s="173">
        <f t="shared" si="52"/>
        <v>1.8280754674058568</v>
      </c>
      <c r="F61" s="173">
        <f t="shared" si="52"/>
        <v>1.6955506102989686</v>
      </c>
      <c r="H61" s="68">
        <f t="shared" si="21"/>
        <v>4.7002262916746673</v>
      </c>
      <c r="I61" s="69">
        <f t="shared" si="22"/>
        <v>46.424202045329686</v>
      </c>
      <c r="J61" s="69">
        <f t="shared" si="23"/>
        <v>51.12442833700436</v>
      </c>
      <c r="L61" t="str">
        <f t="shared" si="24"/>
        <v>54 Textiles, printing and other skilled trades</v>
      </c>
      <c r="M61" s="173">
        <f t="shared" ref="M61:Q61" si="65">M24/M$35*100</f>
        <v>2.2449454833752163</v>
      </c>
      <c r="N61" s="173">
        <f t="shared" si="65"/>
        <v>2.0466303437048965</v>
      </c>
      <c r="O61" s="173">
        <f t="shared" si="65"/>
        <v>1.8661787590470627</v>
      </c>
      <c r="P61" s="173">
        <f t="shared" si="65"/>
        <v>1.9728339300925344</v>
      </c>
      <c r="Q61" s="173">
        <f t="shared" si="65"/>
        <v>1.8168440847153009</v>
      </c>
      <c r="S61" s="68">
        <f t="shared" si="26"/>
        <v>4.0585261566696538</v>
      </c>
      <c r="T61" s="69">
        <f t="shared" si="27"/>
        <v>33.765275021842221</v>
      </c>
      <c r="U61" s="69">
        <f t="shared" si="28"/>
        <v>37.823801178511872</v>
      </c>
      <c r="W61" t="str">
        <f t="shared" si="29"/>
        <v>54 Textiles, printing and other skilled trades</v>
      </c>
      <c r="X61" s="173">
        <f t="shared" ref="X61:AB61" si="66">X24/X$35*100</f>
        <v>1.6857083994207378</v>
      </c>
      <c r="Y61" s="173">
        <f t="shared" si="66"/>
        <v>1.527613088908983</v>
      </c>
      <c r="Z61" s="173">
        <f t="shared" si="66"/>
        <v>1.6487211197240967</v>
      </c>
      <c r="AA61" s="173">
        <f t="shared" si="66"/>
        <v>1.6750215480498547</v>
      </c>
      <c r="AB61" s="173">
        <f t="shared" si="66"/>
        <v>1.5701474831413793</v>
      </c>
      <c r="AD61" s="68">
        <f t="shared" si="31"/>
        <v>5.478381194551031</v>
      </c>
      <c r="AE61" s="69">
        <f t="shared" si="32"/>
        <v>61.774995338215312</v>
      </c>
      <c r="AF61" s="69">
        <f t="shared" si="33"/>
        <v>67.253376532766339</v>
      </c>
    </row>
    <row r="62" spans="1:32" x14ac:dyDescent="0.2">
      <c r="A62" t="str">
        <f t="shared" si="19"/>
        <v>61 Caring personal service occupations</v>
      </c>
      <c r="B62" s="173">
        <f t="shared" si="52"/>
        <v>7.0398548035569597</v>
      </c>
      <c r="C62" s="173">
        <f t="shared" si="52"/>
        <v>6.8524113816213426</v>
      </c>
      <c r="D62" s="173">
        <f t="shared" si="52"/>
        <v>6.587982099438225</v>
      </c>
      <c r="E62" s="173">
        <f t="shared" si="52"/>
        <v>6.6373227855985668</v>
      </c>
      <c r="F62" s="173">
        <f t="shared" si="52"/>
        <v>6.8876990367195949</v>
      </c>
      <c r="H62" s="68">
        <f t="shared" si="21"/>
        <v>13.701450920356931</v>
      </c>
      <c r="I62" s="69">
        <f t="shared" si="22"/>
        <v>60.108137681624783</v>
      </c>
      <c r="J62" s="69">
        <f t="shared" si="23"/>
        <v>73.809588601981716</v>
      </c>
      <c r="L62" t="str">
        <f t="shared" si="24"/>
        <v>61 Caring personal service occupations</v>
      </c>
      <c r="M62" s="173">
        <f t="shared" ref="M62:Q62" si="67">M25/M$35*100</f>
        <v>1.4227770163740017</v>
      </c>
      <c r="N62" s="173">
        <f t="shared" si="67"/>
        <v>1.3353815359607693</v>
      </c>
      <c r="O62" s="173">
        <f t="shared" si="67"/>
        <v>1.3401842984686874</v>
      </c>
      <c r="P62" s="173">
        <f t="shared" si="67"/>
        <v>1.6083855436371444</v>
      </c>
      <c r="Q62" s="173">
        <f t="shared" si="67"/>
        <v>1.8531355561552265</v>
      </c>
      <c r="S62" s="68">
        <f t="shared" si="26"/>
        <v>47.793698244365046</v>
      </c>
      <c r="T62" s="69">
        <f t="shared" si="27"/>
        <v>56.841385603676244</v>
      </c>
      <c r="U62" s="69">
        <f t="shared" si="28"/>
        <v>104.63508384804128</v>
      </c>
      <c r="W62" t="str">
        <f t="shared" si="29"/>
        <v>61 Caring personal service occupations</v>
      </c>
      <c r="X62" s="173">
        <f t="shared" ref="X62:AB62" si="68">X25/X$35*100</f>
        <v>13.511248702335511</v>
      </c>
      <c r="Y62" s="173">
        <f t="shared" si="68"/>
        <v>12.889183088703598</v>
      </c>
      <c r="Z62" s="173">
        <f t="shared" si="68"/>
        <v>12.210165128933626</v>
      </c>
      <c r="AA62" s="173">
        <f t="shared" si="68"/>
        <v>11.95444581103108</v>
      </c>
      <c r="AB62" s="173">
        <f t="shared" si="68"/>
        <v>12.092843067544317</v>
      </c>
      <c r="AD62" s="68">
        <f t="shared" si="31"/>
        <v>9.6925390856187121</v>
      </c>
      <c r="AE62" s="69">
        <f t="shared" si="32"/>
        <v>60.492275486973291</v>
      </c>
      <c r="AF62" s="69">
        <f t="shared" si="33"/>
        <v>70.184814572592003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2.1478265844550002</v>
      </c>
      <c r="C63" s="173">
        <f t="shared" si="52"/>
        <v>2.2727304581151375</v>
      </c>
      <c r="D63" s="173">
        <f t="shared" si="52"/>
        <v>2.0270994672901814</v>
      </c>
      <c r="E63" s="173">
        <f t="shared" si="52"/>
        <v>1.9781661515921038</v>
      </c>
      <c r="F63" s="173">
        <f t="shared" si="52"/>
        <v>2.0332593332919591</v>
      </c>
      <c r="H63" s="68">
        <f t="shared" si="21"/>
        <v>9.0842299248315559</v>
      </c>
      <c r="I63" s="69">
        <f t="shared" si="22"/>
        <v>53.045853239974363</v>
      </c>
      <c r="J63" s="69">
        <f t="shared" si="23"/>
        <v>62.130083164805917</v>
      </c>
      <c r="L63" t="str">
        <f t="shared" si="24"/>
        <v>62 Leisure, travel and related personal service occupations</v>
      </c>
      <c r="M63" s="173">
        <f t="shared" ref="M63:Q63" si="69">M26/M$35*100</f>
        <v>1.0981768678047183</v>
      </c>
      <c r="N63" s="173">
        <f t="shared" si="69"/>
        <v>1.23762563561161</v>
      </c>
      <c r="O63" s="173">
        <f t="shared" si="69"/>
        <v>1.2499089339979099</v>
      </c>
      <c r="P63" s="173">
        <f t="shared" si="69"/>
        <v>1.2308330278462039</v>
      </c>
      <c r="Q63" s="173">
        <f t="shared" si="69"/>
        <v>1.3333901640404895</v>
      </c>
      <c r="S63" s="68">
        <f t="shared" si="26"/>
        <v>14.022911965485212</v>
      </c>
      <c r="T63" s="69">
        <f t="shared" si="27"/>
        <v>45.952653562658341</v>
      </c>
      <c r="U63" s="69">
        <f t="shared" si="28"/>
        <v>59.975565528143562</v>
      </c>
      <c r="W63" t="str">
        <f t="shared" si="29"/>
        <v>62 Leisure, travel and related personal service occupations</v>
      </c>
      <c r="X63" s="173">
        <f t="shared" ref="X63:AB63" si="70">X26/X$35*100</f>
        <v>3.3571202829835944</v>
      </c>
      <c r="Y63" s="173">
        <f t="shared" si="70"/>
        <v>3.4053492187819181</v>
      </c>
      <c r="Z63" s="173">
        <f t="shared" si="70"/>
        <v>2.8597358592931323</v>
      </c>
      <c r="AA63" s="173">
        <f t="shared" si="70"/>
        <v>2.7683255766852453</v>
      </c>
      <c r="AB63" s="173">
        <f t="shared" si="70"/>
        <v>2.7568413961164335</v>
      </c>
      <c r="AD63" s="68">
        <f t="shared" si="31"/>
        <v>6.7716784716752496</v>
      </c>
      <c r="AE63" s="69">
        <f t="shared" si="32"/>
        <v>56.367263504145427</v>
      </c>
      <c r="AF63" s="69">
        <f t="shared" si="33"/>
        <v>63.138941975820671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9.0309137346457735E-2</v>
      </c>
      <c r="C64" s="173">
        <f t="shared" si="52"/>
        <v>6.9316353528566424E-2</v>
      </c>
      <c r="D64" s="173">
        <f t="shared" si="52"/>
        <v>9.053951310652586E-2</v>
      </c>
      <c r="E64" s="173">
        <f t="shared" si="52"/>
        <v>6.0427233645274143E-2</v>
      </c>
      <c r="F64" s="173">
        <f t="shared" si="52"/>
        <v>6.0138376078012146E-2</v>
      </c>
      <c r="H64" s="68">
        <f t="shared" si="21"/>
        <v>-27.763316760412891</v>
      </c>
      <c r="I64" s="69">
        <f t="shared" si="22"/>
        <v>34.167050268562363</v>
      </c>
      <c r="J64" s="69">
        <f t="shared" si="23"/>
        <v>6.4037335081494691</v>
      </c>
      <c r="L64" t="str">
        <f t="shared" si="24"/>
        <v>63 Community and civil enforcement occupations</v>
      </c>
      <c r="M64" s="173">
        <f t="shared" ref="M64:Q64" si="71">M27/M$35*100</f>
        <v>0.13190195100672969</v>
      </c>
      <c r="N64" s="173">
        <f t="shared" si="71"/>
        <v>8.9602891880582333E-2</v>
      </c>
      <c r="O64" s="173">
        <f t="shared" si="71"/>
        <v>0.13866509652236647</v>
      </c>
      <c r="P64" s="173">
        <f t="shared" si="71"/>
        <v>7.0622888099482847E-2</v>
      </c>
      <c r="Q64" s="173">
        <f t="shared" si="71"/>
        <v>7.5957117000439514E-2</v>
      </c>
      <c r="S64" s="68">
        <f t="shared" si="26"/>
        <v>-41.451662546684439</v>
      </c>
      <c r="T64" s="69">
        <f t="shared" si="27"/>
        <v>22.817136229924238</v>
      </c>
      <c r="U64" s="69">
        <f t="shared" si="28"/>
        <v>-18.634526316760201</v>
      </c>
      <c r="W64" t="str">
        <f t="shared" si="29"/>
        <v>63 Community and civil enforcement occupations</v>
      </c>
      <c r="X64" s="173">
        <f t="shared" ref="X64:AB64" si="72">X27/X$35*100</f>
        <v>4.2390363430188795E-2</v>
      </c>
      <c r="Y64" s="173">
        <f t="shared" si="72"/>
        <v>4.7118684822022402E-2</v>
      </c>
      <c r="Z64" s="173">
        <f t="shared" si="72"/>
        <v>3.89805833178982E-2</v>
      </c>
      <c r="AA64" s="173">
        <f t="shared" si="72"/>
        <v>4.9647312073478438E-2</v>
      </c>
      <c r="AB64" s="173">
        <f t="shared" si="72"/>
        <v>4.3783666239631966E-2</v>
      </c>
      <c r="AD64" s="68">
        <f t="shared" si="31"/>
        <v>24.403901446249929</v>
      </c>
      <c r="AE64" s="69">
        <f t="shared" si="32"/>
        <v>77.422345796991436</v>
      </c>
      <c r="AF64" s="69">
        <f t="shared" si="33"/>
        <v>101.82624724324137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7.7324003530645422</v>
      </c>
      <c r="C65" s="173">
        <f t="shared" si="73"/>
        <v>6.9826137123622702</v>
      </c>
      <c r="D65" s="173">
        <f t="shared" si="73"/>
        <v>7.0407804121829258</v>
      </c>
      <c r="E65" s="173">
        <f t="shared" si="73"/>
        <v>6.7145178125789835</v>
      </c>
      <c r="F65" s="173">
        <f t="shared" si="73"/>
        <v>6.1306718636277822</v>
      </c>
      <c r="H65" s="68">
        <f t="shared" si="21"/>
        <v>-5.3040234572339378</v>
      </c>
      <c r="I65" s="69">
        <f t="shared" si="22"/>
        <v>45.430683211317302</v>
      </c>
      <c r="J65" s="69">
        <f t="shared" si="23"/>
        <v>40.126659754083363</v>
      </c>
      <c r="L65" t="str">
        <f t="shared" si="24"/>
        <v>71 Sales occupations</v>
      </c>
      <c r="M65" s="173">
        <f t="shared" ref="M65:Q65" si="74">M28/M$35*100</f>
        <v>5.4121943027828374</v>
      </c>
      <c r="N65" s="173">
        <f t="shared" si="74"/>
        <v>5.1436094833226731</v>
      </c>
      <c r="O65" s="173">
        <f t="shared" si="74"/>
        <v>5.2675852595334005</v>
      </c>
      <c r="P65" s="173">
        <f t="shared" si="74"/>
        <v>5.1073134399328017</v>
      </c>
      <c r="Q65" s="173">
        <f t="shared" si="74"/>
        <v>4.9136284142952205</v>
      </c>
      <c r="S65" s="68">
        <f t="shared" si="26"/>
        <v>-0.29797251798741986</v>
      </c>
      <c r="T65" s="69">
        <f t="shared" si="27"/>
        <v>33.411939484897715</v>
      </c>
      <c r="U65" s="69">
        <f t="shared" si="28"/>
        <v>33.113966966910297</v>
      </c>
      <c r="W65" t="str">
        <f t="shared" si="29"/>
        <v>71 Sales occupations</v>
      </c>
      <c r="X65" s="173">
        <f t="shared" ref="X65:AB65" si="75">X28/X$35*100</f>
        <v>10.405492634599824</v>
      </c>
      <c r="Y65" s="173">
        <f t="shared" si="75"/>
        <v>8.9948646897251816</v>
      </c>
      <c r="Z65" s="173">
        <f t="shared" si="75"/>
        <v>8.9404777849299837</v>
      </c>
      <c r="AA65" s="173">
        <f t="shared" si="75"/>
        <v>8.4138238419061189</v>
      </c>
      <c r="AB65" s="173">
        <f t="shared" si="75"/>
        <v>7.3889510510892515</v>
      </c>
      <c r="AD65" s="68">
        <f t="shared" si="31"/>
        <v>-8.46392824165099</v>
      </c>
      <c r="AE65" s="69">
        <f t="shared" si="32"/>
        <v>53.017119359231167</v>
      </c>
      <c r="AF65" s="69">
        <f t="shared" si="33"/>
        <v>44.553191117580177</v>
      </c>
    </row>
    <row r="66" spans="1:32" x14ac:dyDescent="0.2">
      <c r="A66" t="str">
        <f t="shared" si="19"/>
        <v>72 Customer service occupations</v>
      </c>
      <c r="B66" s="173">
        <f t="shared" si="73"/>
        <v>1.5994211831842586</v>
      </c>
      <c r="C66" s="173">
        <f t="shared" si="73"/>
        <v>1.605948492692896</v>
      </c>
      <c r="D66" s="173">
        <f t="shared" si="73"/>
        <v>1.6841487512652864</v>
      </c>
      <c r="E66" s="173">
        <f t="shared" si="73"/>
        <v>1.7980926152671051</v>
      </c>
      <c r="F66" s="173">
        <f t="shared" si="73"/>
        <v>1.8850369067953381</v>
      </c>
      <c r="H66" s="68">
        <f t="shared" si="21"/>
        <v>21.726088018863681</v>
      </c>
      <c r="I66" s="69">
        <f t="shared" si="22"/>
        <v>51.907257637164037</v>
      </c>
      <c r="J66" s="69">
        <f t="shared" si="23"/>
        <v>73.633345656027728</v>
      </c>
      <c r="L66" t="str">
        <f t="shared" si="24"/>
        <v>72 Customer service occupations</v>
      </c>
      <c r="M66" s="173">
        <f t="shared" ref="M66:Q66" si="76">M29/M$35*100</f>
        <v>1.1509888064974323</v>
      </c>
      <c r="N66" s="173">
        <f t="shared" si="76"/>
        <v>0.9776495357783429</v>
      </c>
      <c r="O66" s="173">
        <f t="shared" si="76"/>
        <v>1.178352484029566</v>
      </c>
      <c r="P66" s="173">
        <f t="shared" si="76"/>
        <v>1.4152476214071772</v>
      </c>
      <c r="Q66" s="173">
        <f t="shared" si="76"/>
        <v>1.5808190126450252</v>
      </c>
      <c r="S66" s="68">
        <f t="shared" si="26"/>
        <v>43.390434927384142</v>
      </c>
      <c r="T66" s="69">
        <f t="shared" si="27"/>
        <v>44.078975977562997</v>
      </c>
      <c r="U66" s="69">
        <f t="shared" si="28"/>
        <v>87.469410904947125</v>
      </c>
      <c r="W66" t="str">
        <f t="shared" si="29"/>
        <v>72 Customer service occupations</v>
      </c>
      <c r="X66" s="173">
        <f t="shared" ref="X66:AB66" si="77">X29/X$35*100</f>
        <v>2.1160568176644579</v>
      </c>
      <c r="Y66" s="173">
        <f t="shared" si="77"/>
        <v>2.2934374990600381</v>
      </c>
      <c r="Z66" s="173">
        <f t="shared" si="77"/>
        <v>2.2260292310180332</v>
      </c>
      <c r="AA66" s="173">
        <f t="shared" si="77"/>
        <v>2.2028767344720279</v>
      </c>
      <c r="AB66" s="173">
        <f t="shared" si="77"/>
        <v>2.1995622796344252</v>
      </c>
      <c r="AD66" s="68">
        <f t="shared" si="31"/>
        <v>9.4398804909345664</v>
      </c>
      <c r="AE66" s="69">
        <f t="shared" si="32"/>
        <v>56.346804947916972</v>
      </c>
      <c r="AF66" s="69">
        <f t="shared" si="33"/>
        <v>65.786685438851535</v>
      </c>
    </row>
    <row r="67" spans="1:32" x14ac:dyDescent="0.2">
      <c r="A67" t="str">
        <f t="shared" si="19"/>
        <v>81 Process, plant and machine operatives</v>
      </c>
      <c r="B67" s="173">
        <f t="shared" si="73"/>
        <v>2.5384595610172247</v>
      </c>
      <c r="C67" s="173">
        <f t="shared" si="73"/>
        <v>2.3725749527648619</v>
      </c>
      <c r="D67" s="173">
        <f t="shared" si="73"/>
        <v>2.1133198260658221</v>
      </c>
      <c r="E67" s="173">
        <f t="shared" si="73"/>
        <v>2.1430080954822643</v>
      </c>
      <c r="F67" s="173">
        <f t="shared" si="73"/>
        <v>1.903669083140078</v>
      </c>
      <c r="H67" s="68">
        <f t="shared" si="21"/>
        <v>-2.0351033982002673</v>
      </c>
      <c r="I67" s="69">
        <f t="shared" si="22"/>
        <v>39.612764651990787</v>
      </c>
      <c r="J67" s="69">
        <f t="shared" si="23"/>
        <v>37.577661253790517</v>
      </c>
      <c r="L67" t="str">
        <f t="shared" si="24"/>
        <v>81 Process, plant and machine operatives</v>
      </c>
      <c r="M67" s="173">
        <f t="shared" ref="M67:Q67" si="78">M30/M$35*100</f>
        <v>3.7610157533055091</v>
      </c>
      <c r="N67" s="173">
        <f t="shared" si="78"/>
        <v>3.5209120690014957</v>
      </c>
      <c r="O67" s="173">
        <f t="shared" si="78"/>
        <v>3.1705111926708098</v>
      </c>
      <c r="P67" s="173">
        <f t="shared" si="78"/>
        <v>3.0839396624447173</v>
      </c>
      <c r="Q67" s="173">
        <f t="shared" si="78"/>
        <v>2.6442709062329421</v>
      </c>
      <c r="S67" s="68">
        <f t="shared" si="26"/>
        <v>-10.856453297663151</v>
      </c>
      <c r="T67" s="69">
        <f t="shared" si="27"/>
        <v>33.950024761014383</v>
      </c>
      <c r="U67" s="69">
        <f t="shared" si="28"/>
        <v>23.093571463351228</v>
      </c>
      <c r="W67" t="str">
        <f t="shared" si="29"/>
        <v>81 Process, plant and machine operatives</v>
      </c>
      <c r="X67" s="173">
        <f t="shared" ref="X67:AB67" si="79">X30/X$35*100</f>
        <v>1.1299615869031419</v>
      </c>
      <c r="Y67" s="173">
        <f t="shared" si="79"/>
        <v>1.116056643562255</v>
      </c>
      <c r="Z67" s="173">
        <f t="shared" si="79"/>
        <v>0.98070695002141495</v>
      </c>
      <c r="AA67" s="173">
        <f t="shared" si="79"/>
        <v>1.1481559708013347</v>
      </c>
      <c r="AB67" s="173">
        <f t="shared" si="79"/>
        <v>1.1379742669814383</v>
      </c>
      <c r="AD67" s="68">
        <f t="shared" si="31"/>
        <v>28.517834202140541</v>
      </c>
      <c r="AE67" s="69">
        <f t="shared" si="32"/>
        <v>59.225787659557547</v>
      </c>
      <c r="AF67" s="69">
        <f t="shared" si="33"/>
        <v>87.743621861698102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3.2069062387684859</v>
      </c>
      <c r="C68" s="173">
        <f t="shared" si="73"/>
        <v>3.2820334476064419</v>
      </c>
      <c r="D68" s="173">
        <f t="shared" si="73"/>
        <v>2.9803850893727146</v>
      </c>
      <c r="E68" s="173">
        <f t="shared" si="73"/>
        <v>2.9001210609098842</v>
      </c>
      <c r="F68" s="173">
        <f t="shared" si="73"/>
        <v>2.7568082275241248</v>
      </c>
      <c r="H68" s="68">
        <f t="shared" si="21"/>
        <v>0.59547121637667333</v>
      </c>
      <c r="I68" s="69">
        <f t="shared" si="22"/>
        <v>53.382992747487812</v>
      </c>
      <c r="J68" s="69">
        <f t="shared" si="23"/>
        <v>53.978463963864485</v>
      </c>
      <c r="L68" t="str">
        <f t="shared" si="24"/>
        <v>82 Transport and mobile machine drivers and operatives</v>
      </c>
      <c r="M68" s="173">
        <f t="shared" ref="M68:Q68" si="80">M31/M$35*100</f>
        <v>5.5447279366220839</v>
      </c>
      <c r="N68" s="173">
        <f t="shared" si="80"/>
        <v>5.7712491351624973</v>
      </c>
      <c r="O68" s="173">
        <f t="shared" si="80"/>
        <v>5.2897477900043208</v>
      </c>
      <c r="P68" s="173">
        <f t="shared" si="80"/>
        <v>5.0917948651209963</v>
      </c>
      <c r="Q68" s="173">
        <f t="shared" si="80"/>
        <v>4.8271066656984223</v>
      </c>
      <c r="S68" s="68">
        <f t="shared" si="26"/>
        <v>-2.4639456545319498</v>
      </c>
      <c r="T68" s="69">
        <f t="shared" si="27"/>
        <v>51.18461486984944</v>
      </c>
      <c r="U68" s="69">
        <f t="shared" si="28"/>
        <v>48.7206692153175</v>
      </c>
      <c r="W68" t="str">
        <f t="shared" si="29"/>
        <v>82 Transport and mobile machine drivers and operatives</v>
      </c>
      <c r="X68" s="173">
        <f t="shared" ref="X68:AB68" si="81">X31/X$35*100</f>
        <v>0.51351909956184039</v>
      </c>
      <c r="Y68" s="173">
        <f t="shared" si="81"/>
        <v>0.55831665508571893</v>
      </c>
      <c r="Z68" s="173">
        <f t="shared" si="81"/>
        <v>0.50626922651649942</v>
      </c>
      <c r="AA68" s="173">
        <f t="shared" si="81"/>
        <v>0.58285228464195904</v>
      </c>
      <c r="AB68" s="173">
        <f t="shared" si="81"/>
        <v>0.61636415544328493</v>
      </c>
      <c r="AD68" s="68">
        <f t="shared" si="31"/>
        <v>34.842269839431708</v>
      </c>
      <c r="AE68" s="69">
        <f t="shared" si="32"/>
        <v>77.99140920382348</v>
      </c>
      <c r="AF68" s="69">
        <f t="shared" si="33"/>
        <v>112.83367904325519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1.8014176401823165</v>
      </c>
      <c r="C69" s="173">
        <f t="shared" si="73"/>
        <v>1.5391742653110405</v>
      </c>
      <c r="D69" s="173">
        <f t="shared" si="73"/>
        <v>1.392311617815849</v>
      </c>
      <c r="E69" s="173">
        <f t="shared" si="73"/>
        <v>2.6218703106940708</v>
      </c>
      <c r="F69" s="173">
        <f t="shared" si="73"/>
        <v>2.8534763936870036</v>
      </c>
      <c r="H69" s="68">
        <f t="shared" si="21"/>
        <v>122.88564170312128</v>
      </c>
      <c r="I69" s="69">
        <f t="shared" si="22"/>
        <v>91.1102557124985</v>
      </c>
      <c r="J69" s="69">
        <f t="shared" si="23"/>
        <v>213.99589741561979</v>
      </c>
      <c r="L69" t="str">
        <f t="shared" si="24"/>
        <v>91 Elementary trades and related occupations</v>
      </c>
      <c r="M69" s="173">
        <f t="shared" ref="M69:Q70" si="82">M32/M$35*100</f>
        <v>2.4977011197827186</v>
      </c>
      <c r="N69" s="173">
        <f t="shared" si="82"/>
        <v>2.1845726954808775</v>
      </c>
      <c r="O69" s="173">
        <f t="shared" si="82"/>
        <v>2.0181635293036226</v>
      </c>
      <c r="P69" s="173">
        <f t="shared" si="82"/>
        <v>2.6522117679773949</v>
      </c>
      <c r="Q69" s="173">
        <f t="shared" si="82"/>
        <v>2.7547536619962485</v>
      </c>
      <c r="S69" s="68">
        <f t="shared" si="26"/>
        <v>45.894751466133442</v>
      </c>
      <c r="T69" s="69">
        <f t="shared" si="27"/>
        <v>44.15663820806347</v>
      </c>
      <c r="U69" s="69">
        <f t="shared" si="28"/>
        <v>90.051389674196912</v>
      </c>
      <c r="W69" t="str">
        <f t="shared" si="29"/>
        <v>91 Elementary trades and related occupations</v>
      </c>
      <c r="X69" s="173">
        <f t="shared" ref="X69:AB70" si="83">X32/X$35*100</f>
        <v>0.99923457766750989</v>
      </c>
      <c r="Y69" s="173">
        <f t="shared" si="83"/>
        <v>0.83297489861574281</v>
      </c>
      <c r="Z69" s="173">
        <f t="shared" si="83"/>
        <v>0.72181055638133196</v>
      </c>
      <c r="AA69" s="173">
        <f t="shared" si="83"/>
        <v>2.5897901209076077</v>
      </c>
      <c r="AB69" s="173">
        <f t="shared" si="83"/>
        <v>2.9555440385882235</v>
      </c>
      <c r="AD69" s="68">
        <f t="shared" si="31"/>
        <v>353.50743903768875</v>
      </c>
      <c r="AE69" s="69">
        <f t="shared" si="32"/>
        <v>231.75712480182784</v>
      </c>
      <c r="AF69" s="69">
        <f t="shared" si="33"/>
        <v>585.26456383951654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9.3395507975536187</v>
      </c>
      <c r="C70" s="173">
        <f t="shared" si="73"/>
        <v>8.8306924964430014</v>
      </c>
      <c r="D70" s="173">
        <f t="shared" si="73"/>
        <v>8.3172624472016476</v>
      </c>
      <c r="E70" s="173">
        <f t="shared" si="73"/>
        <v>7.3175087709655795</v>
      </c>
      <c r="F70" s="173">
        <f t="shared" si="73"/>
        <v>6.4412823595621793</v>
      </c>
      <c r="H70" s="68">
        <f t="shared" si="21"/>
        <v>-15.775937273040091</v>
      </c>
      <c r="I70" s="69">
        <f t="shared" si="22"/>
        <v>42.104152283283447</v>
      </c>
      <c r="J70" s="69">
        <f t="shared" si="23"/>
        <v>26.328215010243355</v>
      </c>
      <c r="L70" t="str">
        <f t="shared" si="24"/>
        <v>92 Elementary administration and service occupations</v>
      </c>
      <c r="M70" s="173">
        <f t="shared" si="82"/>
        <v>9.0896263063635097</v>
      </c>
      <c r="N70" s="173">
        <f t="shared" si="82"/>
        <v>8.0018763953250556</v>
      </c>
      <c r="O70" s="173">
        <f t="shared" si="82"/>
        <v>8.0923397160698052</v>
      </c>
      <c r="P70" s="173">
        <f t="shared" si="82"/>
        <v>7.7264916817120888</v>
      </c>
      <c r="Q70" s="173">
        <f t="shared" si="82"/>
        <v>6.7853349361757438</v>
      </c>
      <c r="S70" s="68">
        <f t="shared" si="26"/>
        <v>-10.378865545459805</v>
      </c>
      <c r="T70" s="69">
        <f t="shared" si="27"/>
        <v>37.166045324569716</v>
      </c>
      <c r="U70" s="69">
        <f t="shared" si="28"/>
        <v>26.787179779109909</v>
      </c>
      <c r="W70" t="str">
        <f t="shared" si="29"/>
        <v>92 Elementary administration and service occupations</v>
      </c>
      <c r="X70" s="173">
        <f t="shared" si="83"/>
        <v>9.6274869609326483</v>
      </c>
      <c r="Y70" s="173">
        <f t="shared" si="83"/>
        <v>9.7375887303900406</v>
      </c>
      <c r="Z70" s="173">
        <f t="shared" si="83"/>
        <v>8.5582314802851052</v>
      </c>
      <c r="AA70" s="173">
        <f t="shared" si="83"/>
        <v>6.8850888883721524</v>
      </c>
      <c r="AB70" s="173">
        <f t="shared" si="83"/>
        <v>6.0855726297388468</v>
      </c>
      <c r="AD70" s="68">
        <f t="shared" si="31"/>
        <v>-21.243278171799886</v>
      </c>
      <c r="AE70" s="69">
        <f t="shared" si="32"/>
        <v>47.106552751644728</v>
      </c>
      <c r="AF70" s="69">
        <f t="shared" si="33"/>
        <v>25.863274579844841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8.7537535176945838</v>
      </c>
      <c r="I72" s="67">
        <f>IF(D35&gt;0,I35/D35*100,0)</f>
        <v>50.432470418936312</v>
      </c>
      <c r="J72" s="67">
        <f>IF(D35&gt;0,(J35/D35)*100,0)</f>
        <v>59.186223936630867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6.8841365337906186</v>
      </c>
      <c r="T72" s="67">
        <f t="shared" ref="T72" si="85">IF(O35&gt;0,T35/O35*100,0)</f>
        <v>41.589552247968534</v>
      </c>
      <c r="U72" s="67">
        <f t="shared" ref="U72" si="86">IF(O35&gt;0,(U35/O35)*100,0)</f>
        <v>48.473688781759137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10.756751589880174</v>
      </c>
      <c r="AE72" s="67">
        <f t="shared" ref="AE72" si="88">IF(Z35&gt;0,AE35/Z35*100,0)</f>
        <v>59.906254729537309</v>
      </c>
      <c r="AF72" s="67">
        <f t="shared" ref="AF72" si="89">IF(Z35&gt;0,(AF35/Z35)*100,0)</f>
        <v>70.663006319417462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Swindon and Wiltshire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Swindon and Wiltshire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Swindon and Wiltshire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4.3133435697486178</v>
      </c>
      <c r="C82" s="18">
        <f t="shared" ref="B82:E107" si="96">IF(AND(D$6-C$6 &lt;&gt; 0,C8&lt;&gt;0,D8&lt;&gt;0),(EXP(LN(D8/C8)/(D$6-C$6))-1)*100,0)</f>
        <v>3.6822320760097726</v>
      </c>
      <c r="D82" s="18">
        <f t="shared" si="96"/>
        <v>-1.7974673067167379</v>
      </c>
      <c r="E82" s="18">
        <f t="shared" si="96"/>
        <v>0.80616948196825522</v>
      </c>
      <c r="F82" s="18">
        <f t="shared" ref="F82:F107" si="97">IF(AND(F$6-D$6 &lt;&gt; 0,D8&lt;&gt;0,F8&lt;&gt;0),(EXP(LN(F8/D8)/(F$6-D$6))-1)*100,0)</f>
        <v>-6.9290445654046628E-2</v>
      </c>
      <c r="H82" s="18">
        <f t="shared" ref="H82:H107" si="98">IF($F$6-$D$6 &lt;&gt; 0,(EXP(LN(1+(H45/100))/($F$6-$D$6))-1)*100,0)</f>
        <v>-6.9290445654046628E-2</v>
      </c>
      <c r="I82" s="18">
        <f t="shared" ref="I82:I107" si="99">IF(D8&gt;0,((1+(I8/D8))^(1/($F$6-$D$6))-1)*100,0)</f>
        <v>2.6644780718887207</v>
      </c>
      <c r="J82" s="18">
        <f t="shared" ref="J82:J107" si="100">IF($F$6-$D$6 &lt;&gt; 0,(EXP(LN(1+(J45/100))/($F$6-$D$6))-1)*100,0)</f>
        <v>2.6166037833263989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2.9746049443823752</v>
      </c>
      <c r="N82" s="18">
        <f t="shared" si="102"/>
        <v>1.218085686914705</v>
      </c>
      <c r="O82" s="18">
        <f t="shared" si="102"/>
        <v>-2.6575417236182841</v>
      </c>
      <c r="P82" s="18">
        <f t="shared" si="102"/>
        <v>0.39322257254073012</v>
      </c>
      <c r="Q82" s="18">
        <f t="shared" ref="Q82:Q107" si="103">IF(AND(Q$6-O$6 &lt;&gt; 0,O8&lt;&gt;0,Q8&lt;&gt;0),(EXP(LN(Q8/O8)/(Q$6-O$6))-1)*100,0)</f>
        <v>-0.63417715094705729</v>
      </c>
      <c r="S82" s="18">
        <f t="shared" ref="S82:S107" si="104">IF($F$6-$D$6 &lt;&gt; 0,(EXP(LN(1+(S45/100))/($F$6-$D$6))-1)*100,0)</f>
        <v>-0.63417715094705729</v>
      </c>
      <c r="T82" s="18">
        <f t="shared" ref="T82:T107" si="105">IF(O8&gt;0,((1+(T8/O8))^(1/($F$6-$D$6))-1)*100,0)</f>
        <v>2.3511030128859689</v>
      </c>
      <c r="U82" s="18">
        <f t="shared" ref="U82:U107" si="106">IF($F$6-$D$6 &lt;&gt; 0,(EXP(LN(1+(U45/100))/($F$6-$D$6))-1)*100,0)</f>
        <v>1.8991289761515429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7.5377728710528835</v>
      </c>
      <c r="Y82" s="18">
        <f t="shared" si="108"/>
        <v>9.0100889337960908</v>
      </c>
      <c r="Z82" s="18">
        <f t="shared" si="108"/>
        <v>-0.15652581615865913</v>
      </c>
      <c r="AA82" s="18">
        <f t="shared" si="108"/>
        <v>1.5011628079810269</v>
      </c>
      <c r="AB82" s="18">
        <f t="shared" ref="AB82:AB107" si="109">IF(AND(AB$6-Z$6 &lt;&gt; 0,Z8&lt;&gt;0,AB8&lt;&gt;0),(EXP(LN(AB8/Z8)/(AB$6-Z$6))-1)*100,0)</f>
        <v>0.94556423865270744</v>
      </c>
      <c r="AD82" s="18">
        <f t="shared" ref="AD82:AD107" si="110">IF($F$6-$D$6 &lt;&gt; 0,(EXP(LN(1+(AD45/100))/($F$6-$D$6))-1)*100,0)</f>
        <v>0.94556423865270744</v>
      </c>
      <c r="AE82" s="18">
        <f t="shared" ref="AE82:AE107" si="111">IF(Z8&gt;0,((1+(AE8/Z8))^(1/($F$6-$D$6))-1)*100,0)</f>
        <v>3.2558897611961068</v>
      </c>
      <c r="AF82" s="18">
        <f t="shared" ref="AF82:AF107" si="112">IF($F$6-$D$6 &lt;&gt; 0,(EXP(LN(1+(AF45/100))/($F$6-$D$6))-1)*100,0)</f>
        <v>3.874681091090082</v>
      </c>
    </row>
    <row r="83" spans="1:32" x14ac:dyDescent="0.2">
      <c r="A83" t="str">
        <f t="shared" si="95"/>
        <v>12 Other managers and proprietors</v>
      </c>
      <c r="B83" s="18">
        <f t="shared" si="96"/>
        <v>2.2001336804539529</v>
      </c>
      <c r="C83" s="18">
        <f t="shared" si="96"/>
        <v>2.290259755916213</v>
      </c>
      <c r="D83" s="18">
        <f t="shared" si="96"/>
        <v>1.1158883643849427</v>
      </c>
      <c r="E83" s="18">
        <f t="shared" si="96"/>
        <v>1.0624386632260174</v>
      </c>
      <c r="F83" s="18">
        <f t="shared" si="97"/>
        <v>1.080252090271383</v>
      </c>
      <c r="H83" s="18">
        <f t="shared" si="98"/>
        <v>1.080252090271383</v>
      </c>
      <c r="I83" s="18">
        <f t="shared" si="99"/>
        <v>3.232295986319933</v>
      </c>
      <c r="J83" s="18">
        <f t="shared" si="100"/>
        <v>3.9437834044707465</v>
      </c>
      <c r="L83" t="str">
        <f t="shared" si="101"/>
        <v>12 Other managers and proprietors</v>
      </c>
      <c r="M83" s="18">
        <f t="shared" si="102"/>
        <v>2.003682884371516</v>
      </c>
      <c r="N83" s="18">
        <f t="shared" si="102"/>
        <v>-2.3374685284399677</v>
      </c>
      <c r="O83" s="18">
        <f t="shared" si="102"/>
        <v>2.5991586026475222</v>
      </c>
      <c r="P83" s="18">
        <f t="shared" si="102"/>
        <v>1.281763072577724</v>
      </c>
      <c r="Q83" s="18">
        <f t="shared" si="103"/>
        <v>1.7190045927946818</v>
      </c>
      <c r="S83" s="18">
        <f t="shared" si="104"/>
        <v>1.7190045927946818</v>
      </c>
      <c r="T83" s="18">
        <f t="shared" si="105"/>
        <v>3.1814128900868432</v>
      </c>
      <c r="U83" s="18">
        <f t="shared" si="106"/>
        <v>4.3386879371889675</v>
      </c>
      <c r="W83" t="str">
        <f t="shared" si="107"/>
        <v>12 Other managers and proprietors</v>
      </c>
      <c r="X83" s="18">
        <f t="shared" si="108"/>
        <v>2.5173345486116272</v>
      </c>
      <c r="Y83" s="18">
        <f t="shared" si="108"/>
        <v>9.6692407823738549</v>
      </c>
      <c r="Z83" s="18">
        <f t="shared" si="108"/>
        <v>-1.1524962896707236</v>
      </c>
      <c r="AA83" s="18">
        <f t="shared" si="108"/>
        <v>0.6770175686687141</v>
      </c>
      <c r="AB83" s="18">
        <f t="shared" si="109"/>
        <v>6.3447850469500189E-2</v>
      </c>
      <c r="AD83" s="18">
        <f t="shared" si="110"/>
        <v>6.3447850469500189E-2</v>
      </c>
      <c r="AE83" s="18">
        <f t="shared" si="111"/>
        <v>3.3039492648865076</v>
      </c>
      <c r="AF83" s="18">
        <f t="shared" si="112"/>
        <v>3.3442694853301314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3.0660118819784588</v>
      </c>
      <c r="C84" s="18">
        <f t="shared" si="96"/>
        <v>3.0029838287630062</v>
      </c>
      <c r="D84" s="18">
        <f t="shared" si="96"/>
        <v>4.4496907503309258</v>
      </c>
      <c r="E84" s="18">
        <f t="shared" si="96"/>
        <v>1.3876610750954477</v>
      </c>
      <c r="F84" s="18">
        <f t="shared" si="97"/>
        <v>2.3982314185897247</v>
      </c>
      <c r="H84" s="18">
        <f t="shared" si="98"/>
        <v>2.3982314185897247</v>
      </c>
      <c r="I84" s="18">
        <f t="shared" si="99"/>
        <v>2.6285616061606953</v>
      </c>
      <c r="J84" s="18">
        <f t="shared" si="100"/>
        <v>4.3816487558366868</v>
      </c>
      <c r="L84" t="str">
        <f t="shared" si="101"/>
        <v>21 Science, research, engineering and technology professionals</v>
      </c>
      <c r="M84" s="18">
        <f t="shared" si="102"/>
        <v>3.0279571128041249</v>
      </c>
      <c r="N84" s="18">
        <f t="shared" si="102"/>
        <v>-1.1781686321991502</v>
      </c>
      <c r="O84" s="18">
        <f t="shared" si="102"/>
        <v>3.7432356300882486</v>
      </c>
      <c r="P84" s="18">
        <f t="shared" si="102"/>
        <v>1.1937343163739955</v>
      </c>
      <c r="Q84" s="18">
        <f t="shared" si="103"/>
        <v>2.0365293572629728</v>
      </c>
      <c r="S84" s="18">
        <f t="shared" si="104"/>
        <v>2.0365293572629728</v>
      </c>
      <c r="T84" s="18">
        <f t="shared" si="105"/>
        <v>2.2837372729855865</v>
      </c>
      <c r="U84" s="18">
        <f t="shared" si="106"/>
        <v>3.8259098769304778</v>
      </c>
      <c r="W84" t="str">
        <f t="shared" si="107"/>
        <v>21 Science, research, engineering and technology professionals</v>
      </c>
      <c r="X84" s="18">
        <f t="shared" si="108"/>
        <v>3.241848975598538</v>
      </c>
      <c r="Y84" s="18">
        <f t="shared" si="108"/>
        <v>22.222676864380063</v>
      </c>
      <c r="Z84" s="18">
        <f t="shared" si="108"/>
        <v>6.920375919845112</v>
      </c>
      <c r="AA84" s="18">
        <f t="shared" si="108"/>
        <v>1.9860562596839992</v>
      </c>
      <c r="AB84" s="18">
        <f t="shared" si="109"/>
        <v>3.604994292810404</v>
      </c>
      <c r="AD84" s="18">
        <f t="shared" si="110"/>
        <v>3.604994292810404</v>
      </c>
      <c r="AE84" s="18">
        <f t="shared" si="111"/>
        <v>3.78467479622564</v>
      </c>
      <c r="AF84" s="18">
        <f t="shared" si="112"/>
        <v>6.1468310043805596</v>
      </c>
    </row>
    <row r="85" spans="1:32" x14ac:dyDescent="0.2">
      <c r="A85" t="str">
        <f t="shared" si="95"/>
        <v>22 Health professionals</v>
      </c>
      <c r="B85" s="18">
        <f t="shared" si="96"/>
        <v>3.7500261511107302</v>
      </c>
      <c r="C85" s="18">
        <f t="shared" si="96"/>
        <v>-4.9323400607148571E-2</v>
      </c>
      <c r="D85" s="18">
        <f t="shared" si="96"/>
        <v>0.3029864557520856</v>
      </c>
      <c r="E85" s="18">
        <f t="shared" si="96"/>
        <v>1.1634804720404013</v>
      </c>
      <c r="F85" s="18">
        <f t="shared" si="97"/>
        <v>0.87583200820666729</v>
      </c>
      <c r="H85" s="18">
        <f t="shared" si="98"/>
        <v>0.87583200820666729</v>
      </c>
      <c r="I85" s="18">
        <f t="shared" si="99"/>
        <v>2.9808422024725445</v>
      </c>
      <c r="J85" s="18">
        <f t="shared" si="100"/>
        <v>3.5738486301797101</v>
      </c>
      <c r="L85" t="str">
        <f t="shared" si="101"/>
        <v>22 Health professionals</v>
      </c>
      <c r="M85" s="18">
        <f t="shared" si="102"/>
        <v>2.7671113655740598</v>
      </c>
      <c r="N85" s="18">
        <f t="shared" si="102"/>
        <v>12.329236362911278</v>
      </c>
      <c r="O85" s="18">
        <f t="shared" si="102"/>
        <v>0.56902471445996472</v>
      </c>
      <c r="P85" s="18">
        <f t="shared" si="102"/>
        <v>1.3337564582322603</v>
      </c>
      <c r="Q85" s="18">
        <f t="shared" si="103"/>
        <v>1.0782019334654391</v>
      </c>
      <c r="S85" s="18">
        <f t="shared" si="104"/>
        <v>1.0782019334654391</v>
      </c>
      <c r="T85" s="18">
        <f t="shared" si="105"/>
        <v>2.3208805817178657</v>
      </c>
      <c r="U85" s="18">
        <f t="shared" si="106"/>
        <v>3.1195843727258366</v>
      </c>
      <c r="W85" t="str">
        <f t="shared" si="107"/>
        <v>22 Health professionals</v>
      </c>
      <c r="X85" s="18">
        <f t="shared" si="108"/>
        <v>4.1063169522905119</v>
      </c>
      <c r="Y85" s="18">
        <f t="shared" si="108"/>
        <v>-4.3932264329832549</v>
      </c>
      <c r="Z85" s="18">
        <f t="shared" si="108"/>
        <v>0.19247200807228637</v>
      </c>
      <c r="AA85" s="18">
        <f t="shared" si="108"/>
        <v>1.0911699370311334</v>
      </c>
      <c r="AB85" s="18">
        <f t="shared" si="109"/>
        <v>0.79071183895900177</v>
      </c>
      <c r="AD85" s="18">
        <f t="shared" si="110"/>
        <v>0.79071183895900177</v>
      </c>
      <c r="AE85" s="18">
        <f t="shared" si="111"/>
        <v>3.2365771802233212</v>
      </c>
      <c r="AF85" s="18">
        <f t="shared" si="112"/>
        <v>3.7533068374400846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3.7351387453978147</v>
      </c>
      <c r="C86" s="18">
        <f t="shared" si="96"/>
        <v>0.86839676200511917</v>
      </c>
      <c r="D86" s="18">
        <f t="shared" si="96"/>
        <v>-9.4366022127145843E-2</v>
      </c>
      <c r="E86" s="18">
        <f t="shared" si="96"/>
        <v>0.95301199001185388</v>
      </c>
      <c r="F86" s="18">
        <f t="shared" si="97"/>
        <v>0.60267159514248991</v>
      </c>
      <c r="H86" s="18">
        <f t="shared" si="98"/>
        <v>0.60267159514248991</v>
      </c>
      <c r="I86" s="18">
        <f t="shared" si="99"/>
        <v>2.8453403627798135</v>
      </c>
      <c r="J86" s="18">
        <f t="shared" si="100"/>
        <v>3.2580724197901478</v>
      </c>
      <c r="L86" t="str">
        <f t="shared" si="101"/>
        <v>23 Teaching and other educational professionals</v>
      </c>
      <c r="M86" s="18">
        <f t="shared" si="102"/>
        <v>2.6038248093220639</v>
      </c>
      <c r="N86" s="18">
        <f t="shared" si="102"/>
        <v>-6.4355476194140726</v>
      </c>
      <c r="O86" s="18">
        <f t="shared" si="102"/>
        <v>0.82796539239218259</v>
      </c>
      <c r="P86" s="18">
        <f t="shared" si="102"/>
        <v>0.90259844858333604</v>
      </c>
      <c r="Q86" s="18">
        <f t="shared" si="103"/>
        <v>0.87771462703436498</v>
      </c>
      <c r="S86" s="18">
        <f t="shared" si="104"/>
        <v>0.87771462703436498</v>
      </c>
      <c r="T86" s="18">
        <f t="shared" si="105"/>
        <v>2.5164180716314766</v>
      </c>
      <c r="U86" s="18">
        <f t="shared" si="106"/>
        <v>3.1478150280798811</v>
      </c>
      <c r="W86" t="str">
        <f t="shared" si="107"/>
        <v>23 Teaching and other educational professionals</v>
      </c>
      <c r="X86" s="18">
        <f t="shared" si="108"/>
        <v>4.3369230255094315</v>
      </c>
      <c r="Y86" s="18">
        <f t="shared" si="108"/>
        <v>4.594075614645865</v>
      </c>
      <c r="Z86" s="18">
        <f t="shared" si="108"/>
        <v>-0.52679726400937099</v>
      </c>
      <c r="AA86" s="18">
        <f t="shared" si="108"/>
        <v>0.97754341554352475</v>
      </c>
      <c r="AB86" s="18">
        <f t="shared" si="109"/>
        <v>0.47358555800045554</v>
      </c>
      <c r="AD86" s="18">
        <f t="shared" si="110"/>
        <v>0.47358555800045554</v>
      </c>
      <c r="AE86" s="18">
        <f t="shared" si="111"/>
        <v>2.9906677341441812</v>
      </c>
      <c r="AF86" s="18">
        <f t="shared" si="112"/>
        <v>3.307840444129817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4.2590200253638688</v>
      </c>
      <c r="C87" s="18">
        <f t="shared" si="96"/>
        <v>9.0138567275657611</v>
      </c>
      <c r="D87" s="18">
        <f t="shared" si="96"/>
        <v>1.2863289425365299</v>
      </c>
      <c r="E87" s="18">
        <f t="shared" si="96"/>
        <v>1.0846609991972622</v>
      </c>
      <c r="F87" s="18">
        <f t="shared" si="97"/>
        <v>1.1518389925017303</v>
      </c>
      <c r="H87" s="18">
        <f t="shared" si="98"/>
        <v>1.1518389925017303</v>
      </c>
      <c r="I87" s="18">
        <f t="shared" si="99"/>
        <v>2.832345399510694</v>
      </c>
      <c r="J87" s="18">
        <f t="shared" si="100"/>
        <v>3.632399357828997</v>
      </c>
      <c r="L87" t="str">
        <f t="shared" si="101"/>
        <v>24 Business, media and public service professionals</v>
      </c>
      <c r="M87" s="18">
        <f t="shared" si="102"/>
        <v>2.8344400235724265</v>
      </c>
      <c r="N87" s="18">
        <f t="shared" si="102"/>
        <v>5.4001087834437023</v>
      </c>
      <c r="O87" s="18">
        <f t="shared" si="102"/>
        <v>1.3183140967714779</v>
      </c>
      <c r="P87" s="18">
        <f t="shared" si="102"/>
        <v>0.83853177593700146</v>
      </c>
      <c r="Q87" s="18">
        <f t="shared" si="103"/>
        <v>0.99820624354214349</v>
      </c>
      <c r="S87" s="18">
        <f t="shared" si="104"/>
        <v>0.99820624354214349</v>
      </c>
      <c r="T87" s="18">
        <f t="shared" si="105"/>
        <v>2.5296338890272052</v>
      </c>
      <c r="U87" s="18">
        <f t="shared" si="106"/>
        <v>3.2482441969458042</v>
      </c>
      <c r="W87" t="str">
        <f t="shared" si="107"/>
        <v>24 Business, media and public service professionals</v>
      </c>
      <c r="X87" s="18">
        <f t="shared" si="108"/>
        <v>6.4733779007862591</v>
      </c>
      <c r="Y87" s="18">
        <f t="shared" si="108"/>
        <v>14.164141232380167</v>
      </c>
      <c r="Z87" s="18">
        <f t="shared" si="108"/>
        <v>1.2441817273053157</v>
      </c>
      <c r="AA87" s="18">
        <f t="shared" si="108"/>
        <v>1.4016520830257395</v>
      </c>
      <c r="AB87" s="18">
        <f t="shared" si="109"/>
        <v>1.3491347697074607</v>
      </c>
      <c r="AD87" s="18">
        <f t="shared" si="110"/>
        <v>1.3491347697074607</v>
      </c>
      <c r="AE87" s="18">
        <f t="shared" si="111"/>
        <v>3.2125453827878792</v>
      </c>
      <c r="AF87" s="18">
        <f t="shared" si="112"/>
        <v>4.1092850822723959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4.5717022826207598</v>
      </c>
      <c r="C88" s="18">
        <f t="shared" si="96"/>
        <v>8.2688325677560357</v>
      </c>
      <c r="D88" s="18">
        <f t="shared" si="96"/>
        <v>-0.9946529158299966</v>
      </c>
      <c r="E88" s="18">
        <f t="shared" si="96"/>
        <v>0.79377860867115846</v>
      </c>
      <c r="F88" s="18">
        <f t="shared" si="97"/>
        <v>0.19407370717781092</v>
      </c>
      <c r="H88" s="18">
        <f t="shared" si="98"/>
        <v>0.19407370717781092</v>
      </c>
      <c r="I88" s="18">
        <f t="shared" si="99"/>
        <v>2.2809829580368479</v>
      </c>
      <c r="J88" s="18">
        <f t="shared" si="100"/>
        <v>2.4230586993705616</v>
      </c>
      <c r="L88" t="str">
        <f t="shared" si="101"/>
        <v>31 Science, engineering and technology associate professionals</v>
      </c>
      <c r="M88" s="18">
        <f t="shared" si="102"/>
        <v>5.2216013504437164</v>
      </c>
      <c r="N88" s="18">
        <f t="shared" si="102"/>
        <v>3.0533748788760695</v>
      </c>
      <c r="O88" s="18">
        <f t="shared" si="102"/>
        <v>-2.0603914721972094</v>
      </c>
      <c r="P88" s="18">
        <f t="shared" si="102"/>
        <v>0.34214486993326965</v>
      </c>
      <c r="Q88" s="18">
        <f t="shared" si="103"/>
        <v>-0.46517864578639045</v>
      </c>
      <c r="S88" s="18">
        <f t="shared" si="104"/>
        <v>-0.46517864578639045</v>
      </c>
      <c r="T88" s="18">
        <f t="shared" si="105"/>
        <v>1.9509062741234651</v>
      </c>
      <c r="U88" s="18">
        <f t="shared" si="106"/>
        <v>1.5989219162868107</v>
      </c>
      <c r="W88" t="str">
        <f t="shared" si="107"/>
        <v>31 Science, engineering and technology associate professionals</v>
      </c>
      <c r="X88" s="18">
        <f t="shared" si="108"/>
        <v>2.6870952681924853</v>
      </c>
      <c r="Y88" s="18">
        <f t="shared" si="108"/>
        <v>24.346360168517901</v>
      </c>
      <c r="Z88" s="18">
        <f t="shared" si="108"/>
        <v>1.5372473282266652</v>
      </c>
      <c r="AA88" s="18">
        <f t="shared" si="108"/>
        <v>1.7003940073120782</v>
      </c>
      <c r="AB88" s="18">
        <f t="shared" si="109"/>
        <v>1.6459826752117879</v>
      </c>
      <c r="AD88" s="18">
        <f t="shared" si="110"/>
        <v>1.6459826752117879</v>
      </c>
      <c r="AE88" s="18">
        <f t="shared" si="111"/>
        <v>3.0622829222608283</v>
      </c>
      <c r="AF88" s="18">
        <f t="shared" si="112"/>
        <v>4.1851340690836736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2.5901044369666559</v>
      </c>
      <c r="C89" s="18">
        <f t="shared" si="96"/>
        <v>1.1208732453949599</v>
      </c>
      <c r="D89" s="18">
        <f t="shared" si="96"/>
        <v>9.7104645483731655</v>
      </c>
      <c r="E89" s="18">
        <f t="shared" si="96"/>
        <v>1.9052618981530767</v>
      </c>
      <c r="F89" s="18">
        <f t="shared" si="97"/>
        <v>4.4432612655735726</v>
      </c>
      <c r="H89" s="18">
        <f t="shared" si="98"/>
        <v>4.4432612655735726</v>
      </c>
      <c r="I89" s="18">
        <f t="shared" si="99"/>
        <v>4.5226559038598069</v>
      </c>
      <c r="J89" s="18">
        <f t="shared" si="100"/>
        <v>7.2596082800180595</v>
      </c>
      <c r="L89" t="str">
        <f t="shared" si="101"/>
        <v>32 Health and social care associate professionals</v>
      </c>
      <c r="M89" s="18">
        <f t="shared" si="102"/>
        <v>-0.78147639119248158</v>
      </c>
      <c r="N89" s="18">
        <f t="shared" si="102"/>
        <v>11.97129306045699</v>
      </c>
      <c r="O89" s="18">
        <f t="shared" si="102"/>
        <v>6.5344634157366688</v>
      </c>
      <c r="P89" s="18">
        <f t="shared" si="102"/>
        <v>1.5975202261427235</v>
      </c>
      <c r="Q89" s="18">
        <f>IF(AND(Q$6-O$6 &lt;&gt; 0,O15&lt;&gt;0,Q15&lt;&gt;0),(EXP(LN(Q15/O15)/(Q$6-O$6))-1)*100,0)</f>
        <v>3.2172093142066371</v>
      </c>
      <c r="S89" s="18">
        <f t="shared" si="104"/>
        <v>3.2172093142066371</v>
      </c>
      <c r="T89" s="18">
        <f t="shared" si="105"/>
        <v>3.5449818500321806</v>
      </c>
      <c r="U89" s="18">
        <f t="shared" si="106"/>
        <v>5.6922620626258524</v>
      </c>
      <c r="W89" t="str">
        <f t="shared" si="107"/>
        <v>32 Health and social care associate professionals</v>
      </c>
      <c r="X89" s="18">
        <f t="shared" si="108"/>
        <v>3.5979416337689196</v>
      </c>
      <c r="Y89" s="18">
        <f t="shared" si="108"/>
        <v>-1.7887068524051419</v>
      </c>
      <c r="Z89" s="18">
        <f t="shared" si="108"/>
        <v>10.611894333086958</v>
      </c>
      <c r="AA89" s="18">
        <f t="shared" si="108"/>
        <v>1.9819259429879166</v>
      </c>
      <c r="AB89" s="18">
        <f t="shared" si="109"/>
        <v>4.7810508423470344</v>
      </c>
      <c r="AD89" s="18">
        <f t="shared" si="110"/>
        <v>4.7810508423470344</v>
      </c>
      <c r="AE89" s="18">
        <f t="shared" si="111"/>
        <v>4.7976327724417844</v>
      </c>
      <c r="AF89" s="18">
        <f t="shared" si="112"/>
        <v>7.6809550975343255</v>
      </c>
    </row>
    <row r="90" spans="1:32" x14ac:dyDescent="0.2">
      <c r="A90" t="str">
        <f t="shared" si="95"/>
        <v>33 Protective service occupations</v>
      </c>
      <c r="B90" s="18">
        <f t="shared" si="96"/>
        <v>-0.49137211969934036</v>
      </c>
      <c r="C90" s="18">
        <f t="shared" si="96"/>
        <v>8.4255326383857021</v>
      </c>
      <c r="D90" s="18">
        <f t="shared" si="96"/>
        <v>-3.7773761621293533</v>
      </c>
      <c r="E90" s="18">
        <f t="shared" si="96"/>
        <v>0.48556704494191472</v>
      </c>
      <c r="F90" s="18">
        <f t="shared" si="97"/>
        <v>-0.95599574409857002</v>
      </c>
      <c r="H90" s="18">
        <f t="shared" si="98"/>
        <v>-0.95599574409857002</v>
      </c>
      <c r="I90" s="18">
        <f t="shared" si="99"/>
        <v>1.6806428160687448</v>
      </c>
      <c r="J90" s="18">
        <f t="shared" si="100"/>
        <v>0.93515125901186824</v>
      </c>
      <c r="L90" t="str">
        <f t="shared" si="101"/>
        <v>33 Protective service occupations</v>
      </c>
      <c r="M90" s="18">
        <f t="shared" si="102"/>
        <v>-1.4018055634315463</v>
      </c>
      <c r="N90" s="18">
        <f t="shared" si="102"/>
        <v>7.2006390986347757</v>
      </c>
      <c r="O90" s="18">
        <f t="shared" si="102"/>
        <v>-4.2580732961284173</v>
      </c>
      <c r="P90" s="18">
        <f t="shared" si="102"/>
        <v>-0.22428559629615874</v>
      </c>
      <c r="Q90" s="18">
        <f t="shared" si="103"/>
        <v>-1.587419804323531</v>
      </c>
      <c r="S90" s="18">
        <f t="shared" si="104"/>
        <v>-1.587419804323531</v>
      </c>
      <c r="T90" s="18">
        <f t="shared" si="105"/>
        <v>1.3606162365807473</v>
      </c>
      <c r="U90" s="18">
        <f t="shared" si="106"/>
        <v>7.5168534788616626E-2</v>
      </c>
      <c r="W90" t="str">
        <f t="shared" si="107"/>
        <v>33 Protective service occupations</v>
      </c>
      <c r="X90" s="18">
        <f t="shared" si="108"/>
        <v>2.3598603872451385</v>
      </c>
      <c r="Y90" s="18">
        <f t="shared" si="108"/>
        <v>11.920351240032833</v>
      </c>
      <c r="Z90" s="18">
        <f t="shared" si="108"/>
        <v>-2.510564788543812</v>
      </c>
      <c r="AA90" s="18">
        <f t="shared" si="108"/>
        <v>2.0831683697236869</v>
      </c>
      <c r="AB90" s="18">
        <f t="shared" si="109"/>
        <v>0.52836333513208711</v>
      </c>
      <c r="AD90" s="18">
        <f t="shared" si="110"/>
        <v>0.52836333513208711</v>
      </c>
      <c r="AE90" s="18">
        <f t="shared" si="111"/>
        <v>2.4895770753784241</v>
      </c>
      <c r="AF90" s="18">
        <f t="shared" si="112"/>
        <v>2.8682659456290116</v>
      </c>
    </row>
    <row r="91" spans="1:32" x14ac:dyDescent="0.2">
      <c r="A91" t="str">
        <f t="shared" si="95"/>
        <v>34 Culture, media and sports occupations</v>
      </c>
      <c r="B91" s="18">
        <f t="shared" si="96"/>
        <v>2.2621887555709819</v>
      </c>
      <c r="C91" s="18">
        <f t="shared" si="96"/>
        <v>0.10714718273152624</v>
      </c>
      <c r="D91" s="18">
        <f t="shared" si="96"/>
        <v>-0.4460299627993547</v>
      </c>
      <c r="E91" s="18">
        <f t="shared" si="96"/>
        <v>1.3774943119418737</v>
      </c>
      <c r="F91" s="18">
        <f t="shared" si="97"/>
        <v>0.76597151566635269</v>
      </c>
      <c r="H91" s="18">
        <f t="shared" si="98"/>
        <v>0.76597151566635269</v>
      </c>
      <c r="I91" s="18">
        <f t="shared" si="99"/>
        <v>2.7110148839427417</v>
      </c>
      <c r="J91" s="18">
        <f t="shared" si="100"/>
        <v>3.2469073001491378</v>
      </c>
      <c r="L91" t="str">
        <f t="shared" si="101"/>
        <v>34 Culture, media and sports occupations</v>
      </c>
      <c r="M91" s="18">
        <f t="shared" si="102"/>
        <v>0.68654307690931837</v>
      </c>
      <c r="N91" s="18">
        <f t="shared" si="102"/>
        <v>-7.7414936520786455</v>
      </c>
      <c r="O91" s="18">
        <f t="shared" si="102"/>
        <v>-0.87937468320615775</v>
      </c>
      <c r="P91" s="18">
        <f t="shared" si="102"/>
        <v>1.3232376531658652</v>
      </c>
      <c r="Q91" s="18">
        <f t="shared" si="103"/>
        <v>0.58364818517697703</v>
      </c>
      <c r="S91" s="18">
        <f t="shared" si="104"/>
        <v>0.58364818517697703</v>
      </c>
      <c r="T91" s="18">
        <f t="shared" si="105"/>
        <v>2.2893757857827213</v>
      </c>
      <c r="U91" s="18">
        <f t="shared" si="106"/>
        <v>2.7194334944175669</v>
      </c>
      <c r="W91" t="str">
        <f t="shared" si="107"/>
        <v>34 Culture, media and sports occupations</v>
      </c>
      <c r="X91" s="18">
        <f t="shared" si="108"/>
        <v>3.753054771619424</v>
      </c>
      <c r="Y91" s="18">
        <f t="shared" si="108"/>
        <v>6.9967195824935491</v>
      </c>
      <c r="Z91" s="18">
        <f>IF(AND(AA$6-Z$6 &lt;&gt; 0,Z17&lt;&gt;0,AA17&lt;&gt;0),(EXP(LN(AA17/Z17)/(AA$6-Z$6))-1)*100,0)</f>
        <v>-0.1229813270814728</v>
      </c>
      <c r="AA91" s="18">
        <f t="shared" si="108"/>
        <v>1.416865119040267</v>
      </c>
      <c r="AB91" s="18">
        <f t="shared" si="109"/>
        <v>0.90096305465627857</v>
      </c>
      <c r="AD91" s="18">
        <f t="shared" si="110"/>
        <v>0.90096305465627857</v>
      </c>
      <c r="AE91" s="18">
        <f t="shared" si="111"/>
        <v>3.014771029076968</v>
      </c>
      <c r="AF91" s="18">
        <f t="shared" si="112"/>
        <v>3.6224664911686855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1.374666279718828</v>
      </c>
      <c r="C92" s="18">
        <f t="shared" si="96"/>
        <v>4.9091881436577944</v>
      </c>
      <c r="D92" s="18">
        <f t="shared" si="96"/>
        <v>0.37901917440716915</v>
      </c>
      <c r="E92" s="18">
        <f t="shared" si="96"/>
        <v>0.50105943269833642</v>
      </c>
      <c r="F92" s="18">
        <f t="shared" si="97"/>
        <v>0.46036286929518333</v>
      </c>
      <c r="H92" s="18">
        <f t="shared" si="98"/>
        <v>0.46036286929518333</v>
      </c>
      <c r="I92" s="18">
        <f t="shared" si="99"/>
        <v>2.6216934619465393</v>
      </c>
      <c r="J92" s="18">
        <f t="shared" si="100"/>
        <v>2.9454251294811495</v>
      </c>
      <c r="L92" t="str">
        <f t="shared" si="101"/>
        <v>35 Business and public service associate professionals</v>
      </c>
      <c r="M92" s="18">
        <f t="shared" si="102"/>
        <v>0.49193966870801908</v>
      </c>
      <c r="N92" s="18">
        <f t="shared" si="102"/>
        <v>3.7630916558130334</v>
      </c>
      <c r="O92" s="18">
        <f t="shared" si="102"/>
        <v>5.7825774738406999E-2</v>
      </c>
      <c r="P92" s="18">
        <f t="shared" si="102"/>
        <v>0.10870620301230982</v>
      </c>
      <c r="Q92" s="18">
        <f t="shared" si="103"/>
        <v>9.1743186101833629E-2</v>
      </c>
      <c r="S92" s="18">
        <f t="shared" si="104"/>
        <v>9.1743186101833629E-2</v>
      </c>
      <c r="T92" s="18">
        <f t="shared" si="105"/>
        <v>2.1959895705625732</v>
      </c>
      <c r="U92" s="18">
        <f t="shared" si="106"/>
        <v>2.2637963105565095</v>
      </c>
      <c r="W92" t="str">
        <f t="shared" si="107"/>
        <v>35 Business and public service associate professionals</v>
      </c>
      <c r="X92" s="18">
        <f t="shared" si="108"/>
        <v>2.4584963950673666</v>
      </c>
      <c r="Y92" s="18">
        <f t="shared" si="108"/>
        <v>6.2498653928855896</v>
      </c>
      <c r="Z92" s="18">
        <f t="shared" si="108"/>
        <v>0.74098929220651755</v>
      </c>
      <c r="AA92" s="18">
        <f t="shared" si="108"/>
        <v>0.91885472677286639</v>
      </c>
      <c r="AB92" s="18">
        <f t="shared" si="109"/>
        <v>0.85953138325074452</v>
      </c>
      <c r="AD92" s="18">
        <f t="shared" si="110"/>
        <v>0.85953138325074452</v>
      </c>
      <c r="AE92" s="18">
        <f t="shared" si="111"/>
        <v>3.0795651921972311</v>
      </c>
      <c r="AF92" s="18">
        <f t="shared" si="112"/>
        <v>3.6538737698595058</v>
      </c>
    </row>
    <row r="93" spans="1:32" x14ac:dyDescent="0.2">
      <c r="A93" t="str">
        <f t="shared" si="95"/>
        <v>41 Administrative occupations</v>
      </c>
      <c r="B93" s="18">
        <f t="shared" si="96"/>
        <v>-0.73875163993017967</v>
      </c>
      <c r="C93" s="18">
        <f t="shared" si="96"/>
        <v>5.9036902927417811</v>
      </c>
      <c r="D93" s="18">
        <f t="shared" si="96"/>
        <v>0.45734562017103464</v>
      </c>
      <c r="E93" s="18">
        <f t="shared" si="96"/>
        <v>-0.3095720101263022</v>
      </c>
      <c r="F93" s="18">
        <f t="shared" si="97"/>
        <v>-5.4585556035291471E-2</v>
      </c>
      <c r="H93" s="18">
        <f t="shared" si="98"/>
        <v>-5.4585556035291471E-2</v>
      </c>
      <c r="I93" s="18">
        <f t="shared" si="99"/>
        <v>2.8007735889339136</v>
      </c>
      <c r="J93" s="18">
        <f t="shared" si="100"/>
        <v>2.7637426722353142</v>
      </c>
      <c r="L93" t="str">
        <f t="shared" si="101"/>
        <v>41 Administrative occupations</v>
      </c>
      <c r="M93" s="18">
        <f t="shared" si="102"/>
        <v>-2.7195742045386107</v>
      </c>
      <c r="N93" s="18">
        <f t="shared" si="102"/>
        <v>19.543735408839268</v>
      </c>
      <c r="O93" s="18">
        <f t="shared" si="102"/>
        <v>1.1016613615557169</v>
      </c>
      <c r="P93" s="18">
        <f t="shared" si="102"/>
        <v>0.61343671882145845</v>
      </c>
      <c r="Q93" s="18">
        <f t="shared" si="103"/>
        <v>0.775915740399169</v>
      </c>
      <c r="S93" s="18">
        <f t="shared" si="104"/>
        <v>0.775915740399169</v>
      </c>
      <c r="T93" s="18">
        <f t="shared" si="105"/>
        <v>2.2530758069454482</v>
      </c>
      <c r="U93" s="18">
        <f t="shared" si="106"/>
        <v>2.8296595076015674</v>
      </c>
      <c r="W93" t="str">
        <f t="shared" si="107"/>
        <v>41 Administrative occupations</v>
      </c>
      <c r="X93" s="18">
        <f t="shared" si="108"/>
        <v>-4.0184049348224171E-2</v>
      </c>
      <c r="Y93" s="18">
        <f t="shared" si="108"/>
        <v>1.4102210954932914</v>
      </c>
      <c r="Z93" s="18">
        <f t="shared" si="108"/>
        <v>0.2026137802107808</v>
      </c>
      <c r="AA93" s="18">
        <f t="shared" si="108"/>
        <v>-0.7074626836803044</v>
      </c>
      <c r="AB93" s="18">
        <f t="shared" si="109"/>
        <v>-0.40502599431220254</v>
      </c>
      <c r="AD93" s="18">
        <f t="shared" si="110"/>
        <v>-0.40502599431220254</v>
      </c>
      <c r="AE93" s="18">
        <f t="shared" si="111"/>
        <v>3.002908032761531</v>
      </c>
      <c r="AF93" s="18">
        <f t="shared" si="112"/>
        <v>2.7379841870996957</v>
      </c>
    </row>
    <row r="94" spans="1:32" x14ac:dyDescent="0.2">
      <c r="A94" t="str">
        <f t="shared" si="95"/>
        <v>42 Secretarial and related occupations</v>
      </c>
      <c r="B94" s="18">
        <f t="shared" si="96"/>
        <v>-1.5486869524286129</v>
      </c>
      <c r="C94" s="18">
        <f t="shared" si="96"/>
        <v>-1.6768370885978157</v>
      </c>
      <c r="D94" s="18">
        <f t="shared" si="96"/>
        <v>-1.7733249410801899</v>
      </c>
      <c r="E94" s="18">
        <f t="shared" si="96"/>
        <v>-1.6318532185166101</v>
      </c>
      <c r="F94" s="18">
        <f t="shared" si="97"/>
        <v>-1.679033084417425</v>
      </c>
      <c r="H94" s="18">
        <f t="shared" si="98"/>
        <v>-1.679033084417425</v>
      </c>
      <c r="I94" s="18">
        <f t="shared" si="99"/>
        <v>2.556353354833818</v>
      </c>
      <c r="J94" s="18">
        <f t="shared" si="100"/>
        <v>1.4224777342298323</v>
      </c>
      <c r="L94" t="str">
        <f t="shared" si="101"/>
        <v>42 Secretarial and related occupations</v>
      </c>
      <c r="M94" s="18">
        <f t="shared" si="102"/>
        <v>-6.8951463084920617</v>
      </c>
      <c r="N94" s="18">
        <f t="shared" si="102"/>
        <v>-4.596656579512393</v>
      </c>
      <c r="O94" s="18">
        <f t="shared" si="102"/>
        <v>-0.16143316906863658</v>
      </c>
      <c r="P94" s="18">
        <f t="shared" si="102"/>
        <v>1.7928808420452524</v>
      </c>
      <c r="Q94" s="18">
        <f t="shared" si="103"/>
        <v>1.137228824478087</v>
      </c>
      <c r="S94" s="18">
        <f t="shared" si="104"/>
        <v>1.137228824478087</v>
      </c>
      <c r="T94" s="18">
        <f t="shared" si="105"/>
        <v>2.0117231999003504</v>
      </c>
      <c r="U94" s="18">
        <f t="shared" si="106"/>
        <v>2.8893358419303405</v>
      </c>
      <c r="W94" t="str">
        <f t="shared" si="107"/>
        <v>42 Secretarial and related occupations</v>
      </c>
      <c r="X94" s="18">
        <f t="shared" si="108"/>
        <v>-0.96184998185850912</v>
      </c>
      <c r="Y94" s="18">
        <f t="shared" si="108"/>
        <v>-1.4027456732840338</v>
      </c>
      <c r="Z94" s="18">
        <f t="shared" si="108"/>
        <v>-1.9250889977155072</v>
      </c>
      <c r="AA94" s="18">
        <f t="shared" si="108"/>
        <v>-2.037922373171297</v>
      </c>
      <c r="AB94" s="18">
        <f t="shared" si="109"/>
        <v>-2.0003256790346535</v>
      </c>
      <c r="AD94" s="18">
        <f t="shared" si="110"/>
        <v>-2.0003256790346535</v>
      </c>
      <c r="AE94" s="18">
        <f t="shared" si="111"/>
        <v>2.6038713697225546</v>
      </c>
      <c r="AF94" s="18">
        <f t="shared" si="112"/>
        <v>1.2733427590537083</v>
      </c>
    </row>
    <row r="95" spans="1:32" x14ac:dyDescent="0.2">
      <c r="A95" t="str">
        <f t="shared" si="95"/>
        <v>51 Skilled agricultural and related trades</v>
      </c>
      <c r="B95" s="18">
        <f t="shared" si="96"/>
        <v>-0.22683675620840393</v>
      </c>
      <c r="C95" s="18">
        <f t="shared" si="96"/>
        <v>8.7823856770353981</v>
      </c>
      <c r="D95" s="18">
        <f t="shared" si="96"/>
        <v>-0.55066940583241575</v>
      </c>
      <c r="E95" s="18">
        <f t="shared" si="96"/>
        <v>0.75684261676265407</v>
      </c>
      <c r="F95" s="18">
        <f t="shared" si="97"/>
        <v>0.31910629218272479</v>
      </c>
      <c r="H95" s="18">
        <f t="shared" si="98"/>
        <v>0.31910629218272479</v>
      </c>
      <c r="I95" s="18">
        <f t="shared" si="99"/>
        <v>2.8826098104215436</v>
      </c>
      <c r="J95" s="18">
        <f t="shared" si="100"/>
        <v>3.0986230643143431</v>
      </c>
      <c r="L95" t="str">
        <f t="shared" si="101"/>
        <v>51 Skilled agricultural and related trades</v>
      </c>
      <c r="M95" s="18">
        <f t="shared" si="102"/>
        <v>-0.82991410335736537</v>
      </c>
      <c r="N95" s="18">
        <f t="shared" si="102"/>
        <v>8.1664549739995262</v>
      </c>
      <c r="O95" s="18">
        <f t="shared" si="102"/>
        <v>-0.3964462037803429</v>
      </c>
      <c r="P95" s="18">
        <f t="shared" si="102"/>
        <v>0.48686216718896169</v>
      </c>
      <c r="Q95" s="18">
        <f t="shared" si="103"/>
        <v>0.19155907954371276</v>
      </c>
      <c r="S95" s="18">
        <f t="shared" si="104"/>
        <v>0.19155907954371276</v>
      </c>
      <c r="T95" s="18">
        <f t="shared" si="105"/>
        <v>2.7624436222667637</v>
      </c>
      <c r="U95" s="18">
        <f t="shared" si="106"/>
        <v>2.8938336820434563</v>
      </c>
      <c r="W95" t="str">
        <f t="shared" si="107"/>
        <v>51 Skilled agricultural and related trades</v>
      </c>
      <c r="X95" s="18">
        <f t="shared" si="108"/>
        <v>4.7532581508246352</v>
      </c>
      <c r="Y95" s="18">
        <f t="shared" si="108"/>
        <v>13.224227792434817</v>
      </c>
      <c r="Z95" s="18">
        <f t="shared" si="108"/>
        <v>-1.6400910321680007</v>
      </c>
      <c r="AA95" s="18">
        <f t="shared" si="108"/>
        <v>2.5611782596340005</v>
      </c>
      <c r="AB95" s="18">
        <f t="shared" si="109"/>
        <v>1.141185640384168</v>
      </c>
      <c r="AD95" s="18">
        <f t="shared" si="110"/>
        <v>1.141185640384168</v>
      </c>
      <c r="AE95" s="18">
        <f t="shared" si="111"/>
        <v>3.6611325384586779</v>
      </c>
      <c r="AF95" s="18">
        <f t="shared" si="112"/>
        <v>4.3735575976677099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-0.18767525744552982</v>
      </c>
      <c r="C96" s="18">
        <f t="shared" si="96"/>
        <v>-10.861564653178002</v>
      </c>
      <c r="D96" s="18">
        <f t="shared" si="96"/>
        <v>-0.25245338709976028</v>
      </c>
      <c r="E96" s="18">
        <f t="shared" si="96"/>
        <v>-0.52355583303597131</v>
      </c>
      <c r="F96" s="18">
        <f t="shared" si="97"/>
        <v>-0.43327031960882501</v>
      </c>
      <c r="H96" s="18">
        <f t="shared" si="98"/>
        <v>-0.43327031960882501</v>
      </c>
      <c r="I96" s="18">
        <f t="shared" si="99"/>
        <v>2.1321979813256453</v>
      </c>
      <c r="J96" s="18">
        <f t="shared" si="100"/>
        <v>1.8124180657343114</v>
      </c>
      <c r="L96" t="str">
        <f t="shared" si="101"/>
        <v>52 Skilled metal, electrical and electronic trades</v>
      </c>
      <c r="M96" s="18">
        <f t="shared" si="102"/>
        <v>-0.52153927863881622</v>
      </c>
      <c r="N96" s="18">
        <f t="shared" si="102"/>
        <v>-10.464759565186677</v>
      </c>
      <c r="O96" s="18">
        <f t="shared" si="102"/>
        <v>-0.6952738710343298</v>
      </c>
      <c r="P96" s="18">
        <f t="shared" si="102"/>
        <v>-0.77037639259329715</v>
      </c>
      <c r="Q96" s="18">
        <f t="shared" si="103"/>
        <v>-0.74534853183970684</v>
      </c>
      <c r="S96" s="18">
        <f t="shared" si="104"/>
        <v>-0.74534853183970684</v>
      </c>
      <c r="T96" s="18">
        <f t="shared" si="105"/>
        <v>2.0292861474378032</v>
      </c>
      <c r="U96" s="18">
        <f t="shared" si="106"/>
        <v>1.4744683344478426</v>
      </c>
      <c r="W96" t="str">
        <f t="shared" si="107"/>
        <v>52 Skilled metal, electrical and electronic trades</v>
      </c>
      <c r="X96" s="18">
        <f t="shared" si="108"/>
        <v>14.283620376299044</v>
      </c>
      <c r="Y96" s="18">
        <f t="shared" si="108"/>
        <v>-23.159647439666376</v>
      </c>
      <c r="Z96" s="18">
        <f t="shared" si="108"/>
        <v>12.122258323733949</v>
      </c>
      <c r="AA96" s="18">
        <f t="shared" si="108"/>
        <v>3.4741650099052279</v>
      </c>
      <c r="AB96" s="18">
        <f t="shared" si="109"/>
        <v>6.2800865004346784</v>
      </c>
      <c r="AD96" s="18">
        <f t="shared" si="110"/>
        <v>6.2800865004346784</v>
      </c>
      <c r="AE96" s="18">
        <f t="shared" si="111"/>
        <v>5.123934626294524</v>
      </c>
      <c r="AF96" s="18">
        <f t="shared" si="112"/>
        <v>8.9336471555478738</v>
      </c>
    </row>
    <row r="97" spans="1:32" x14ac:dyDescent="0.2">
      <c r="A97" t="str">
        <f t="shared" si="95"/>
        <v>53 Skilled construction and building trades</v>
      </c>
      <c r="B97" s="18">
        <f t="shared" si="96"/>
        <v>2.0221861293843402</v>
      </c>
      <c r="C97" s="18">
        <f t="shared" si="96"/>
        <v>-18.626588509916754</v>
      </c>
      <c r="D97" s="18">
        <f t="shared" si="96"/>
        <v>0.39381866368741747</v>
      </c>
      <c r="E97" s="18">
        <f t="shared" si="96"/>
        <v>-0.50519417253485077</v>
      </c>
      <c r="F97" s="18">
        <f t="shared" si="97"/>
        <v>-0.20642130993855368</v>
      </c>
      <c r="H97" s="18">
        <f t="shared" si="98"/>
        <v>-0.20642130993855368</v>
      </c>
      <c r="I97" s="18">
        <f t="shared" si="99"/>
        <v>2.3919687875858742</v>
      </c>
      <c r="J97" s="18">
        <f t="shared" si="100"/>
        <v>2.2443488115094556</v>
      </c>
      <c r="L97" t="str">
        <f t="shared" si="101"/>
        <v>53 Skilled construction and building trades</v>
      </c>
      <c r="M97" s="18">
        <f t="shared" si="102"/>
        <v>1.9530793781326494</v>
      </c>
      <c r="N97" s="18">
        <f t="shared" si="102"/>
        <v>-19.366205108555199</v>
      </c>
      <c r="O97" s="18">
        <f t="shared" si="102"/>
        <v>0.59259720875355359</v>
      </c>
      <c r="P97" s="18">
        <f t="shared" si="102"/>
        <v>-0.52413018895297592</v>
      </c>
      <c r="Q97" s="18">
        <f t="shared" si="103"/>
        <v>-0.15327204549517859</v>
      </c>
      <c r="S97" s="18">
        <f t="shared" si="104"/>
        <v>-0.15327204549517859</v>
      </c>
      <c r="T97" s="18">
        <f t="shared" si="105"/>
        <v>2.4010664004831872</v>
      </c>
      <c r="U97" s="18">
        <f t="shared" si="106"/>
        <v>2.2914697155646646</v>
      </c>
      <c r="W97" t="str">
        <f t="shared" si="107"/>
        <v>53 Skilled construction and building trades</v>
      </c>
      <c r="X97" s="18">
        <f t="shared" si="108"/>
        <v>6.4572114984061679</v>
      </c>
      <c r="Y97" s="18">
        <f t="shared" si="108"/>
        <v>24.025144405449762</v>
      </c>
      <c r="Z97" s="18">
        <f t="shared" si="108"/>
        <v>-8.5443988325685005</v>
      </c>
      <c r="AA97" s="18">
        <f t="shared" si="108"/>
        <v>0.58170096845200359</v>
      </c>
      <c r="AB97" s="18">
        <f t="shared" si="109"/>
        <v>-2.5572750884712225</v>
      </c>
      <c r="AD97" s="18">
        <f t="shared" si="110"/>
        <v>-2.5572750884712225</v>
      </c>
      <c r="AE97" s="18">
        <f t="shared" si="111"/>
        <v>2.0424399645546654</v>
      </c>
      <c r="AF97" s="18">
        <f t="shared" si="112"/>
        <v>0.21222321471194849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-1.0827117936638264</v>
      </c>
      <c r="C98" s="18">
        <f t="shared" si="96"/>
        <v>-2.7852284229016422</v>
      </c>
      <c r="D98" s="18">
        <f t="shared" si="96"/>
        <v>1.501626594429406</v>
      </c>
      <c r="E98" s="18">
        <f t="shared" si="96"/>
        <v>-0.28551259941429485</v>
      </c>
      <c r="F98" s="18">
        <f t="shared" si="97"/>
        <v>0.30667658153187283</v>
      </c>
      <c r="H98" s="18">
        <f t="shared" si="98"/>
        <v>0.30667658153187283</v>
      </c>
      <c r="I98" s="18">
        <f t="shared" si="99"/>
        <v>2.5748422486001621</v>
      </c>
      <c r="J98" s="18">
        <f t="shared" si="100"/>
        <v>2.7911310366106612</v>
      </c>
      <c r="L98" t="str">
        <f t="shared" si="101"/>
        <v>54 Textiles, printing and other skilled trades</v>
      </c>
      <c r="M98" s="18">
        <f t="shared" si="102"/>
        <v>-1.5323773987453992</v>
      </c>
      <c r="N98" s="18">
        <f t="shared" si="102"/>
        <v>-10.377538915407925</v>
      </c>
      <c r="O98" s="18">
        <f t="shared" si="102"/>
        <v>1.7438610088846174</v>
      </c>
      <c r="P98" s="18">
        <f t="shared" si="102"/>
        <v>-0.46549525557203486</v>
      </c>
      <c r="Q98" s="18">
        <f t="shared" si="103"/>
        <v>0.26557406730260968</v>
      </c>
      <c r="S98" s="18">
        <f t="shared" si="104"/>
        <v>0.26557406730260968</v>
      </c>
      <c r="T98" s="18">
        <f t="shared" si="105"/>
        <v>1.9583720261088233</v>
      </c>
      <c r="U98" s="18">
        <f t="shared" si="106"/>
        <v>2.1617401010899151</v>
      </c>
      <c r="W98" t="str">
        <f t="shared" si="107"/>
        <v>54 Textiles, printing and other skilled trades</v>
      </c>
      <c r="X98" s="18">
        <f t="shared" si="108"/>
        <v>-0.40448663936520912</v>
      </c>
      <c r="Y98" s="18">
        <f t="shared" si="108"/>
        <v>8.344880576961744</v>
      </c>
      <c r="Z98" s="18">
        <f t="shared" si="108"/>
        <v>1.2047450566411211</v>
      </c>
      <c r="AA98" s="18">
        <f t="shared" si="108"/>
        <v>-6.5393209768305205E-2</v>
      </c>
      <c r="AB98" s="18">
        <f t="shared" si="109"/>
        <v>0.35620509678258028</v>
      </c>
      <c r="AD98" s="18">
        <f t="shared" si="110"/>
        <v>0.35620509678258028</v>
      </c>
      <c r="AE98" s="18">
        <f t="shared" si="111"/>
        <v>3.258883863099582</v>
      </c>
      <c r="AF98" s="18">
        <f t="shared" si="112"/>
        <v>3.4883969245347091</v>
      </c>
    </row>
    <row r="99" spans="1:32" x14ac:dyDescent="0.2">
      <c r="A99" t="str">
        <f t="shared" si="95"/>
        <v>61 Caring personal service occupations</v>
      </c>
      <c r="B99" s="18">
        <f t="shared" si="96"/>
        <v>0.70281915346437351</v>
      </c>
      <c r="C99" s="18">
        <f t="shared" si="96"/>
        <v>-4.5412678150582249</v>
      </c>
      <c r="D99" s="18">
        <f t="shared" si="96"/>
        <v>0.89827978509140483</v>
      </c>
      <c r="E99" s="18">
        <f t="shared" si="96"/>
        <v>0.84043713979071732</v>
      </c>
      <c r="F99" s="18">
        <f t="shared" si="97"/>
        <v>0.85971433619100868</v>
      </c>
      <c r="H99" s="18">
        <f t="shared" si="98"/>
        <v>0.85971433619100868</v>
      </c>
      <c r="I99" s="18">
        <f t="shared" si="99"/>
        <v>3.1876116219772932</v>
      </c>
      <c r="J99" s="18">
        <f t="shared" si="100"/>
        <v>3.7540158861056883</v>
      </c>
      <c r="L99" t="str">
        <f t="shared" si="101"/>
        <v>61 Caring personal service occupations</v>
      </c>
      <c r="M99" s="18">
        <f t="shared" si="102"/>
        <v>-0.81358770513108025</v>
      </c>
      <c r="N99" s="18">
        <f t="shared" si="102"/>
        <v>-1.3579269088938806</v>
      </c>
      <c r="O99" s="18">
        <f t="shared" si="102"/>
        <v>4.3580328685073999</v>
      </c>
      <c r="P99" s="18">
        <f t="shared" si="102"/>
        <v>1.7894223096198036</v>
      </c>
      <c r="Q99" s="18">
        <f t="shared" si="103"/>
        <v>2.6385231563734513</v>
      </c>
      <c r="S99" s="18">
        <f t="shared" si="104"/>
        <v>2.6385231563734513</v>
      </c>
      <c r="T99" s="18">
        <f t="shared" si="105"/>
        <v>3.04589873060781</v>
      </c>
      <c r="U99" s="18">
        <f t="shared" si="106"/>
        <v>4.889497846312918</v>
      </c>
      <c r="W99" t="str">
        <f t="shared" si="107"/>
        <v>61 Caring personal service occupations</v>
      </c>
      <c r="X99" s="18">
        <f t="shared" si="108"/>
        <v>0.88219443965316113</v>
      </c>
      <c r="Y99" s="18">
        <f t="shared" si="108"/>
        <v>-4.9021475900249971</v>
      </c>
      <c r="Z99" s="18">
        <f t="shared" si="108"/>
        <v>0.45876107317419645</v>
      </c>
      <c r="AA99" s="18">
        <f t="shared" si="108"/>
        <v>0.69868517914066786</v>
      </c>
      <c r="AB99" s="18">
        <f t="shared" si="109"/>
        <v>0.61864687719015432</v>
      </c>
      <c r="AD99" s="18">
        <f t="shared" si="110"/>
        <v>0.61864687719015432</v>
      </c>
      <c r="AE99" s="18">
        <f t="shared" si="111"/>
        <v>3.2040979588369156</v>
      </c>
      <c r="AF99" s="18">
        <f t="shared" si="112"/>
        <v>3.6083411547345845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2.8274052461225718</v>
      </c>
      <c r="C100" s="18">
        <f t="shared" si="96"/>
        <v>-11.440775121296831</v>
      </c>
      <c r="D100" s="18">
        <f t="shared" si="96"/>
        <v>0.256652039212657</v>
      </c>
      <c r="E100" s="18">
        <f t="shared" si="96"/>
        <v>0.74409459620472518</v>
      </c>
      <c r="F100" s="18">
        <f t="shared" si="97"/>
        <v>0.58135098682798869</v>
      </c>
      <c r="H100" s="18">
        <f t="shared" si="98"/>
        <v>0.58135098682798869</v>
      </c>
      <c r="I100" s="18">
        <f t="shared" si="99"/>
        <v>2.8777453571441347</v>
      </c>
      <c r="J100" s="18">
        <f t="shared" si="100"/>
        <v>3.2739782717706944</v>
      </c>
      <c r="L100" t="str">
        <f t="shared" si="101"/>
        <v>62 Leisure, travel and related personal service occupations</v>
      </c>
      <c r="M100" s="18">
        <f t="shared" si="102"/>
        <v>3.8279552591708788</v>
      </c>
      <c r="N100" s="18">
        <f t="shared" si="102"/>
        <v>-0.73592309855744498</v>
      </c>
      <c r="O100" s="18">
        <f t="shared" si="102"/>
        <v>0.31015716593938425</v>
      </c>
      <c r="P100" s="18">
        <f t="shared" si="102"/>
        <v>1.1641780720392569</v>
      </c>
      <c r="Q100" s="18">
        <f t="shared" si="103"/>
        <v>0.87869959346926763</v>
      </c>
      <c r="S100" s="18">
        <f t="shared" si="104"/>
        <v>0.87869959346926763</v>
      </c>
      <c r="T100" s="18">
        <f t="shared" si="105"/>
        <v>2.5527867623662992</v>
      </c>
      <c r="U100" s="18">
        <f t="shared" si="106"/>
        <v>3.181913351260035</v>
      </c>
      <c r="W100" t="str">
        <f t="shared" si="107"/>
        <v>62 Leisure, travel and related personal service occupations</v>
      </c>
      <c r="X100" s="18">
        <f t="shared" si="108"/>
        <v>2.4426331427463976</v>
      </c>
      <c r="Y100" s="18">
        <f t="shared" si="108"/>
        <v>-15.697815096656631</v>
      </c>
      <c r="Z100" s="18">
        <f t="shared" si="108"/>
        <v>0.23155880247891503</v>
      </c>
      <c r="AA100" s="18">
        <f t="shared" si="108"/>
        <v>0.54103801898808257</v>
      </c>
      <c r="AB100" s="18">
        <f t="shared" si="109"/>
        <v>0.43777225212693338</v>
      </c>
      <c r="AD100" s="18">
        <f t="shared" si="110"/>
        <v>0.43777225212693338</v>
      </c>
      <c r="AE100" s="18">
        <f t="shared" si="111"/>
        <v>3.0251026062818598</v>
      </c>
      <c r="AF100" s="18">
        <f t="shared" si="112"/>
        <v>3.316696036925193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-5.1040449864064747</v>
      </c>
      <c r="C101" s="18">
        <f t="shared" si="96"/>
        <v>29.690787094520022</v>
      </c>
      <c r="D101" s="18">
        <f t="shared" si="96"/>
        <v>-7.0788517231417769</v>
      </c>
      <c r="E101" s="18">
        <f t="shared" si="96"/>
        <v>0.41960198766040069</v>
      </c>
      <c r="F101" s="18">
        <f t="shared" si="97"/>
        <v>-2.1448125653479311</v>
      </c>
      <c r="H101" s="18">
        <f t="shared" si="98"/>
        <v>-2.1448125653479311</v>
      </c>
      <c r="I101" s="18">
        <f t="shared" si="99"/>
        <v>1.9787595007912051</v>
      </c>
      <c r="J101" s="18">
        <f t="shared" si="100"/>
        <v>0.41466054537608876</v>
      </c>
      <c r="L101" t="str">
        <f t="shared" si="101"/>
        <v>63 Community and civil enforcement occupations</v>
      </c>
      <c r="M101" s="18">
        <f t="shared" si="102"/>
        <v>-8.5143976656174125</v>
      </c>
      <c r="N101" s="18">
        <f t="shared" si="102"/>
        <v>52.106636973598896</v>
      </c>
      <c r="O101" s="18">
        <f t="shared" si="102"/>
        <v>-12.082279332771872</v>
      </c>
      <c r="P101" s="18">
        <f t="shared" si="102"/>
        <v>1.0911755123978129</v>
      </c>
      <c r="Q101" s="18">
        <f t="shared" si="103"/>
        <v>-3.505853043063345</v>
      </c>
      <c r="S101" s="18">
        <f t="shared" si="104"/>
        <v>-3.5058530430633561</v>
      </c>
      <c r="T101" s="18">
        <f t="shared" si="105"/>
        <v>1.3796057001125295</v>
      </c>
      <c r="U101" s="18">
        <f t="shared" si="106"/>
        <v>-1.3653872553801349</v>
      </c>
      <c r="W101" t="str">
        <f t="shared" si="107"/>
        <v>63 Community and civil enforcement occupations</v>
      </c>
      <c r="X101" s="18">
        <f t="shared" si="108"/>
        <v>4.8126133145756755</v>
      </c>
      <c r="Y101" s="18">
        <f t="shared" si="108"/>
        <v>-16.951892783057076</v>
      </c>
      <c r="Z101" s="18">
        <f t="shared" si="108"/>
        <v>5.8853111435137828</v>
      </c>
      <c r="AA101" s="18">
        <f t="shared" si="108"/>
        <v>-0.67340643011589707</v>
      </c>
      <c r="AB101" s="18">
        <f t="shared" si="109"/>
        <v>1.4664034351692834</v>
      </c>
      <c r="AD101" s="18">
        <f t="shared" si="110"/>
        <v>1.4664034351692834</v>
      </c>
      <c r="AE101" s="18">
        <f t="shared" si="111"/>
        <v>3.8964131359113585</v>
      </c>
      <c r="AF101" s="18">
        <f t="shared" si="112"/>
        <v>4.7928961325522046</v>
      </c>
    </row>
    <row r="102" spans="1:32" x14ac:dyDescent="0.2">
      <c r="A102" t="str">
        <f t="shared" si="95"/>
        <v>71 Sales occupations</v>
      </c>
      <c r="B102" s="18">
        <f t="shared" si="96"/>
        <v>-1.1679921498833568</v>
      </c>
      <c r="C102" s="18">
        <f t="shared" si="96"/>
        <v>0.11737683804198262</v>
      </c>
      <c r="D102" s="18">
        <f t="shared" si="96"/>
        <v>-0.20369481280889667</v>
      </c>
      <c r="E102" s="18">
        <f t="shared" si="96"/>
        <v>-0.44205549970047775</v>
      </c>
      <c r="F102" s="18">
        <f t="shared" si="97"/>
        <v>-0.3626652621855353</v>
      </c>
      <c r="H102" s="18">
        <f t="shared" si="98"/>
        <v>-0.3626652621855353</v>
      </c>
      <c r="I102" s="18">
        <f t="shared" si="99"/>
        <v>2.5282952318163909</v>
      </c>
      <c r="J102" s="18">
        <f t="shared" si="100"/>
        <v>2.2746616253184637</v>
      </c>
      <c r="L102" t="str">
        <f t="shared" si="101"/>
        <v>71 Sales occupations</v>
      </c>
      <c r="M102" s="18">
        <f t="shared" si="102"/>
        <v>-0.50329418389877256</v>
      </c>
      <c r="N102" s="18">
        <f t="shared" si="102"/>
        <v>0.65761081241464403</v>
      </c>
      <c r="O102" s="18">
        <f t="shared" si="102"/>
        <v>-7.0352411676299909E-4</v>
      </c>
      <c r="P102" s="18">
        <f t="shared" si="102"/>
        <v>-2.9485622834402037E-2</v>
      </c>
      <c r="Q102" s="18">
        <f t="shared" si="103"/>
        <v>-1.9892510507435457E-2</v>
      </c>
      <c r="S102" s="18">
        <f t="shared" si="104"/>
        <v>-1.9892510507435457E-2</v>
      </c>
      <c r="T102" s="18">
        <f t="shared" si="105"/>
        <v>1.9403952630405286</v>
      </c>
      <c r="U102" s="18">
        <f t="shared" si="106"/>
        <v>1.9252006500164009</v>
      </c>
      <c r="W102" t="str">
        <f t="shared" si="107"/>
        <v>71 Sales occupations</v>
      </c>
      <c r="X102" s="18">
        <f t="shared" si="108"/>
        <v>-1.5728201974043232</v>
      </c>
      <c r="Y102" s="18">
        <f t="shared" si="108"/>
        <v>-0.22065271060643932</v>
      </c>
      <c r="Z102" s="18">
        <f t="shared" si="108"/>
        <v>-0.33268169416017512</v>
      </c>
      <c r="AA102" s="18">
        <f t="shared" si="108"/>
        <v>-0.71518279870166346</v>
      </c>
      <c r="AB102" s="18">
        <f t="shared" si="109"/>
        <v>-0.58784581541511116</v>
      </c>
      <c r="AD102" s="18">
        <f t="shared" si="110"/>
        <v>-0.58784581541511116</v>
      </c>
      <c r="AE102" s="18">
        <f t="shared" si="111"/>
        <v>2.8764575792953107</v>
      </c>
      <c r="AF102" s="18">
        <f t="shared" si="112"/>
        <v>2.4869366580791086</v>
      </c>
    </row>
    <row r="103" spans="1:32" x14ac:dyDescent="0.2">
      <c r="A103" t="str">
        <f t="shared" si="95"/>
        <v>72 Customer service occupations</v>
      </c>
      <c r="B103" s="18">
        <f t="shared" si="96"/>
        <v>1.4878119575258753</v>
      </c>
      <c r="C103" s="18">
        <f t="shared" si="96"/>
        <v>4.1251199913793002</v>
      </c>
      <c r="D103" s="18">
        <f t="shared" si="96"/>
        <v>2.0756086805382656</v>
      </c>
      <c r="E103" s="18">
        <f t="shared" si="96"/>
        <v>0.94327185938787306</v>
      </c>
      <c r="F103" s="18">
        <f t="shared" si="97"/>
        <v>1.3193148575315394</v>
      </c>
      <c r="H103" s="18">
        <f t="shared" si="98"/>
        <v>1.3193148575315394</v>
      </c>
      <c r="I103" s="18">
        <f t="shared" si="99"/>
        <v>2.8265429321847835</v>
      </c>
      <c r="J103" s="18">
        <f t="shared" si="100"/>
        <v>3.7469987926241011</v>
      </c>
      <c r="L103" t="str">
        <f t="shared" si="101"/>
        <v>72 Customer service occupations</v>
      </c>
      <c r="M103" s="18">
        <f t="shared" si="102"/>
        <v>-3.2584426083412721</v>
      </c>
      <c r="N103" s="18">
        <f t="shared" si="102"/>
        <v>18.466363077803784</v>
      </c>
      <c r="O103" s="18">
        <f t="shared" si="102"/>
        <v>4.373969203113548</v>
      </c>
      <c r="P103" s="18">
        <f t="shared" si="102"/>
        <v>1.474265976791056</v>
      </c>
      <c r="Q103" s="18">
        <f t="shared" si="103"/>
        <v>2.4317703540080338</v>
      </c>
      <c r="S103" s="18">
        <f t="shared" si="104"/>
        <v>2.4317703540080338</v>
      </c>
      <c r="T103" s="18">
        <f t="shared" si="105"/>
        <v>2.4644879807948383</v>
      </c>
      <c r="U103" s="18">
        <f t="shared" si="106"/>
        <v>4.2786406016752432</v>
      </c>
      <c r="W103" t="str">
        <f t="shared" si="107"/>
        <v>72 Customer service occupations</v>
      </c>
      <c r="X103" s="18">
        <f t="shared" si="108"/>
        <v>4.1530376140723524</v>
      </c>
      <c r="Y103" s="18">
        <f t="shared" si="108"/>
        <v>-2.5642082255999066</v>
      </c>
      <c r="Z103" s="18">
        <f t="shared" si="108"/>
        <v>0.67418034242849867</v>
      </c>
      <c r="AA103" s="18">
        <f t="shared" si="108"/>
        <v>0.56769813708601458</v>
      </c>
      <c r="AB103" s="18">
        <f t="shared" si="109"/>
        <v>0.60317968572474179</v>
      </c>
      <c r="AD103" s="18">
        <f t="shared" si="110"/>
        <v>0.60317968572474179</v>
      </c>
      <c r="AE103" s="18">
        <f t="shared" si="111"/>
        <v>3.0242039213478789</v>
      </c>
      <c r="AF103" s="18">
        <f t="shared" si="112"/>
        <v>3.4276467013000467</v>
      </c>
    </row>
    <row r="104" spans="1:32" x14ac:dyDescent="0.2">
      <c r="A104" t="str">
        <f t="shared" si="95"/>
        <v>81 Process, plant and machine operatives</v>
      </c>
      <c r="B104" s="18">
        <f t="shared" si="96"/>
        <v>-0.31401138554018049</v>
      </c>
      <c r="C104" s="18">
        <f t="shared" si="96"/>
        <v>-11.559341910584674</v>
      </c>
      <c r="D104" s="18">
        <f t="shared" si="96"/>
        <v>1.0293068164790808</v>
      </c>
      <c r="E104" s="18">
        <f t="shared" si="96"/>
        <v>-0.71506362428586101</v>
      </c>
      <c r="F104" s="18">
        <f t="shared" si="97"/>
        <v>-0.13697922720596889</v>
      </c>
      <c r="H104" s="18">
        <f t="shared" si="98"/>
        <v>-0.13697922720596889</v>
      </c>
      <c r="I104" s="18">
        <f t="shared" si="99"/>
        <v>2.2496135194041589</v>
      </c>
      <c r="J104" s="18">
        <f t="shared" si="100"/>
        <v>2.1495665557192956</v>
      </c>
      <c r="L104" t="str">
        <f t="shared" si="101"/>
        <v>81 Process, plant and machine operatives</v>
      </c>
      <c r="M104" s="18">
        <f t="shared" si="102"/>
        <v>-0.87742931633426613</v>
      </c>
      <c r="N104" s="18">
        <f t="shared" si="102"/>
        <v>-11.493097060103608</v>
      </c>
      <c r="O104" s="18">
        <f t="shared" si="102"/>
        <v>6.3588453647289711E-2</v>
      </c>
      <c r="P104" s="18">
        <f t="shared" si="102"/>
        <v>-1.1740599271182317</v>
      </c>
      <c r="Q104" s="18">
        <f t="shared" si="103"/>
        <v>-0.76322077395351018</v>
      </c>
      <c r="S104" s="18">
        <f t="shared" si="104"/>
        <v>-0.76322077395351018</v>
      </c>
      <c r="T104" s="18">
        <f t="shared" si="105"/>
        <v>1.967753958973284</v>
      </c>
      <c r="U104" s="18">
        <f t="shared" si="106"/>
        <v>1.3948020057849453</v>
      </c>
      <c r="W104" t="str">
        <f t="shared" si="107"/>
        <v>81 Process, plant and machine operatives</v>
      </c>
      <c r="X104" s="18">
        <f t="shared" si="108"/>
        <v>1.7624803243489806</v>
      </c>
      <c r="Y104" s="18">
        <f t="shared" si="108"/>
        <v>-11.788017857109502</v>
      </c>
      <c r="Z104" s="18">
        <f t="shared" si="108"/>
        <v>4.1162608674630841</v>
      </c>
      <c r="AA104" s="18">
        <f t="shared" si="108"/>
        <v>0.49328855782171388</v>
      </c>
      <c r="AB104" s="18">
        <f t="shared" si="109"/>
        <v>1.6867170866474268</v>
      </c>
      <c r="AD104" s="18">
        <f t="shared" si="110"/>
        <v>1.6867170866474268</v>
      </c>
      <c r="AE104" s="18">
        <f t="shared" si="111"/>
        <v>3.1496029018232896</v>
      </c>
      <c r="AF104" s="18">
        <f t="shared" si="112"/>
        <v>4.2888022046724927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1.973161085836117</v>
      </c>
      <c r="C105" s="18">
        <f t="shared" si="96"/>
        <v>-9.8354003460517596</v>
      </c>
      <c r="D105" s="18">
        <f t="shared" si="96"/>
        <v>0.19923490894293572</v>
      </c>
      <c r="E105" s="18">
        <f t="shared" si="96"/>
        <v>-4.0139762208846186E-2</v>
      </c>
      <c r="F105" s="18">
        <f t="shared" si="97"/>
        <v>3.9588186951000637E-2</v>
      </c>
      <c r="H105" s="18">
        <f t="shared" si="98"/>
        <v>3.9588186951000637E-2</v>
      </c>
      <c r="I105" s="18">
        <f t="shared" si="99"/>
        <v>2.8928382402044983</v>
      </c>
      <c r="J105" s="18">
        <f t="shared" si="100"/>
        <v>2.9194204994158257</v>
      </c>
      <c r="L105" t="str">
        <f t="shared" si="101"/>
        <v>82 Transport and mobile machine drivers and operatives</v>
      </c>
      <c r="M105" s="18">
        <f t="shared" si="102"/>
        <v>1.7846869520017128</v>
      </c>
      <c r="N105" s="18">
        <f t="shared" si="102"/>
        <v>-9.9117447757977146</v>
      </c>
      <c r="O105" s="18">
        <f t="shared" si="102"/>
        <v>-0.14543050680024816</v>
      </c>
      <c r="P105" s="18">
        <f t="shared" si="102"/>
        <v>-0.17655665703850687</v>
      </c>
      <c r="Q105" s="18">
        <f t="shared" si="103"/>
        <v>-0.16618235182876973</v>
      </c>
      <c r="S105" s="18">
        <f t="shared" si="104"/>
        <v>-0.16618235182876973</v>
      </c>
      <c r="T105" s="18">
        <f t="shared" si="105"/>
        <v>2.7938596897858714</v>
      </c>
      <c r="U105" s="18">
        <f t="shared" si="106"/>
        <v>2.6813150450515355</v>
      </c>
      <c r="W105" t="str">
        <f t="shared" si="107"/>
        <v>82 Transport and mobile machine drivers and operatives</v>
      </c>
      <c r="X105" s="18">
        <f t="shared" si="108"/>
        <v>4.2348726324457298</v>
      </c>
      <c r="Y105" s="18">
        <f t="shared" si="108"/>
        <v>-8.9718930457035171</v>
      </c>
      <c r="Z105" s="18">
        <f t="shared" si="108"/>
        <v>3.767566126027555</v>
      </c>
      <c r="AA105" s="18">
        <f t="shared" si="108"/>
        <v>1.1467167982266879</v>
      </c>
      <c r="AB105" s="18">
        <f t="shared" si="109"/>
        <v>2.0128944878837096</v>
      </c>
      <c r="AD105" s="18">
        <f t="shared" si="110"/>
        <v>2.0128944878837096</v>
      </c>
      <c r="AE105" s="18">
        <f t="shared" si="111"/>
        <v>3.9185957359344048</v>
      </c>
      <c r="AF105" s="18">
        <f t="shared" si="112"/>
        <v>5.1645473361314753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-2.5257184562761381</v>
      </c>
      <c r="C106" s="18">
        <f t="shared" si="96"/>
        <v>-10.183664279631643</v>
      </c>
      <c r="D106" s="18">
        <f t="shared" si="96"/>
        <v>14.343270014538657</v>
      </c>
      <c r="E106" s="18">
        <f t="shared" si="96"/>
        <v>1.3218020185705281</v>
      </c>
      <c r="F106" s="18">
        <f t="shared" si="97"/>
        <v>5.4885864496383663</v>
      </c>
      <c r="H106" s="18">
        <f t="shared" si="98"/>
        <v>5.4885864496383663</v>
      </c>
      <c r="I106" s="18">
        <f t="shared" si="99"/>
        <v>4.4124451426697631</v>
      </c>
      <c r="J106" s="18">
        <f t="shared" si="100"/>
        <v>7.9265426368519298</v>
      </c>
      <c r="L106" t="str">
        <f t="shared" si="101"/>
        <v>91 Elementary trades and related occupations</v>
      </c>
      <c r="M106" s="18">
        <f t="shared" si="102"/>
        <v>-2.5478201196222794</v>
      </c>
      <c r="N106" s="18">
        <f t="shared" si="102"/>
        <v>-9.198528836798836</v>
      </c>
      <c r="O106" s="18">
        <f t="shared" si="102"/>
        <v>6.2701089521016051</v>
      </c>
      <c r="P106" s="18">
        <f t="shared" si="102"/>
        <v>0.73917825634444156</v>
      </c>
      <c r="Q106" s="18">
        <f t="shared" si="103"/>
        <v>2.550073955241916</v>
      </c>
      <c r="S106" s="18">
        <f t="shared" si="104"/>
        <v>2.550073955241916</v>
      </c>
      <c r="T106" s="18">
        <f t="shared" si="105"/>
        <v>2.4681691191536403</v>
      </c>
      <c r="U106" s="18">
        <f t="shared" si="106"/>
        <v>4.3737778721177456</v>
      </c>
      <c r="W106" t="str">
        <f t="shared" si="107"/>
        <v>91 Elementary trades and related occupations</v>
      </c>
      <c r="X106" s="18">
        <f t="shared" si="108"/>
        <v>-2.4621542150059406</v>
      </c>
      <c r="Y106" s="18">
        <f t="shared" si="108"/>
        <v>-13.010691239657234</v>
      </c>
      <c r="Z106" s="18">
        <f t="shared" si="108"/>
        <v>30.255030188515985</v>
      </c>
      <c r="AA106" s="18">
        <f t="shared" si="108"/>
        <v>1.9204164637047105</v>
      </c>
      <c r="AB106" s="18">
        <f t="shared" si="109"/>
        <v>10.604372034671661</v>
      </c>
      <c r="AD106" s="18">
        <f t="shared" si="110"/>
        <v>10.604372034671661</v>
      </c>
      <c r="AE106" s="18">
        <f t="shared" si="111"/>
        <v>8.3231674370185296</v>
      </c>
      <c r="AF106" s="18">
        <f t="shared" si="112"/>
        <v>13.690423685507614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-2.5580612172615425E-2</v>
      </c>
      <c r="C107" s="18">
        <f t="shared" si="96"/>
        <v>-6.482621718677839</v>
      </c>
      <c r="D107" s="18">
        <f t="shared" si="96"/>
        <v>-1.7998331787295596</v>
      </c>
      <c r="E107" s="18">
        <f t="shared" si="96"/>
        <v>-0.80551981850565113</v>
      </c>
      <c r="F107" s="18">
        <f t="shared" si="97"/>
        <v>-1.1380712444854724</v>
      </c>
      <c r="H107" s="18">
        <f t="shared" si="98"/>
        <v>-1.1380712444854724</v>
      </c>
      <c r="I107" s="18">
        <f t="shared" si="99"/>
        <v>2.370254870140065</v>
      </c>
      <c r="J107" s="18">
        <f t="shared" si="100"/>
        <v>1.5702895813915152</v>
      </c>
      <c r="L107" t="str">
        <f t="shared" si="101"/>
        <v>92 Elementary administration and service occupations</v>
      </c>
      <c r="M107" s="18">
        <f t="shared" si="102"/>
        <v>-2.38950785823141</v>
      </c>
      <c r="N107" s="18">
        <f t="shared" si="102"/>
        <v>-0.60024816836897754</v>
      </c>
      <c r="O107" s="18">
        <f t="shared" si="102"/>
        <v>-0.30751903267055569</v>
      </c>
      <c r="P107" s="18">
        <f t="shared" si="102"/>
        <v>-0.93737277240741879</v>
      </c>
      <c r="Q107" s="18">
        <f t="shared" si="103"/>
        <v>-0.72786492695822158</v>
      </c>
      <c r="S107" s="18">
        <f t="shared" si="104"/>
        <v>-0.72786492695822158</v>
      </c>
      <c r="T107" s="18">
        <f t="shared" si="105"/>
        <v>2.1291634333711729</v>
      </c>
      <c r="U107" s="18">
        <f t="shared" si="106"/>
        <v>1.5948490628401535</v>
      </c>
      <c r="W107" t="str">
        <f t="shared" si="107"/>
        <v>92 Elementary administration and service occupations</v>
      </c>
      <c r="X107" s="18">
        <f t="shared" si="108"/>
        <v>2.3685770982103449</v>
      </c>
      <c r="Y107" s="18">
        <f t="shared" si="108"/>
        <v>-11.771851440986659</v>
      </c>
      <c r="Z107" s="18">
        <f t="shared" si="108"/>
        <v>-3.4101836638327221</v>
      </c>
      <c r="AA107" s="18">
        <f t="shared" si="108"/>
        <v>-0.65109313296101146</v>
      </c>
      <c r="AB107" s="18">
        <f t="shared" si="109"/>
        <v>-1.5794376732469972</v>
      </c>
      <c r="AD107" s="18">
        <f t="shared" si="110"/>
        <v>-1.5794376732469972</v>
      </c>
      <c r="AE107" s="18">
        <f t="shared" si="111"/>
        <v>2.6066403886326306</v>
      </c>
      <c r="AF107" s="18">
        <f t="shared" si="112"/>
        <v>1.5453252793143912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1.3845311799311588</v>
      </c>
      <c r="C109" s="26">
        <f>IF(AND(D$6-C$6 &lt;&gt; 0,C35&lt;&gt;0,D35&lt;&gt;0),(EXP(LN(D35/C35)/(D$6-C$6))-1)*100,0)</f>
        <v>-0.70973280953247064</v>
      </c>
      <c r="D109" s="26">
        <f>IF(AND(E$6-D$6 &lt;&gt; 0,D35&lt;&gt;0,E35&lt;&gt;0),(EXP(LN(E35/D35)/(E$6-D$6))-1)*100,0)</f>
        <v>0.74781971914583689</v>
      </c>
      <c r="E109" s="26">
        <f>IF(AND(F$6-E$6 &lt;&gt; 0,E35&lt;&gt;0,F35&lt;&gt;0),(EXP(LN(F35/E35)/(F$6-E$6))-1)*100,0)</f>
        <v>0.46773174586265398</v>
      </c>
      <c r="F109" s="26">
        <f t="shared" ref="F109" si="113">IF(AND(F$6-D$6 &lt;&gt; 0,D35&lt;&gt;0,F35&lt;&gt;0),(EXP(LN(F35/D35)/(F$6-D$6))-1)*100,0)</f>
        <v>0.56100777769414467</v>
      </c>
      <c r="H109" s="26">
        <f t="shared" ref="H109" si="114">IF($F$6-$D$6 &lt;&gt; 0,(EXP(LN(1+(H72/100))/($F$6-$D$6))-1)*100,0)</f>
        <v>0.56100777769414467</v>
      </c>
      <c r="I109" s="26">
        <f>IF(D35&gt;0,((1+(I35/D35))^(1/($F$6-$D$6))-1)*100,0)</f>
        <v>2.759686939841921</v>
      </c>
      <c r="J109" s="26">
        <f t="shared" ref="J109" si="115">IF($F$6-$D$6 &lt;&gt; 0,(EXP(LN(1+(J72/100))/($F$6-$D$6))-1)*100,0)</f>
        <v>3.147894026371878</v>
      </c>
      <c r="L109" s="24" t="str">
        <f>L35</f>
        <v>All occupations</v>
      </c>
      <c r="M109" s="26">
        <f>IF(AND(N$6-M$6 &lt;&gt; 0,M35&lt;&gt;0,N35&lt;&gt;0),(EXP(LN(N35/M35)/(N$6-M$6))-1)*100,0)</f>
        <v>0.7708797396923206</v>
      </c>
      <c r="N109" s="26">
        <f>IF(AND(O$6-N$6 &lt;&gt; 0,N35&lt;&gt;0,O35&lt;&gt;0),(EXP(LN(O35/N35)/(O$6-N$6))-1)*100,0)</f>
        <v>-1.7114263872019086</v>
      </c>
      <c r="O109" s="26">
        <f>IF(AND(P$6-O$6 &lt;&gt; 0,O35&lt;&gt;0,P35&lt;&gt;0),(EXP(LN(P35/O35)/(P$6-O$6))-1)*100,0)</f>
        <v>0.61917613617563649</v>
      </c>
      <c r="P109" s="26">
        <f>IF(AND(Q$6-P$6 &lt;&gt; 0,P35&lt;&gt;0,Q35&lt;&gt;0),(EXP(LN(Q35/P35)/(Q$6-P$6))-1)*100,0)</f>
        <v>0.35775712667651671</v>
      </c>
      <c r="Q109" s="26">
        <f t="shared" ref="Q109" si="116">IF(AND(Q$6-O$6 &lt;&gt; 0,O35&lt;&gt;0,Q35&lt;&gt;0),(EXP(LN(Q35/O35)/(Q$6-O$6))-1)*100,0)</f>
        <v>0.44482124328235617</v>
      </c>
      <c r="S109" s="26">
        <f t="shared" ref="S109" si="117">IF($F$6-$D$6 &lt;&gt; 0,(EXP(LN(1+(S72/100))/($F$6-$D$6))-1)*100,0)</f>
        <v>0.44482124328235617</v>
      </c>
      <c r="T109" s="26">
        <f t="shared" ref="T109" si="118">IF(O35&gt;0,((1+(T35/O35))^(1/($F$6-$D$6))-1)*100,0)</f>
        <v>2.3454988633513141</v>
      </c>
      <c r="U109" s="26">
        <f t="shared" ref="U109" si="119">IF($F$6-$D$6 &lt;&gt; 0,(EXP(LN(1+(U72/100))/($F$6-$D$6))-1)*100,0)</f>
        <v>2.6699380338407019</v>
      </c>
      <c r="W109" s="24" t="str">
        <f>W35</f>
        <v>All occupations</v>
      </c>
      <c r="X109" s="26">
        <f>IF(AND(Y$6-X$6 &lt;&gt; 0,X35&lt;&gt;0,Y35&lt;&gt;0),(EXP(LN(Y35/X35)/(Y$6-X$6))-1)*100,0)</f>
        <v>2.0779746386554443</v>
      </c>
      <c r="Y109" s="26">
        <f>IF(AND(Z$6-Y$6 &lt;&gt; 0,Y35&lt;&gt;0,Z35&lt;&gt;0),(EXP(LN(Z35/Y35)/(Z$6-Y$6))-1)*100,0)</f>
        <v>0.38632713902779781</v>
      </c>
      <c r="Z109" s="26">
        <f>IF(AND(AA$6-Z$6 &lt;&gt; 0,Z35&lt;&gt;0,AA35&lt;&gt;0),(EXP(LN(AA35/Z35)/(AA$6-Z$6))-1)*100,0)</f>
        <v>0.88491577562217483</v>
      </c>
      <c r="AA109" s="26">
        <f>IF(AND(AB$6-AA$6 &lt;&gt; 0,AA35&lt;&gt;0,AB35&lt;&gt;0),(EXP(LN(AB35/AA35)/(AB$6-AA$6))-1)*100,0)</f>
        <v>0.58284211758869997</v>
      </c>
      <c r="AB109" s="26">
        <f t="shared" ref="AB109" si="120">IF(AND(AB$6-Z$6 &lt;&gt; 0,Z35&lt;&gt;0,AB35&lt;&gt;0),(EXP(LN(AB35/Z35)/(AB$6-Z$6))-1)*100,0)</f>
        <v>0.68343270506441289</v>
      </c>
      <c r="AD109" s="26">
        <f t="shared" ref="AD109" si="121">IF($F$6-$D$6 &lt;&gt; 0,(EXP(LN(1+(AD72/100))/($F$6-$D$6))-1)*100,0)</f>
        <v>0.68343270506441289</v>
      </c>
      <c r="AE109" s="26">
        <f t="shared" ref="AE109" si="122">IF(Z35&gt;0,((1+(AE35/Z35))^(1/($F$6-$D$6))-1)*100,0)</f>
        <v>3.1789324513691763</v>
      </c>
      <c r="AF109" s="26">
        <f t="shared" ref="AF109" si="123">IF($F$6-$D$6 &lt;&gt; 0,(EXP(LN(1+(AF72/100))/($F$6-$D$6))-1)*100,0)</f>
        <v>3.6277239280469775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Swindon and Wiltshire (Continued)</v>
      </c>
      <c r="L112" s="19" t="str">
        <f>CONCATENATE(L$1," (Continued)")</f>
        <v>Occupation Table 2.1  Males: Employment Change by Occupation (SOC 2020) and Replacement Demand, 2015-2035, Swindon and Wiltshire (Continued)</v>
      </c>
      <c r="W112" s="19" t="str">
        <f>CONCATENATE(W$1," (Continued)")</f>
        <v>Occupation Table 2.2  Females: Employment Change by Occupation (SOC 2020) and Replacement Demand, 2015-2035, Swindon and Wiltshire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4.5195482314068833</v>
      </c>
      <c r="C119" s="27">
        <f t="shared" si="125"/>
        <v>1.070774151201082</v>
      </c>
      <c r="D119" s="27">
        <f t="shared" si="125"/>
        <v>-2.6140284584752749</v>
      </c>
      <c r="E119" s="27">
        <f t="shared" si="125"/>
        <v>2.3021751047788577</v>
      </c>
      <c r="F119" s="27">
        <f t="shared" ref="F119:F144" si="126">F8-D8</f>
        <v>-0.3118533536964172</v>
      </c>
      <c r="L119" t="str">
        <f t="shared" ref="L119:L144" si="127">L8</f>
        <v>11 Corporate managers and directors</v>
      </c>
      <c r="M119" s="27">
        <f t="shared" ref="M119:P144" si="128">N8-M8</f>
        <v>2.1998207042691611</v>
      </c>
      <c r="N119" s="27">
        <f t="shared" si="128"/>
        <v>0.24219656828174152</v>
      </c>
      <c r="O119" s="27">
        <f t="shared" si="128"/>
        <v>-2.5358175714429407</v>
      </c>
      <c r="P119" s="27">
        <f t="shared" si="128"/>
        <v>0.70403722488698506</v>
      </c>
      <c r="Q119" s="27">
        <f t="shared" ref="Q119:Q144" si="129">Q8-O8</f>
        <v>-1.8317803465559557</v>
      </c>
      <c r="W119" t="str">
        <f t="shared" ref="W119:W144" si="130">W8</f>
        <v>11 Corporate managers and directors</v>
      </c>
      <c r="X119" s="27">
        <f t="shared" ref="X119:AA144" si="131">Y8-X8</f>
        <v>2.3197275271376823</v>
      </c>
      <c r="Y119" s="27">
        <f t="shared" si="131"/>
        <v>0.82857758291936179</v>
      </c>
      <c r="Z119" s="27">
        <f t="shared" si="131"/>
        <v>-7.8210887032355458E-2</v>
      </c>
      <c r="AA119" s="27">
        <f t="shared" si="131"/>
        <v>1.598137879891917</v>
      </c>
      <c r="AB119" s="27">
        <f t="shared" ref="AB119:AB144" si="132">AB8-Z8</f>
        <v>1.5199269928595616</v>
      </c>
    </row>
    <row r="120" spans="1:28" x14ac:dyDescent="0.2">
      <c r="A120" t="str">
        <f t="shared" si="124"/>
        <v>12 Other managers and proprietors</v>
      </c>
      <c r="B120" s="27">
        <f t="shared" si="125"/>
        <v>1.1929624405831998</v>
      </c>
      <c r="C120" s="27">
        <f t="shared" si="125"/>
        <v>0.32771971113696807</v>
      </c>
      <c r="D120" s="27">
        <f t="shared" si="125"/>
        <v>0.83509357025248931</v>
      </c>
      <c r="E120" s="27">
        <f t="shared" si="125"/>
        <v>1.7246740534909737</v>
      </c>
      <c r="F120" s="27">
        <f t="shared" si="126"/>
        <v>2.559767623743463</v>
      </c>
      <c r="L120" t="str">
        <f t="shared" si="127"/>
        <v>12 Other managers and proprietors</v>
      </c>
      <c r="M120" s="27">
        <f t="shared" si="128"/>
        <v>0.67088238883189355</v>
      </c>
      <c r="N120" s="27">
        <f t="shared" si="128"/>
        <v>-0.20555876096575787</v>
      </c>
      <c r="O120" s="27">
        <f t="shared" si="128"/>
        <v>1.1756944941274998</v>
      </c>
      <c r="P120" s="27">
        <f t="shared" si="128"/>
        <v>1.3262522680123521</v>
      </c>
      <c r="Q120" s="27">
        <f t="shared" si="129"/>
        <v>2.5019467621398519</v>
      </c>
      <c r="W120" t="str">
        <f t="shared" si="130"/>
        <v>12 Other managers and proprietors</v>
      </c>
      <c r="X120" s="27">
        <f t="shared" si="131"/>
        <v>0.52208005175129024</v>
      </c>
      <c r="Y120" s="27">
        <f t="shared" si="131"/>
        <v>0.53327847210273216</v>
      </c>
      <c r="Z120" s="27">
        <f t="shared" si="131"/>
        <v>-0.34060092387502117</v>
      </c>
      <c r="AA120" s="27">
        <f t="shared" si="131"/>
        <v>0.39842178547861629</v>
      </c>
      <c r="AB120" s="27">
        <f t="shared" si="132"/>
        <v>5.782086160359512E-2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2.6443655982316088</v>
      </c>
      <c r="C121" s="27">
        <f t="shared" si="125"/>
        <v>0.69788172748326005</v>
      </c>
      <c r="D121" s="27">
        <f t="shared" si="125"/>
        <v>5.8212410291140806</v>
      </c>
      <c r="E121" s="27">
        <f t="shared" si="125"/>
        <v>4.3971470715367325</v>
      </c>
      <c r="F121" s="27">
        <f t="shared" si="126"/>
        <v>10.218388100650813</v>
      </c>
      <c r="L121" t="str">
        <f t="shared" si="127"/>
        <v>21 Science, research, engineering and technology professionals</v>
      </c>
      <c r="M121" s="27">
        <f t="shared" si="128"/>
        <v>2.1468773003087485</v>
      </c>
      <c r="N121" s="27">
        <f t="shared" si="128"/>
        <v>-0.22488018384336783</v>
      </c>
      <c r="O121" s="27">
        <f t="shared" si="128"/>
        <v>3.8046937881336689</v>
      </c>
      <c r="P121" s="27">
        <f t="shared" si="128"/>
        <v>2.8559249855728162</v>
      </c>
      <c r="Q121" s="27">
        <f t="shared" si="129"/>
        <v>6.660618773706485</v>
      </c>
      <c r="W121" t="str">
        <f t="shared" si="130"/>
        <v>21 Science, research, engineering and technology professionals</v>
      </c>
      <c r="X121" s="27">
        <f t="shared" si="131"/>
        <v>0.49748829792285409</v>
      </c>
      <c r="Y121" s="27">
        <f t="shared" si="131"/>
        <v>0.92276191132662877</v>
      </c>
      <c r="Z121" s="27">
        <f t="shared" si="131"/>
        <v>2.0165472409803833</v>
      </c>
      <c r="AA121" s="27">
        <f t="shared" si="131"/>
        <v>1.5412220859638772</v>
      </c>
      <c r="AB121" s="27">
        <f t="shared" si="132"/>
        <v>3.5577693269442605</v>
      </c>
    </row>
    <row r="122" spans="1:28" x14ac:dyDescent="0.2">
      <c r="A122" t="str">
        <f t="shared" si="124"/>
        <v>22 Health professionals</v>
      </c>
      <c r="B122" s="27">
        <f t="shared" si="125"/>
        <v>2.2248793565837275</v>
      </c>
      <c r="C122" s="27">
        <f t="shared" si="125"/>
        <v>-8.0143430249215442E-3</v>
      </c>
      <c r="D122" s="27">
        <f t="shared" si="125"/>
        <v>0.24752870853378184</v>
      </c>
      <c r="E122" s="27">
        <f t="shared" si="125"/>
        <v>2.021974590199008</v>
      </c>
      <c r="F122" s="27">
        <f t="shared" si="126"/>
        <v>2.2695032987327899</v>
      </c>
      <c r="L122" t="str">
        <f t="shared" si="127"/>
        <v>22 Health professionals</v>
      </c>
      <c r="M122" s="27">
        <f t="shared" si="128"/>
        <v>0.43656434154494939</v>
      </c>
      <c r="N122" s="27">
        <f t="shared" si="128"/>
        <v>0.52039243866408835</v>
      </c>
      <c r="O122" s="27">
        <f t="shared" si="128"/>
        <v>0.13643669754202659</v>
      </c>
      <c r="P122" s="27">
        <f t="shared" si="128"/>
        <v>0.69102444858192591</v>
      </c>
      <c r="Q122" s="27">
        <f t="shared" si="129"/>
        <v>0.8274611461239525</v>
      </c>
      <c r="W122" t="str">
        <f t="shared" si="130"/>
        <v>22 Health professionals</v>
      </c>
      <c r="X122" s="27">
        <f t="shared" si="131"/>
        <v>1.7883150150387888</v>
      </c>
      <c r="Y122" s="27">
        <f t="shared" si="131"/>
        <v>-0.52840678168901256</v>
      </c>
      <c r="Z122" s="27">
        <f t="shared" si="131"/>
        <v>0.11109201099175969</v>
      </c>
      <c r="AA122" s="27">
        <f t="shared" si="131"/>
        <v>1.3309501416170768</v>
      </c>
      <c r="AB122" s="27">
        <f t="shared" si="132"/>
        <v>1.4420421526088365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2.4215178328950024</v>
      </c>
      <c r="C123" s="27">
        <f t="shared" si="125"/>
        <v>0.15413062099849739</v>
      </c>
      <c r="D123" s="27">
        <f t="shared" si="125"/>
        <v>-8.4312477431311095E-2</v>
      </c>
      <c r="E123" s="27">
        <f t="shared" si="125"/>
        <v>1.7728501849796992</v>
      </c>
      <c r="F123" s="27">
        <f t="shared" si="126"/>
        <v>1.6885377075483881</v>
      </c>
      <c r="L123" t="str">
        <f t="shared" si="127"/>
        <v>23 Teaching and other educational professionals</v>
      </c>
      <c r="M123" s="27">
        <f t="shared" si="128"/>
        <v>0.58581121356087351</v>
      </c>
      <c r="N123" s="27">
        <f t="shared" si="128"/>
        <v>-0.38583443076640389</v>
      </c>
      <c r="O123" s="27">
        <f t="shared" si="128"/>
        <v>0.23610222241357359</v>
      </c>
      <c r="P123" s="27">
        <f t="shared" si="128"/>
        <v>0.54958030539969727</v>
      </c>
      <c r="Q123" s="27">
        <f t="shared" si="129"/>
        <v>0.78568252781327086</v>
      </c>
      <c r="W123" t="str">
        <f t="shared" si="130"/>
        <v>23 Teaching and other educational professionals</v>
      </c>
      <c r="X123" s="27">
        <f t="shared" si="131"/>
        <v>1.8357066193341502</v>
      </c>
      <c r="Y123" s="27">
        <f t="shared" si="131"/>
        <v>0.53996505176487197</v>
      </c>
      <c r="Z123" s="27">
        <f t="shared" si="131"/>
        <v>-0.32041469984488735</v>
      </c>
      <c r="AA123" s="27">
        <f t="shared" si="131"/>
        <v>1.2232698795800161</v>
      </c>
      <c r="AB123" s="27">
        <f t="shared" si="132"/>
        <v>0.90285517973512874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3.8252581874692062</v>
      </c>
      <c r="C124" s="27">
        <f t="shared" si="125"/>
        <v>2.2439530390566347</v>
      </c>
      <c r="D124" s="27">
        <f t="shared" si="125"/>
        <v>1.7909335357378069</v>
      </c>
      <c r="E124" s="27">
        <f t="shared" si="125"/>
        <v>3.2955290251105076</v>
      </c>
      <c r="F124" s="27">
        <f t="shared" si="126"/>
        <v>5.0864625608483145</v>
      </c>
      <c r="L124" t="str">
        <f t="shared" si="127"/>
        <v>24 Business, media and public service professionals</v>
      </c>
      <c r="M124" s="27">
        <f t="shared" si="128"/>
        <v>1.5474733355431205</v>
      </c>
      <c r="N124" s="27">
        <f t="shared" si="128"/>
        <v>0.79001050305565101</v>
      </c>
      <c r="O124" s="27">
        <f t="shared" si="128"/>
        <v>1.0435438855124008</v>
      </c>
      <c r="P124" s="27">
        <f t="shared" si="128"/>
        <v>1.4337549619037553</v>
      </c>
      <c r="Q124" s="27">
        <f t="shared" si="129"/>
        <v>2.4772988474161561</v>
      </c>
      <c r="W124" t="str">
        <f t="shared" si="130"/>
        <v>24 Business, media and public service professionals</v>
      </c>
      <c r="X124" s="27">
        <f t="shared" si="131"/>
        <v>2.2777848519260457</v>
      </c>
      <c r="Y124" s="27">
        <f t="shared" si="131"/>
        <v>1.4539425360010156</v>
      </c>
      <c r="Z124" s="27">
        <f t="shared" si="131"/>
        <v>0.74738965022543802</v>
      </c>
      <c r="AA124" s="27">
        <f t="shared" si="131"/>
        <v>1.8617740632067701</v>
      </c>
      <c r="AB124" s="27">
        <f t="shared" si="132"/>
        <v>2.6091637134322081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1.1803298483707403</v>
      </c>
      <c r="C125" s="27">
        <f t="shared" si="125"/>
        <v>0.59607764754476467</v>
      </c>
      <c r="D125" s="27">
        <f t="shared" si="125"/>
        <v>-0.38050849278573562</v>
      </c>
      <c r="E125" s="27">
        <f t="shared" si="125"/>
        <v>0.61082736879252675</v>
      </c>
      <c r="F125" s="27">
        <f t="shared" si="126"/>
        <v>0.23031887600679113</v>
      </c>
      <c r="L125" t="str">
        <f t="shared" si="127"/>
        <v>31 Science, engineering and technology associate professionals</v>
      </c>
      <c r="M125" s="27">
        <f t="shared" si="128"/>
        <v>1.0026415930223065</v>
      </c>
      <c r="N125" s="27">
        <f t="shared" si="128"/>
        <v>0.16619634794066585</v>
      </c>
      <c r="O125" s="27">
        <f t="shared" si="128"/>
        <v>-0.5545341084058002</v>
      </c>
      <c r="P125" s="27">
        <f t="shared" si="128"/>
        <v>0.17563114336254504</v>
      </c>
      <c r="Q125" s="27">
        <f t="shared" si="129"/>
        <v>-0.37890296504325516</v>
      </c>
      <c r="W125" t="str">
        <f t="shared" si="130"/>
        <v>31 Science, engineering and technology associate professionals</v>
      </c>
      <c r="X125" s="27">
        <f t="shared" si="131"/>
        <v>0.17768825534843957</v>
      </c>
      <c r="Y125" s="27">
        <f t="shared" si="131"/>
        <v>0.42988129960409238</v>
      </c>
      <c r="Z125" s="27">
        <f t="shared" si="131"/>
        <v>0.17402561562007213</v>
      </c>
      <c r="AA125" s="27">
        <f t="shared" si="131"/>
        <v>0.43519622542998126</v>
      </c>
      <c r="AB125" s="27">
        <f t="shared" si="132"/>
        <v>0.60922184105005339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0.67315295577902834</v>
      </c>
      <c r="C126" s="27">
        <f t="shared" si="125"/>
        <v>7.7603123317937062E-2</v>
      </c>
      <c r="D126" s="27">
        <f t="shared" si="125"/>
        <v>4.126602931298466</v>
      </c>
      <c r="E126" s="27">
        <f t="shared" si="125"/>
        <v>2.3114321069305603</v>
      </c>
      <c r="F126" s="27">
        <f t="shared" si="126"/>
        <v>6.4380350382290263</v>
      </c>
      <c r="L126" t="str">
        <f t="shared" si="127"/>
        <v>32 Health and social care associate professionals</v>
      </c>
      <c r="M126" s="27">
        <f t="shared" si="128"/>
        <v>-4.6670799832377652E-2</v>
      </c>
      <c r="N126" s="27">
        <f t="shared" si="128"/>
        <v>0.17525711032657143</v>
      </c>
      <c r="O126" s="27">
        <f t="shared" si="128"/>
        <v>0.61029530585897773</v>
      </c>
      <c r="P126" s="27">
        <f t="shared" si="128"/>
        <v>0.38633329990675858</v>
      </c>
      <c r="Q126" s="27">
        <f t="shared" si="129"/>
        <v>0.99662860576573631</v>
      </c>
      <c r="W126" t="str">
        <f t="shared" si="130"/>
        <v>32 Health and social care associate professionals</v>
      </c>
      <c r="X126" s="27">
        <f t="shared" si="131"/>
        <v>0.71982375561140355</v>
      </c>
      <c r="Y126" s="27">
        <f t="shared" si="131"/>
        <v>-9.765398700863237E-2</v>
      </c>
      <c r="Z126" s="27">
        <f t="shared" si="131"/>
        <v>3.5163076254394943</v>
      </c>
      <c r="AA126" s="27">
        <f t="shared" si="131"/>
        <v>1.9250988070237849</v>
      </c>
      <c r="AB126" s="27">
        <f t="shared" si="132"/>
        <v>5.4414064324632792</v>
      </c>
    </row>
    <row r="127" spans="1:28" x14ac:dyDescent="0.2">
      <c r="A127" t="str">
        <f t="shared" si="124"/>
        <v>33 Protective service occupations</v>
      </c>
      <c r="B127" s="27">
        <f t="shared" si="125"/>
        <v>-5.8424726392984905E-2</v>
      </c>
      <c r="C127" s="27">
        <f t="shared" si="125"/>
        <v>0.24738240573234682</v>
      </c>
      <c r="D127" s="27">
        <f t="shared" si="125"/>
        <v>-0.55752115854314388</v>
      </c>
      <c r="E127" s="27">
        <f t="shared" si="125"/>
        <v>0.13033072621524466</v>
      </c>
      <c r="F127" s="27">
        <f t="shared" si="126"/>
        <v>-0.42719043232789922</v>
      </c>
      <c r="L127" t="str">
        <f t="shared" si="127"/>
        <v>33 Protective service occupations</v>
      </c>
      <c r="M127" s="27">
        <f t="shared" si="128"/>
        <v>-0.1263019425571561</v>
      </c>
      <c r="N127" s="27">
        <f t="shared" si="128"/>
        <v>0.15654947472674063</v>
      </c>
      <c r="O127" s="27">
        <f t="shared" si="128"/>
        <v>-0.45570877270362509</v>
      </c>
      <c r="P127" s="27">
        <f t="shared" si="128"/>
        <v>-4.1630438257441948E-2</v>
      </c>
      <c r="Q127" s="27">
        <f t="shared" si="129"/>
        <v>-0.49733921096106704</v>
      </c>
      <c r="W127" t="str">
        <f t="shared" si="130"/>
        <v>33 Protective service occupations</v>
      </c>
      <c r="X127" s="27">
        <f t="shared" si="131"/>
        <v>6.7877216164176746E-2</v>
      </c>
      <c r="Y127" s="27">
        <f t="shared" si="131"/>
        <v>9.0832931005605744E-2</v>
      </c>
      <c r="Z127" s="27">
        <f t="shared" si="131"/>
        <v>-0.10181238583951968</v>
      </c>
      <c r="AA127" s="27">
        <f t="shared" si="131"/>
        <v>0.17196116447269072</v>
      </c>
      <c r="AB127" s="27">
        <f t="shared" si="132"/>
        <v>7.0148778633171038E-2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0.68717242915243215</v>
      </c>
      <c r="C128" s="27">
        <f t="shared" si="125"/>
        <v>8.602200156154538E-3</v>
      </c>
      <c r="D128" s="27">
        <f t="shared" si="125"/>
        <v>-0.17764531424768837</v>
      </c>
      <c r="E128" s="27">
        <f t="shared" si="125"/>
        <v>1.1522556438833336</v>
      </c>
      <c r="F128" s="27">
        <f t="shared" si="126"/>
        <v>0.9746103296356452</v>
      </c>
      <c r="L128" t="str">
        <f t="shared" si="127"/>
        <v>34 Culture, media and sports occupations</v>
      </c>
      <c r="M128" s="27">
        <f t="shared" si="128"/>
        <v>0.10131835592349647</v>
      </c>
      <c r="N128" s="27">
        <f t="shared" si="128"/>
        <v>-0.29053668820307887</v>
      </c>
      <c r="O128" s="27">
        <f t="shared" si="128"/>
        <v>-0.14958517335200705</v>
      </c>
      <c r="P128" s="27">
        <f t="shared" si="128"/>
        <v>0.4654156161515397</v>
      </c>
      <c r="Q128" s="27">
        <f t="shared" si="129"/>
        <v>0.31583044279953265</v>
      </c>
      <c r="W128" t="str">
        <f t="shared" si="130"/>
        <v>34 Culture, media and sports occupations</v>
      </c>
      <c r="X128" s="27">
        <f t="shared" si="131"/>
        <v>0.58585407322894056</v>
      </c>
      <c r="Y128" s="27">
        <f t="shared" si="131"/>
        <v>0.29913888835922275</v>
      </c>
      <c r="Z128" s="27">
        <f t="shared" si="131"/>
        <v>-2.8060140895670216E-2</v>
      </c>
      <c r="AA128" s="27">
        <f t="shared" si="131"/>
        <v>0.68684002773179831</v>
      </c>
      <c r="AB128" s="27">
        <f t="shared" si="132"/>
        <v>0.65877988683612809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1.2415069118405313</v>
      </c>
      <c r="C129" s="27">
        <f t="shared" si="125"/>
        <v>1.1467653072258877</v>
      </c>
      <c r="D129" s="27">
        <f t="shared" si="125"/>
        <v>0.46795241387656361</v>
      </c>
      <c r="E129" s="27">
        <f t="shared" si="125"/>
        <v>1.2799559028182941</v>
      </c>
      <c r="F129" s="27">
        <f t="shared" si="126"/>
        <v>1.7479083166948577</v>
      </c>
      <c r="L129" t="str">
        <f t="shared" si="127"/>
        <v>35 Business and public service associate professionals</v>
      </c>
      <c r="M129" s="27">
        <f t="shared" si="128"/>
        <v>0.24479533463210323</v>
      </c>
      <c r="N129" s="27">
        <f t="shared" si="128"/>
        <v>0.47391192078145394</v>
      </c>
      <c r="O129" s="27">
        <f t="shared" si="128"/>
        <v>3.7825917641125528E-2</v>
      </c>
      <c r="P129" s="27">
        <f t="shared" si="128"/>
        <v>0.14316300571390883</v>
      </c>
      <c r="Q129" s="27">
        <f t="shared" si="129"/>
        <v>0.18098892335503436</v>
      </c>
      <c r="W129" t="str">
        <f t="shared" si="130"/>
        <v>35 Business and public service associate professionals</v>
      </c>
      <c r="X129" s="27">
        <f t="shared" si="131"/>
        <v>0.99671157720841208</v>
      </c>
      <c r="Y129" s="27">
        <f t="shared" si="131"/>
        <v>0.67285338644438752</v>
      </c>
      <c r="Z129" s="27">
        <f t="shared" si="131"/>
        <v>0.43012649623541144</v>
      </c>
      <c r="AA129" s="27">
        <f t="shared" si="131"/>
        <v>1.1367928971044261</v>
      </c>
      <c r="AB129" s="27">
        <f t="shared" si="132"/>
        <v>1.5669193933398375</v>
      </c>
    </row>
    <row r="130" spans="1:28" x14ac:dyDescent="0.2">
      <c r="A130" t="str">
        <f t="shared" si="124"/>
        <v>41 Administrative occupations</v>
      </c>
      <c r="B130" s="27">
        <f t="shared" si="125"/>
        <v>-0.94799273865258016</v>
      </c>
      <c r="C130" s="27">
        <f t="shared" si="125"/>
        <v>1.8591076423751645</v>
      </c>
      <c r="D130" s="27">
        <f t="shared" si="125"/>
        <v>0.76962476141903124</v>
      </c>
      <c r="E130" s="27">
        <f t="shared" si="125"/>
        <v>-1.0416457296364712</v>
      </c>
      <c r="F130" s="27">
        <f t="shared" si="126"/>
        <v>-0.27202096821743993</v>
      </c>
      <c r="L130" t="str">
        <f t="shared" si="127"/>
        <v>41 Administrative occupations</v>
      </c>
      <c r="M130" s="27">
        <f t="shared" si="128"/>
        <v>-0.90988046033351555</v>
      </c>
      <c r="N130" s="27">
        <f t="shared" si="128"/>
        <v>1.5250649278887023</v>
      </c>
      <c r="O130" s="27">
        <f t="shared" si="128"/>
        <v>0.52528429972179502</v>
      </c>
      <c r="P130" s="27">
        <f t="shared" si="128"/>
        <v>0.62142359347406639</v>
      </c>
      <c r="Q130" s="27">
        <f t="shared" si="129"/>
        <v>1.1467078931958614</v>
      </c>
      <c r="W130" t="str">
        <f t="shared" si="130"/>
        <v>41 Administrative occupations</v>
      </c>
      <c r="X130" s="27">
        <f t="shared" si="131"/>
        <v>-3.8112278319079707E-2</v>
      </c>
      <c r="Y130" s="27">
        <f t="shared" si="131"/>
        <v>0.33404271448649681</v>
      </c>
      <c r="Z130" s="27">
        <f t="shared" si="131"/>
        <v>0.24434046169724155</v>
      </c>
      <c r="AA130" s="27">
        <f t="shared" si="131"/>
        <v>-1.6630693231105624</v>
      </c>
      <c r="AB130" s="27">
        <f t="shared" si="132"/>
        <v>-1.4187288614133209</v>
      </c>
    </row>
    <row r="131" spans="1:28" x14ac:dyDescent="0.2">
      <c r="A131" t="str">
        <f t="shared" si="124"/>
        <v>42 Secretarial and related occupations</v>
      </c>
      <c r="B131" s="27">
        <f t="shared" si="125"/>
        <v>-0.46417699095514742</v>
      </c>
      <c r="C131" s="27">
        <f t="shared" si="125"/>
        <v>-0.12081991031540174</v>
      </c>
      <c r="D131" s="27">
        <f t="shared" si="125"/>
        <v>-0.60626111832229146</v>
      </c>
      <c r="E131" s="27">
        <f t="shared" si="125"/>
        <v>-0.98279251771432197</v>
      </c>
      <c r="F131" s="27">
        <f t="shared" si="126"/>
        <v>-1.5890536360366134</v>
      </c>
      <c r="L131" t="str">
        <f t="shared" si="127"/>
        <v>42 Secretarial and related occupations</v>
      </c>
      <c r="M131" s="27">
        <f t="shared" si="128"/>
        <v>-0.20453960197306653</v>
      </c>
      <c r="N131" s="27">
        <f t="shared" si="128"/>
        <v>-2.8422503737400184E-2</v>
      </c>
      <c r="O131" s="27">
        <f t="shared" si="128"/>
        <v>-4.7461827372438092E-3</v>
      </c>
      <c r="P131" s="27">
        <f t="shared" si="128"/>
        <v>0.11379439087900067</v>
      </c>
      <c r="Q131" s="27">
        <f t="shared" si="129"/>
        <v>0.10904820814175686</v>
      </c>
      <c r="W131" t="str">
        <f t="shared" si="130"/>
        <v>42 Secretarial and related occupations</v>
      </c>
      <c r="X131" s="27">
        <f t="shared" si="131"/>
        <v>-0.25963738898208</v>
      </c>
      <c r="Y131" s="27">
        <f t="shared" si="131"/>
        <v>-9.2397406578008656E-2</v>
      </c>
      <c r="Z131" s="27">
        <f t="shared" si="131"/>
        <v>-0.60151493558504576</v>
      </c>
      <c r="AA131" s="27">
        <f t="shared" si="131"/>
        <v>-1.0965869085933226</v>
      </c>
      <c r="AB131" s="27">
        <f t="shared" si="132"/>
        <v>-1.6981018441783684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-4.5321981231947639E-2</v>
      </c>
      <c r="C132" s="27">
        <f t="shared" si="125"/>
        <v>0.43619524407515442</v>
      </c>
      <c r="D132" s="27">
        <f t="shared" si="125"/>
        <v>-0.14713124955146473</v>
      </c>
      <c r="E132" s="27">
        <f t="shared" si="125"/>
        <v>0.41160364674971639</v>
      </c>
      <c r="F132" s="27">
        <f t="shared" si="126"/>
        <v>0.26447239719825166</v>
      </c>
      <c r="L132" t="str">
        <f t="shared" si="127"/>
        <v>51 Skilled agricultural and related trades</v>
      </c>
      <c r="M132" s="27">
        <f t="shared" si="128"/>
        <v>-0.147853797847187</v>
      </c>
      <c r="N132" s="27">
        <f t="shared" si="128"/>
        <v>0.35620974153963125</v>
      </c>
      <c r="O132" s="27">
        <f t="shared" si="128"/>
        <v>-9.278453718269386E-2</v>
      </c>
      <c r="P132" s="27">
        <f t="shared" si="128"/>
        <v>0.23018607891446941</v>
      </c>
      <c r="Q132" s="27">
        <f t="shared" si="129"/>
        <v>0.13740154173177554</v>
      </c>
      <c r="W132" t="str">
        <f t="shared" si="130"/>
        <v>51 Skilled agricultural and related trades</v>
      </c>
      <c r="X132" s="27">
        <f t="shared" si="131"/>
        <v>0.10253181661524857</v>
      </c>
      <c r="Y132" s="27">
        <f t="shared" si="131"/>
        <v>7.9985502535520836E-2</v>
      </c>
      <c r="Z132" s="27">
        <f t="shared" si="131"/>
        <v>-5.4346712368757877E-2</v>
      </c>
      <c r="AA132" s="27">
        <f t="shared" si="131"/>
        <v>0.18141756783523111</v>
      </c>
      <c r="AB132" s="27">
        <f t="shared" si="132"/>
        <v>0.12707085546647323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-0.11842449181757964</v>
      </c>
      <c r="C133" s="27">
        <f t="shared" si="125"/>
        <v>-1.7054004736749526</v>
      </c>
      <c r="D133" s="27">
        <f t="shared" si="125"/>
        <v>-0.17577512704854747</v>
      </c>
      <c r="E133" s="27">
        <f t="shared" si="125"/>
        <v>-0.70674640904979569</v>
      </c>
      <c r="F133" s="27">
        <f t="shared" si="126"/>
        <v>-0.88252153609834316</v>
      </c>
      <c r="L133" t="str">
        <f t="shared" si="127"/>
        <v>52 Skilled metal, electrical and electronic trades</v>
      </c>
      <c r="M133" s="27">
        <f t="shared" si="128"/>
        <v>-0.32149507476097128</v>
      </c>
      <c r="N133" s="27">
        <f t="shared" si="128"/>
        <v>-1.5917387352313703</v>
      </c>
      <c r="O133" s="27">
        <f t="shared" si="128"/>
        <v>-0.46689951657891982</v>
      </c>
      <c r="P133" s="27">
        <f t="shared" si="128"/>
        <v>-0.97877366999265014</v>
      </c>
      <c r="Q133" s="27">
        <f t="shared" si="129"/>
        <v>-1.44567318657157</v>
      </c>
      <c r="W133" t="str">
        <f t="shared" si="130"/>
        <v>52 Skilled metal, electrical and electronic trades</v>
      </c>
      <c r="X133" s="27">
        <f t="shared" si="131"/>
        <v>0.20307058294339547</v>
      </c>
      <c r="Y133" s="27">
        <f t="shared" si="131"/>
        <v>-0.11366173844357391</v>
      </c>
      <c r="Z133" s="27">
        <f t="shared" si="131"/>
        <v>0.29112438953035524</v>
      </c>
      <c r="AA133" s="27">
        <f t="shared" si="131"/>
        <v>0.27202726094287144</v>
      </c>
      <c r="AB133" s="27">
        <f t="shared" si="132"/>
        <v>0.56315165047322668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1.0904767528798445</v>
      </c>
      <c r="C134" s="27">
        <f t="shared" si="125"/>
        <v>-2.6393463891079794</v>
      </c>
      <c r="D134" s="27">
        <f t="shared" si="125"/>
        <v>0.22884032158037648</v>
      </c>
      <c r="E134" s="27">
        <f t="shared" si="125"/>
        <v>-0.58074648220975078</v>
      </c>
      <c r="F134" s="27">
        <f t="shared" si="126"/>
        <v>-0.3519061606293743</v>
      </c>
      <c r="L134" t="str">
        <f t="shared" si="127"/>
        <v>53 Skilled construction and building trades</v>
      </c>
      <c r="M134" s="27">
        <f t="shared" si="128"/>
        <v>1.0369961829949812</v>
      </c>
      <c r="N134" s="27">
        <f t="shared" si="128"/>
        <v>-2.6973737165884639</v>
      </c>
      <c r="O134" s="27">
        <f t="shared" si="128"/>
        <v>0.33673674040388057</v>
      </c>
      <c r="P134" s="27">
        <f t="shared" si="128"/>
        <v>-0.5921916797396225</v>
      </c>
      <c r="Q134" s="27">
        <f t="shared" si="129"/>
        <v>-0.25545493933574193</v>
      </c>
      <c r="W134" t="str">
        <f t="shared" si="130"/>
        <v>53 Skilled construction and building trades</v>
      </c>
      <c r="X134" s="27">
        <f t="shared" si="131"/>
        <v>5.3480569884886447E-2</v>
      </c>
      <c r="Y134" s="27">
        <f t="shared" si="131"/>
        <v>5.802732748047007E-2</v>
      </c>
      <c r="Z134" s="27">
        <f t="shared" si="131"/>
        <v>-0.10789641882350148</v>
      </c>
      <c r="AA134" s="27">
        <f t="shared" si="131"/>
        <v>1.1445197529877604E-2</v>
      </c>
      <c r="AB134" s="27">
        <f t="shared" si="132"/>
        <v>-9.6451221293623879E-2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-0.30772006559565934</v>
      </c>
      <c r="C135" s="27">
        <f t="shared" si="125"/>
        <v>-0.19257154455870129</v>
      </c>
      <c r="D135" s="27">
        <f t="shared" si="125"/>
        <v>0.52004148294684249</v>
      </c>
      <c r="E135" s="27">
        <f t="shared" si="125"/>
        <v>-0.20411769872492957</v>
      </c>
      <c r="F135" s="27">
        <f t="shared" si="126"/>
        <v>0.31592378422191292</v>
      </c>
      <c r="L135" t="str">
        <f t="shared" si="127"/>
        <v>54 Textiles, printing and other skilled trades</v>
      </c>
      <c r="M135" s="27">
        <f t="shared" si="128"/>
        <v>-0.26189400985094213</v>
      </c>
      <c r="N135" s="27">
        <f t="shared" si="128"/>
        <v>-0.42654328733706226</v>
      </c>
      <c r="O135" s="27">
        <f t="shared" si="128"/>
        <v>0.33259345839604482</v>
      </c>
      <c r="P135" s="27">
        <f t="shared" si="128"/>
        <v>-0.18308906470436881</v>
      </c>
      <c r="Q135" s="27">
        <f t="shared" si="129"/>
        <v>0.14950439369167601</v>
      </c>
      <c r="W135" t="str">
        <f t="shared" si="130"/>
        <v>54 Textiles, printing and other skilled trades</v>
      </c>
      <c r="X135" s="27">
        <f t="shared" si="131"/>
        <v>-4.5826055744725203E-2</v>
      </c>
      <c r="Y135" s="27">
        <f t="shared" si="131"/>
        <v>0.23397174277835653</v>
      </c>
      <c r="Z135" s="27">
        <f t="shared" si="131"/>
        <v>0.18744802455079901</v>
      </c>
      <c r="AA135" s="27">
        <f t="shared" si="131"/>
        <v>-2.1028634020557213E-2</v>
      </c>
      <c r="AB135" s="27">
        <f t="shared" si="132"/>
        <v>0.1664193905302418</v>
      </c>
    </row>
    <row r="136" spans="1:28" x14ac:dyDescent="0.2">
      <c r="A136" t="str">
        <f t="shared" si="124"/>
        <v>61 Caring personal service occupations</v>
      </c>
      <c r="B136" s="27">
        <f t="shared" si="125"/>
        <v>0.72762185219774267</v>
      </c>
      <c r="C136" s="27">
        <f t="shared" si="125"/>
        <v>-1.1961069835999218</v>
      </c>
      <c r="D136" s="27">
        <f t="shared" si="125"/>
        <v>1.1497209869700029</v>
      </c>
      <c r="E136" s="27">
        <f t="shared" si="125"/>
        <v>2.2951672209966461</v>
      </c>
      <c r="F136" s="27">
        <f t="shared" si="126"/>
        <v>3.444888207966649</v>
      </c>
      <c r="L136" t="str">
        <f t="shared" si="127"/>
        <v>61 Caring personal service occupations</v>
      </c>
      <c r="M136" s="27">
        <f t="shared" si="128"/>
        <v>-8.9081337233405833E-2</v>
      </c>
      <c r="N136" s="27">
        <f t="shared" si="128"/>
        <v>-3.6417580910033553E-2</v>
      </c>
      <c r="O136" s="27">
        <f t="shared" si="128"/>
        <v>0.62892537794664971</v>
      </c>
      <c r="P136" s="27">
        <f t="shared" si="128"/>
        <v>0.63542524687674895</v>
      </c>
      <c r="Q136" s="27">
        <f t="shared" si="129"/>
        <v>1.2643506248233987</v>
      </c>
      <c r="W136" t="str">
        <f t="shared" si="130"/>
        <v>61 Caring personal service occupations</v>
      </c>
      <c r="X136" s="27">
        <f t="shared" si="131"/>
        <v>0.81670318943115561</v>
      </c>
      <c r="Y136" s="27">
        <f t="shared" si="131"/>
        <v>-1.1596894026898958</v>
      </c>
      <c r="Z136" s="27">
        <f t="shared" si="131"/>
        <v>0.52079560902335231</v>
      </c>
      <c r="AA136" s="27">
        <f t="shared" si="131"/>
        <v>1.6597419741198998</v>
      </c>
      <c r="AB136" s="27">
        <f t="shared" si="132"/>
        <v>2.1805375831432521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0.92190094760986518</v>
      </c>
      <c r="C137" s="27">
        <f t="shared" si="125"/>
        <v>-0.99943111290155784</v>
      </c>
      <c r="D137" s="27">
        <f t="shared" si="125"/>
        <v>9.9787282361657681E-2</v>
      </c>
      <c r="E137" s="27">
        <f t="shared" si="125"/>
        <v>0.60299263151102256</v>
      </c>
      <c r="F137" s="27">
        <f t="shared" si="126"/>
        <v>0.70277991387268024</v>
      </c>
      <c r="L137" t="str">
        <f t="shared" si="127"/>
        <v>62 Leisure, travel and related personal service occupations</v>
      </c>
      <c r="M137" s="27">
        <f t="shared" si="128"/>
        <v>0.34677092220036965</v>
      </c>
      <c r="N137" s="27">
        <f t="shared" si="128"/>
        <v>-1.8291573364548785E-2</v>
      </c>
      <c r="O137" s="27">
        <f t="shared" si="128"/>
        <v>3.8499629286095072E-2</v>
      </c>
      <c r="P137" s="27">
        <f t="shared" si="128"/>
        <v>0.30747873786686997</v>
      </c>
      <c r="Q137" s="27">
        <f t="shared" si="129"/>
        <v>0.34597836715296504</v>
      </c>
      <c r="W137" t="str">
        <f t="shared" si="130"/>
        <v>62 Leisure, travel and related personal service occupations</v>
      </c>
      <c r="X137" s="27">
        <f t="shared" si="131"/>
        <v>0.57513002540949731</v>
      </c>
      <c r="Y137" s="27">
        <f t="shared" si="131"/>
        <v>-0.98113953953701927</v>
      </c>
      <c r="Z137" s="27">
        <f t="shared" si="131"/>
        <v>6.1287653075560833E-2</v>
      </c>
      <c r="AA137" s="27">
        <f t="shared" si="131"/>
        <v>0.29551389364415037</v>
      </c>
      <c r="AB137" s="27">
        <f t="shared" si="132"/>
        <v>0.3568015467197112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-6.211337360866237E-2</v>
      </c>
      <c r="C138" s="27">
        <f t="shared" si="125"/>
        <v>7.9105540552256659E-2</v>
      </c>
      <c r="D138" s="27">
        <f t="shared" si="125"/>
        <v>-0.10616822078799232</v>
      </c>
      <c r="E138" s="27">
        <f t="shared" si="125"/>
        <v>1.0235742089774319E-2</v>
      </c>
      <c r="F138" s="27">
        <f t="shared" si="126"/>
        <v>-9.5932478698217999E-2</v>
      </c>
      <c r="L138" t="str">
        <f t="shared" si="127"/>
        <v>63 Community and civil enforcement occupations</v>
      </c>
      <c r="M138" s="27">
        <f t="shared" si="128"/>
        <v>-7.6936153841296429E-2</v>
      </c>
      <c r="N138" s="27">
        <f t="shared" si="128"/>
        <v>9.3765786963799336E-2</v>
      </c>
      <c r="O138" s="27">
        <f t="shared" si="128"/>
        <v>-0.12994116315349585</v>
      </c>
      <c r="P138" s="27">
        <f t="shared" si="128"/>
        <v>1.6481503343896253E-2</v>
      </c>
      <c r="Q138" s="27">
        <f t="shared" si="129"/>
        <v>-0.1134596598095996</v>
      </c>
      <c r="W138" t="str">
        <f t="shared" si="130"/>
        <v>63 Community and civil enforcement occupations</v>
      </c>
      <c r="X138" s="27">
        <f t="shared" si="131"/>
        <v>1.4822780232633642E-2</v>
      </c>
      <c r="Y138" s="27">
        <f t="shared" si="131"/>
        <v>-1.4660246411542344E-2</v>
      </c>
      <c r="Z138" s="27">
        <f t="shared" si="131"/>
        <v>2.377294236550323E-2</v>
      </c>
      <c r="AA138" s="27">
        <f t="shared" si="131"/>
        <v>-6.2457612541218926E-3</v>
      </c>
      <c r="AB138" s="27">
        <f t="shared" si="132"/>
        <v>1.7527181111381337E-2</v>
      </c>
    </row>
    <row r="139" spans="1:28" x14ac:dyDescent="0.2">
      <c r="A139" t="str">
        <f t="shared" si="124"/>
        <v>71 Sales occupations</v>
      </c>
      <c r="B139" s="27">
        <f t="shared" si="125"/>
        <v>-1.2914001582419345</v>
      </c>
      <c r="C139" s="27">
        <f t="shared" si="125"/>
        <v>3.1502854456302742E-2</v>
      </c>
      <c r="D139" s="27">
        <f t="shared" si="125"/>
        <v>-0.27255720522841287</v>
      </c>
      <c r="E139" s="27">
        <f t="shared" si="125"/>
        <v>-1.1526644054476414</v>
      </c>
      <c r="F139" s="27">
        <f t="shared" si="126"/>
        <v>-1.4252216106760542</v>
      </c>
      <c r="L139" t="str">
        <f t="shared" si="127"/>
        <v>71 Sales occupations</v>
      </c>
      <c r="M139" s="27">
        <f t="shared" si="128"/>
        <v>-0.21060291525472508</v>
      </c>
      <c r="N139" s="27">
        <f t="shared" si="128"/>
        <v>6.7930727536387181E-2</v>
      </c>
      <c r="O139" s="27">
        <f t="shared" si="128"/>
        <v>-3.6575209442801793E-4</v>
      </c>
      <c r="P139" s="27">
        <f t="shared" si="128"/>
        <v>-3.0617011227716873E-2</v>
      </c>
      <c r="Q139" s="27">
        <f t="shared" si="129"/>
        <v>-3.0982763322144891E-2</v>
      </c>
      <c r="W139" t="str">
        <f t="shared" si="130"/>
        <v>71 Sales occupations</v>
      </c>
      <c r="X139" s="27">
        <f t="shared" si="131"/>
        <v>-1.0807972429871988</v>
      </c>
      <c r="Y139" s="27">
        <f t="shared" si="131"/>
        <v>-3.6427873080103979E-2</v>
      </c>
      <c r="Z139" s="27">
        <f t="shared" si="131"/>
        <v>-0.27219145313396709</v>
      </c>
      <c r="AA139" s="27">
        <f t="shared" si="131"/>
        <v>-1.1220473942199121</v>
      </c>
      <c r="AB139" s="27">
        <f t="shared" si="132"/>
        <v>-1.3942388473538792</v>
      </c>
    </row>
    <row r="140" spans="1:28" x14ac:dyDescent="0.2">
      <c r="A140" t="str">
        <f t="shared" si="124"/>
        <v>72 Customer service occupations</v>
      </c>
      <c r="B140" s="27">
        <f t="shared" si="125"/>
        <v>0.35408995693935363</v>
      </c>
      <c r="C140" s="27">
        <f t="shared" si="125"/>
        <v>0.25463475594018004</v>
      </c>
      <c r="D140" s="27">
        <f t="shared" si="125"/>
        <v>0.69531135677526024</v>
      </c>
      <c r="E140" s="27">
        <f t="shared" si="125"/>
        <v>0.701115347574925</v>
      </c>
      <c r="F140" s="27">
        <f t="shared" si="126"/>
        <v>1.3964267043501852</v>
      </c>
      <c r="L140" t="str">
        <f t="shared" si="127"/>
        <v>72 Customer service occupations</v>
      </c>
      <c r="M140" s="27">
        <f t="shared" si="128"/>
        <v>-0.27819398697507336</v>
      </c>
      <c r="N140" s="27">
        <f t="shared" si="128"/>
        <v>0.36257169836295211</v>
      </c>
      <c r="O140" s="27">
        <f t="shared" si="128"/>
        <v>0.55517938187933069</v>
      </c>
      <c r="P140" s="27">
        <f t="shared" si="128"/>
        <v>0.45407719877354502</v>
      </c>
      <c r="Q140" s="27">
        <f t="shared" si="129"/>
        <v>1.0092565806528757</v>
      </c>
      <c r="W140" t="str">
        <f t="shared" si="130"/>
        <v>72 Customer service occupations</v>
      </c>
      <c r="X140" s="27">
        <f t="shared" si="131"/>
        <v>0.63228394391442055</v>
      </c>
      <c r="Y140" s="27">
        <f t="shared" si="131"/>
        <v>-0.1079369424227723</v>
      </c>
      <c r="Z140" s="27">
        <f t="shared" si="131"/>
        <v>0.14013197489593043</v>
      </c>
      <c r="AA140" s="27">
        <f t="shared" si="131"/>
        <v>0.24703814880137909</v>
      </c>
      <c r="AB140" s="27">
        <f t="shared" si="132"/>
        <v>0.38717012369730952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-0.11544953703836214</v>
      </c>
      <c r="C141" s="27">
        <f t="shared" si="125"/>
        <v>-1.0541502953481725</v>
      </c>
      <c r="D141" s="27">
        <f t="shared" si="125"/>
        <v>0.42371762779690414</v>
      </c>
      <c r="E141" s="27">
        <f t="shared" si="125"/>
        <v>-0.58785514881813672</v>
      </c>
      <c r="F141" s="27">
        <f t="shared" si="126"/>
        <v>-0.16413752102123258</v>
      </c>
      <c r="L141" t="str">
        <f t="shared" si="127"/>
        <v>81 Process, plant and machine operatives</v>
      </c>
      <c r="M141" s="27">
        <f t="shared" si="128"/>
        <v>-0.25371511077638065</v>
      </c>
      <c r="N141" s="27">
        <f t="shared" si="128"/>
        <v>-0.81268376855091606</v>
      </c>
      <c r="O141" s="27">
        <f t="shared" si="128"/>
        <v>1.9923344566546319E-2</v>
      </c>
      <c r="P141" s="27">
        <f t="shared" si="128"/>
        <v>-0.69936101803015926</v>
      </c>
      <c r="Q141" s="27">
        <f t="shared" si="129"/>
        <v>-0.67943767346361295</v>
      </c>
      <c r="W141" t="str">
        <f t="shared" si="130"/>
        <v>81 Process, plant and machine operatives</v>
      </c>
      <c r="X141" s="27">
        <f t="shared" si="131"/>
        <v>0.13826557373803827</v>
      </c>
      <c r="Y141" s="27">
        <f t="shared" si="131"/>
        <v>-0.24146652679726577</v>
      </c>
      <c r="Z141" s="27">
        <f t="shared" si="131"/>
        <v>0.4037942832303556</v>
      </c>
      <c r="AA141" s="27">
        <f t="shared" si="131"/>
        <v>0.11150586921203098</v>
      </c>
      <c r="AB141" s="27">
        <f t="shared" si="132"/>
        <v>0.51530015244238658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0.94842706592513082</v>
      </c>
      <c r="C142" s="27">
        <f t="shared" si="125"/>
        <v>-1.2407506997810618</v>
      </c>
      <c r="D142" s="27">
        <f t="shared" si="125"/>
        <v>0.11376129216668041</v>
      </c>
      <c r="E142" s="27">
        <f t="shared" si="125"/>
        <v>-4.6030006611617935E-2</v>
      </c>
      <c r="F142" s="27">
        <f t="shared" si="126"/>
        <v>6.773128555506247E-2</v>
      </c>
      <c r="L142" t="str">
        <f t="shared" si="127"/>
        <v>82 Transport and mobile machine drivers and operatives</v>
      </c>
      <c r="M142" s="27">
        <f t="shared" si="128"/>
        <v>0.7917717717432744</v>
      </c>
      <c r="N142" s="27">
        <f t="shared" si="128"/>
        <v>-1.1488127987660111</v>
      </c>
      <c r="O142" s="27">
        <f t="shared" si="128"/>
        <v>-7.5705888297195045E-2</v>
      </c>
      <c r="P142" s="27">
        <f t="shared" si="128"/>
        <v>-0.18156962615233851</v>
      </c>
      <c r="Q142" s="27">
        <f t="shared" si="129"/>
        <v>-0.25727551444953356</v>
      </c>
      <c r="W142" t="str">
        <f t="shared" si="130"/>
        <v>82 Transport and mobile machine drivers and operatives</v>
      </c>
      <c r="X142" s="27">
        <f t="shared" si="131"/>
        <v>0.15665529418185176</v>
      </c>
      <c r="Y142" s="27">
        <f t="shared" si="131"/>
        <v>-9.1937901015058943E-2</v>
      </c>
      <c r="Z142" s="27">
        <f t="shared" si="131"/>
        <v>0.18946718046389766</v>
      </c>
      <c r="AA142" s="27">
        <f t="shared" si="131"/>
        <v>0.13553961954071303</v>
      </c>
      <c r="AB142" s="27">
        <f t="shared" si="132"/>
        <v>0.32500680000461069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-0.63743325140721829</v>
      </c>
      <c r="C143" s="27">
        <f t="shared" si="125"/>
        <v>-0.6024782191112843</v>
      </c>
      <c r="D143" s="27">
        <f t="shared" si="125"/>
        <v>5.0722903011783389</v>
      </c>
      <c r="E143" s="27">
        <f t="shared" si="125"/>
        <v>1.4574175663548061</v>
      </c>
      <c r="F143" s="27">
        <f t="shared" si="126"/>
        <v>6.529707867533145</v>
      </c>
      <c r="L143" t="str">
        <f t="shared" si="127"/>
        <v>91 Elementary trades and related occupations</v>
      </c>
      <c r="M143" s="27">
        <f t="shared" si="128"/>
        <v>-0.47711873471511534</v>
      </c>
      <c r="N143" s="27">
        <f t="shared" si="128"/>
        <v>-0.40356566305475061</v>
      </c>
      <c r="O143" s="27">
        <f t="shared" si="128"/>
        <v>1.4156664486081572</v>
      </c>
      <c r="P143" s="27">
        <f t="shared" si="128"/>
        <v>0.41265157621363091</v>
      </c>
      <c r="Q143" s="27">
        <f t="shared" si="129"/>
        <v>1.8283180248217881</v>
      </c>
      <c r="W143" t="str">
        <f t="shared" si="130"/>
        <v>91 Elementary trades and related occupations</v>
      </c>
      <c r="X143" s="27">
        <f t="shared" si="131"/>
        <v>-0.16031451669210539</v>
      </c>
      <c r="Y143" s="27">
        <f t="shared" si="131"/>
        <v>-0.19891255605653635</v>
      </c>
      <c r="Z143" s="27">
        <f t="shared" si="131"/>
        <v>3.6566238525701773</v>
      </c>
      <c r="AA143" s="27">
        <f t="shared" si="131"/>
        <v>1.0447659901411956</v>
      </c>
      <c r="AB143" s="27">
        <f t="shared" si="132"/>
        <v>4.7013898427113734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-3.4753052922091854E-2</v>
      </c>
      <c r="C144" s="27">
        <f t="shared" si="125"/>
        <v>-2.2003659998286516</v>
      </c>
      <c r="D144" s="27">
        <f t="shared" si="125"/>
        <v>-2.7555387795864874</v>
      </c>
      <c r="E144" s="27">
        <f t="shared" si="125"/>
        <v>-2.252085535799992</v>
      </c>
      <c r="F144" s="27">
        <f t="shared" si="126"/>
        <v>-5.0076243153864795</v>
      </c>
      <c r="L144" t="str">
        <f t="shared" si="127"/>
        <v>92 Elementary administration and service occupations</v>
      </c>
      <c r="M144" s="27">
        <f t="shared" si="128"/>
        <v>-1.6323268495540013</v>
      </c>
      <c r="N144" s="27">
        <f t="shared" si="128"/>
        <v>-9.6461056519506982E-2</v>
      </c>
      <c r="O144" s="27">
        <f t="shared" si="128"/>
        <v>-0.24410540910983691</v>
      </c>
      <c r="P144" s="27">
        <f t="shared" si="128"/>
        <v>-1.4137870524760618</v>
      </c>
      <c r="Q144" s="27">
        <f t="shared" si="129"/>
        <v>-1.6578924615858988</v>
      </c>
      <c r="W144" t="str">
        <f t="shared" si="130"/>
        <v>92 Elementary administration and service occupations</v>
      </c>
      <c r="X144" s="27">
        <f t="shared" si="131"/>
        <v>1.597573796631881</v>
      </c>
      <c r="Y144" s="27">
        <f t="shared" si="131"/>
        <v>-2.1039049433091712</v>
      </c>
      <c r="Z144" s="27">
        <f t="shared" si="131"/>
        <v>-2.5114333704766167</v>
      </c>
      <c r="AA144" s="27">
        <f t="shared" si="131"/>
        <v>-0.83829848332393553</v>
      </c>
      <c r="AB144" s="27">
        <f t="shared" si="132"/>
        <v>-3.3497318538005523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20.570000000000107</v>
      </c>
      <c r="C146" s="29">
        <f t="shared" ref="C146" si="133">D35-C35</f>
        <v>-2.7279999999999518</v>
      </c>
      <c r="D146" s="29">
        <f>E35-D35</f>
        <v>14.484999999999957</v>
      </c>
      <c r="E146" s="29">
        <f>F35-E35</f>
        <v>18.923000000000002</v>
      </c>
      <c r="F146" s="29">
        <f t="shared" ref="F146" si="134">F35-D35</f>
        <v>33.407999999999959</v>
      </c>
      <c r="L146" s="24" t="str">
        <f>L35</f>
        <v>All occupations</v>
      </c>
      <c r="M146" s="29">
        <f>N35-M35</f>
        <v>6.0751126690701085</v>
      </c>
      <c r="N146" s="29">
        <f t="shared" ref="N146" si="135">O35-N35</f>
        <v>-3.437063501770325</v>
      </c>
      <c r="O146" s="29">
        <f>P35-O35</f>
        <v>6.1872069169795907</v>
      </c>
      <c r="P146" s="29">
        <f>Q35-P35</f>
        <v>7.4016160252541852</v>
      </c>
      <c r="Q146" s="29">
        <f t="shared" ref="Q146" si="136">Q35-O35</f>
        <v>13.588822942233776</v>
      </c>
      <c r="W146" s="24" t="str">
        <f>W35</f>
        <v>All occupations</v>
      </c>
      <c r="X146" s="29">
        <f>Y35-X35</f>
        <v>14.49488733092997</v>
      </c>
      <c r="Y146" s="29">
        <f t="shared" ref="Y146" si="137">Z35-Y35</f>
        <v>0.70906350177014588</v>
      </c>
      <c r="Z146" s="29">
        <f>AA35-Z35</f>
        <v>8.2977930830204798</v>
      </c>
      <c r="AA146" s="29">
        <f>AB35-AA35</f>
        <v>11.521383974745874</v>
      </c>
      <c r="AB146" s="29">
        <f t="shared" ref="AB146" si="138">AB35-Z35</f>
        <v>19.819177057766353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24.559937501643923</v>
      </c>
      <c r="C153" s="11">
        <f t="shared" ref="C153:F153" si="143">C8</f>
        <v>29.079485733050806</v>
      </c>
      <c r="D153" s="11">
        <f t="shared" si="143"/>
        <v>30.150259884251888</v>
      </c>
      <c r="E153" s="11">
        <f t="shared" si="143"/>
        <v>27.536231425776613</v>
      </c>
      <c r="F153" s="11">
        <f t="shared" si="143"/>
        <v>29.838406530555471</v>
      </c>
      <c r="H153" s="40">
        <f>IF(D$151-B$151 &lt;&gt; 0,(EXP(LN(D153/B153)/(D$151-B$151))-1)*100,0)</f>
        <v>4.1868146918216942</v>
      </c>
      <c r="I153" s="40">
        <f>IF(F$151-D$151 &lt;&gt; 0,(EXP(LN(F153/D153)/(F$151-D$151))-1)*100,0)</f>
        <v>-6.9290445654046628E-2</v>
      </c>
      <c r="L153" s="10" t="str">
        <f>L8</f>
        <v>11 Corporate managers and directors</v>
      </c>
      <c r="M153" s="11">
        <f>M8</f>
        <v>17.683556211126838</v>
      </c>
      <c r="N153" s="11">
        <f t="shared" ref="N153:Q153" si="144">N8</f>
        <v>19.883376915395999</v>
      </c>
      <c r="O153" s="11">
        <f t="shared" si="144"/>
        <v>20.125573483677741</v>
      </c>
      <c r="P153" s="11">
        <f t="shared" si="144"/>
        <v>17.5897559122348</v>
      </c>
      <c r="Q153" s="11">
        <f t="shared" si="144"/>
        <v>18.293793137121785</v>
      </c>
      <c r="S153" s="40">
        <f>IF(O$151-M$151 &lt;&gt; 0,(EXP(LN(O153/M153)/(O$151-M$151))-1)*100,0)</f>
        <v>2.6208792767023592</v>
      </c>
      <c r="T153" s="40">
        <f>IF(Q$151-O$151 &lt;&gt; 0,(EXP(LN(Q153/O153)/(Q$151-O$151))-1)*100,0)</f>
        <v>-0.63417715094705729</v>
      </c>
      <c r="W153" s="10" t="str">
        <f>W8</f>
        <v>11 Corporate managers and directors</v>
      </c>
      <c r="X153" s="11">
        <f>X8</f>
        <v>6.8763812905171173</v>
      </c>
      <c r="Y153" s="11">
        <f t="shared" ref="Y153:AB153" si="145">Y8</f>
        <v>9.1961088176547996</v>
      </c>
      <c r="Z153" s="11">
        <f t="shared" si="145"/>
        <v>10.024686400574161</v>
      </c>
      <c r="AA153" s="11">
        <f t="shared" si="145"/>
        <v>9.9464755135418059</v>
      </c>
      <c r="AB153" s="11">
        <f t="shared" si="145"/>
        <v>11.544613393433723</v>
      </c>
      <c r="AD153" s="40">
        <f>IF(Z$151-X$151 &lt;&gt; 0,(EXP(LN(Z153/X153)/(Z$151-X$151))-1)*100,0)</f>
        <v>7.8306365887801155</v>
      </c>
      <c r="AE153" s="40">
        <f>IF(AB$151-Z$151 &lt;&gt; 0,(EXP(LN(AB153/Z153)/(AB$151-Z$151))-1)*100,0)</f>
        <v>0.94556423865270744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13.11631886649997</v>
      </c>
      <c r="C154" s="11">
        <f t="shared" ref="C154:F178" si="146">C9</f>
        <v>14.30928130708317</v>
      </c>
      <c r="D154" s="11">
        <f t="shared" si="146"/>
        <v>14.637001018220138</v>
      </c>
      <c r="E154" s="11">
        <f t="shared" si="146"/>
        <v>15.472094588472627</v>
      </c>
      <c r="F154" s="11">
        <f t="shared" si="146"/>
        <v>17.196768641963601</v>
      </c>
      <c r="H154" s="40">
        <f t="shared" ref="H154:H177" si="147">IF(D$151-B$151 &lt;&gt; 0,(EXP(LN(D154/B154)/(D$151-B$151))-1)*100,0)</f>
        <v>2.2181525406316016</v>
      </c>
      <c r="I154" s="40">
        <f t="shared" ref="I154:I180" si="148">IF(F$151-D$151 &lt;&gt; 0,(EXP(LN(F154/D154)/(F$151-D$151))-1)*100,0)</f>
        <v>1.080252090271383</v>
      </c>
      <c r="L154" s="10" t="str">
        <f t="shared" ref="L154:Q154" si="149">L9</f>
        <v>12 Other managers and proprietors</v>
      </c>
      <c r="M154" s="11">
        <f t="shared" si="149"/>
        <v>8.1231937009517932</v>
      </c>
      <c r="N154" s="11">
        <f t="shared" si="149"/>
        <v>8.7940760897836867</v>
      </c>
      <c r="O154" s="11">
        <f t="shared" si="149"/>
        <v>8.5885173288179288</v>
      </c>
      <c r="P154" s="11">
        <f t="shared" si="149"/>
        <v>9.7642118229454287</v>
      </c>
      <c r="Q154" s="11">
        <f t="shared" si="149"/>
        <v>11.090464090957781</v>
      </c>
      <c r="S154" s="40">
        <f t="shared" ref="S154:S177" si="150">IF(O$151-M$151 &lt;&gt; 0,(EXP(LN(O154/M154)/(O$151-M$151))-1)*100,0)</f>
        <v>1.1202832364262338</v>
      </c>
      <c r="T154" s="40">
        <f t="shared" ref="T154:T177" si="151">IF(Q$151-O$151 &lt;&gt; 0,(EXP(LN(Q154/O154)/(Q$151-O$151))-1)*100,0)</f>
        <v>1.7190045927946818</v>
      </c>
      <c r="W154" s="10" t="str">
        <f t="shared" ref="W154:AB154" si="152">W9</f>
        <v>12 Other managers and proprietors</v>
      </c>
      <c r="X154" s="11">
        <f t="shared" si="152"/>
        <v>4.9931251655481947</v>
      </c>
      <c r="Y154" s="11">
        <f t="shared" si="152"/>
        <v>5.515205217299485</v>
      </c>
      <c r="Z154" s="11">
        <f t="shared" si="152"/>
        <v>6.0484836894022171</v>
      </c>
      <c r="AA154" s="11">
        <f t="shared" si="152"/>
        <v>5.707882765527196</v>
      </c>
      <c r="AB154" s="11">
        <f t="shared" si="152"/>
        <v>6.1063045510058123</v>
      </c>
      <c r="AD154" s="40">
        <f t="shared" ref="AD154:AD177" si="153">IF(Z$151-X$151 &lt;&gt; 0,(EXP(LN(Z154/X154)/(Z$151-X$151))-1)*100,0)</f>
        <v>3.9093940399459015</v>
      </c>
      <c r="AE154" s="40">
        <f t="shared" ref="AE154:AE177" si="154">IF(AB$151-Z$151 &lt;&gt; 0,(EXP(LN(AB154/Z154)/(AB$151-Z$151))-1)*100,0)</f>
        <v>6.3447850469500189E-2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20.595244312379673</v>
      </c>
      <c r="C155" s="11">
        <f t="shared" si="146"/>
        <v>23.239609910611282</v>
      </c>
      <c r="D155" s="11">
        <f t="shared" si="146"/>
        <v>23.937491638094542</v>
      </c>
      <c r="E155" s="11">
        <f t="shared" si="146"/>
        <v>29.758732667208623</v>
      </c>
      <c r="F155" s="11">
        <f t="shared" si="146"/>
        <v>34.155879738745355</v>
      </c>
      <c r="H155" s="40">
        <f t="shared" si="147"/>
        <v>3.0534031867152089</v>
      </c>
      <c r="I155" s="40">
        <f t="shared" si="148"/>
        <v>2.3982314185897247</v>
      </c>
      <c r="L155" s="10" t="str">
        <f t="shared" ref="L155:Q155" si="155">L10</f>
        <v>21 Science, research, engineering and technology professionals</v>
      </c>
      <c r="M155" s="11">
        <f t="shared" si="155"/>
        <v>16.940388961704151</v>
      </c>
      <c r="N155" s="11">
        <f t="shared" si="155"/>
        <v>19.0872662620129</v>
      </c>
      <c r="O155" s="11">
        <f t="shared" si="155"/>
        <v>18.862386078169532</v>
      </c>
      <c r="P155" s="11">
        <f t="shared" si="155"/>
        <v>22.667079866303201</v>
      </c>
      <c r="Q155" s="11">
        <f t="shared" si="155"/>
        <v>25.523004851876017</v>
      </c>
      <c r="S155" s="40">
        <f t="shared" si="150"/>
        <v>2.1726483074143932</v>
      </c>
      <c r="T155" s="40">
        <f t="shared" si="151"/>
        <v>2.0365293572629728</v>
      </c>
      <c r="W155" s="10" t="str">
        <f t="shared" ref="W155:AB155" si="156">W10</f>
        <v>21 Science, research, engineering and technology professionals</v>
      </c>
      <c r="X155" s="11">
        <f t="shared" si="156"/>
        <v>3.6548553506755308</v>
      </c>
      <c r="Y155" s="11">
        <f t="shared" si="156"/>
        <v>4.1523436485983849</v>
      </c>
      <c r="Z155" s="11">
        <f t="shared" si="156"/>
        <v>5.0751055599250137</v>
      </c>
      <c r="AA155" s="11">
        <f t="shared" si="156"/>
        <v>7.091652800905397</v>
      </c>
      <c r="AB155" s="11">
        <f t="shared" si="156"/>
        <v>8.6328748868692742</v>
      </c>
      <c r="AD155" s="40">
        <f t="shared" si="153"/>
        <v>6.7861618663632051</v>
      </c>
      <c r="AE155" s="40">
        <f t="shared" si="154"/>
        <v>3.604994292810404</v>
      </c>
    </row>
    <row r="156" spans="1:31" x14ac:dyDescent="0.2">
      <c r="A156" s="10" t="str">
        <f t="shared" si="142"/>
        <v>22 Health professionals</v>
      </c>
      <c r="B156" s="11">
        <f t="shared" si="142"/>
        <v>14.02368202861809</v>
      </c>
      <c r="C156" s="11">
        <f t="shared" si="146"/>
        <v>16.248561385201818</v>
      </c>
      <c r="D156" s="11">
        <f t="shared" si="146"/>
        <v>16.240547042176896</v>
      </c>
      <c r="E156" s="11">
        <f t="shared" si="146"/>
        <v>16.488075750710678</v>
      </c>
      <c r="F156" s="11">
        <f t="shared" si="146"/>
        <v>18.510050340909686</v>
      </c>
      <c r="H156" s="40">
        <f t="shared" si="147"/>
        <v>2.978774584234678</v>
      </c>
      <c r="I156" s="40">
        <f t="shared" si="148"/>
        <v>0.87583200820666729</v>
      </c>
      <c r="L156" s="10" t="str">
        <f t="shared" ref="L156:Q156" si="157">L11</f>
        <v>22 Health professionals</v>
      </c>
      <c r="M156" s="11">
        <f t="shared" si="157"/>
        <v>3.784235903874376</v>
      </c>
      <c r="N156" s="11">
        <f t="shared" si="157"/>
        <v>4.2208002454193254</v>
      </c>
      <c r="O156" s="11">
        <f t="shared" si="157"/>
        <v>4.7411926840834138</v>
      </c>
      <c r="P156" s="11">
        <f t="shared" si="157"/>
        <v>4.8776293816254404</v>
      </c>
      <c r="Q156" s="11">
        <f t="shared" si="157"/>
        <v>5.5686538302073663</v>
      </c>
      <c r="S156" s="40">
        <f t="shared" si="150"/>
        <v>4.6120904765054371</v>
      </c>
      <c r="T156" s="40">
        <f t="shared" si="151"/>
        <v>1.0782019334654391</v>
      </c>
      <c r="W156" s="10" t="str">
        <f t="shared" ref="W156:AB156" si="158">W11</f>
        <v>22 Health professionals</v>
      </c>
      <c r="X156" s="11">
        <f t="shared" si="158"/>
        <v>10.239446124743699</v>
      </c>
      <c r="Y156" s="11">
        <f t="shared" si="158"/>
        <v>12.027761139782488</v>
      </c>
      <c r="Z156" s="11">
        <f t="shared" si="158"/>
        <v>11.499354358093475</v>
      </c>
      <c r="AA156" s="11">
        <f t="shared" si="158"/>
        <v>11.610446369085235</v>
      </c>
      <c r="AB156" s="11">
        <f t="shared" si="158"/>
        <v>12.941396510702312</v>
      </c>
      <c r="AD156" s="40">
        <f t="shared" si="153"/>
        <v>2.3480089363373535</v>
      </c>
      <c r="AE156" s="40">
        <f t="shared" si="154"/>
        <v>0.79071183895900177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15.327353160429666</v>
      </c>
      <c r="C157" s="11">
        <f t="shared" si="146"/>
        <v>17.748870993324669</v>
      </c>
      <c r="D157" s="11">
        <f t="shared" si="146"/>
        <v>17.903001614323166</v>
      </c>
      <c r="E157" s="11">
        <f t="shared" si="146"/>
        <v>17.818689136891855</v>
      </c>
      <c r="F157" s="11">
        <f t="shared" si="146"/>
        <v>19.591539321871554</v>
      </c>
      <c r="H157" s="40">
        <f t="shared" si="147"/>
        <v>3.1553453430954725</v>
      </c>
      <c r="I157" s="40">
        <f t="shared" si="148"/>
        <v>0.60267159514248991</v>
      </c>
      <c r="L157" s="10" t="str">
        <f t="shared" ref="L157:Q157" si="159">L12</f>
        <v>23 Teaching and other educational professionals</v>
      </c>
      <c r="M157" s="11">
        <f t="shared" si="159"/>
        <v>5.4095516301924658</v>
      </c>
      <c r="N157" s="11">
        <f t="shared" si="159"/>
        <v>5.9953628437533393</v>
      </c>
      <c r="O157" s="11">
        <f t="shared" si="159"/>
        <v>5.6095284129869354</v>
      </c>
      <c r="P157" s="11">
        <f t="shared" si="159"/>
        <v>5.845630635400509</v>
      </c>
      <c r="Q157" s="11">
        <f t="shared" si="159"/>
        <v>6.3952109408002062</v>
      </c>
      <c r="S157" s="40">
        <f t="shared" si="150"/>
        <v>0.72865068751153395</v>
      </c>
      <c r="T157" s="40">
        <f t="shared" si="151"/>
        <v>0.87771462703436498</v>
      </c>
      <c r="W157" s="10" t="str">
        <f t="shared" ref="W157:AB157" si="160">W12</f>
        <v>23 Teaching and other educational professionals</v>
      </c>
      <c r="X157" s="11">
        <f t="shared" si="160"/>
        <v>9.9178015302372042</v>
      </c>
      <c r="Y157" s="11">
        <f t="shared" si="160"/>
        <v>11.753508149571354</v>
      </c>
      <c r="Z157" s="11">
        <f t="shared" si="160"/>
        <v>12.293473201336226</v>
      </c>
      <c r="AA157" s="11">
        <f t="shared" si="160"/>
        <v>11.973058501491339</v>
      </c>
      <c r="AB157" s="11">
        <f t="shared" si="160"/>
        <v>13.196328381071355</v>
      </c>
      <c r="AD157" s="40">
        <f t="shared" si="153"/>
        <v>4.3883029151736697</v>
      </c>
      <c r="AE157" s="40">
        <f t="shared" si="154"/>
        <v>0.47358555800045554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21.069224905370319</v>
      </c>
      <c r="C158" s="11">
        <f t="shared" si="146"/>
        <v>24.894483092839526</v>
      </c>
      <c r="D158" s="11">
        <f t="shared" si="146"/>
        <v>27.13843613189616</v>
      </c>
      <c r="E158" s="11">
        <f t="shared" si="146"/>
        <v>28.929369667633967</v>
      </c>
      <c r="F158" s="11">
        <f t="shared" si="146"/>
        <v>32.224898692744475</v>
      </c>
      <c r="H158" s="40">
        <f t="shared" si="147"/>
        <v>5.1930994938112152</v>
      </c>
      <c r="I158" s="40">
        <f t="shared" si="148"/>
        <v>1.1518389925017303</v>
      </c>
      <c r="L158" s="10" t="str">
        <f t="shared" ref="L158:Q158" si="161">L13</f>
        <v>24 Business, media and public service professionals</v>
      </c>
      <c r="M158" s="11">
        <f t="shared" si="161"/>
        <v>13.082056082044895</v>
      </c>
      <c r="N158" s="11">
        <f t="shared" si="161"/>
        <v>14.629529417588016</v>
      </c>
      <c r="O158" s="11">
        <f t="shared" si="161"/>
        <v>15.419539920643667</v>
      </c>
      <c r="P158" s="11">
        <f t="shared" si="161"/>
        <v>16.463083806156067</v>
      </c>
      <c r="Q158" s="11">
        <f t="shared" si="161"/>
        <v>17.896838768059823</v>
      </c>
      <c r="S158" s="40">
        <f t="shared" si="150"/>
        <v>3.3425281470655266</v>
      </c>
      <c r="T158" s="40">
        <f t="shared" si="151"/>
        <v>0.99820624354214349</v>
      </c>
      <c r="W158" s="10" t="str">
        <f t="shared" ref="W158:AB158" si="162">W13</f>
        <v>24 Business, media and public service professionals</v>
      </c>
      <c r="X158" s="11">
        <f t="shared" si="162"/>
        <v>7.9871688233254163</v>
      </c>
      <c r="Y158" s="11">
        <f t="shared" si="162"/>
        <v>10.264953675251462</v>
      </c>
      <c r="Z158" s="11">
        <f t="shared" si="162"/>
        <v>11.718896211252478</v>
      </c>
      <c r="AA158" s="11">
        <f t="shared" si="162"/>
        <v>12.466285861477916</v>
      </c>
      <c r="AB158" s="11">
        <f t="shared" si="162"/>
        <v>14.328059924684686</v>
      </c>
      <c r="AD158" s="40">
        <f t="shared" si="153"/>
        <v>7.9689228741089968</v>
      </c>
      <c r="AE158" s="40">
        <f t="shared" si="154"/>
        <v>1.3491347697074607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6.0283981390496919</v>
      </c>
      <c r="C159" s="11">
        <f t="shared" si="146"/>
        <v>7.2087279874204322</v>
      </c>
      <c r="D159" s="11">
        <f t="shared" si="146"/>
        <v>7.8048056349651969</v>
      </c>
      <c r="E159" s="11">
        <f t="shared" si="146"/>
        <v>7.4242971421794612</v>
      </c>
      <c r="F159" s="11">
        <f t="shared" si="146"/>
        <v>8.035124510971988</v>
      </c>
      <c r="H159" s="40">
        <f t="shared" si="147"/>
        <v>5.3008878596687126</v>
      </c>
      <c r="I159" s="40">
        <f t="shared" si="148"/>
        <v>0.19407370717781092</v>
      </c>
      <c r="L159" s="10" t="str">
        <f t="shared" ref="L159:Q159" si="163">L14</f>
        <v>31 Science, engineering and technology associate professionals</v>
      </c>
      <c r="M159" s="11">
        <f t="shared" si="163"/>
        <v>4.4403961777555212</v>
      </c>
      <c r="N159" s="11">
        <f t="shared" si="163"/>
        <v>5.4430377707778277</v>
      </c>
      <c r="O159" s="11">
        <f t="shared" si="163"/>
        <v>5.6092341187184935</v>
      </c>
      <c r="P159" s="11">
        <f t="shared" si="163"/>
        <v>5.0547000103126933</v>
      </c>
      <c r="Q159" s="11">
        <f t="shared" si="163"/>
        <v>5.2303311536752384</v>
      </c>
      <c r="S159" s="40">
        <f t="shared" si="150"/>
        <v>4.7843368886788973</v>
      </c>
      <c r="T159" s="40">
        <f t="shared" si="151"/>
        <v>-0.46517864578639045</v>
      </c>
      <c r="W159" s="10" t="str">
        <f t="shared" ref="W159:AB159" si="164">W14</f>
        <v>31 Science, engineering and technology associate professionals</v>
      </c>
      <c r="X159" s="11">
        <f t="shared" si="164"/>
        <v>1.5880019612941647</v>
      </c>
      <c r="Y159" s="11">
        <f t="shared" si="164"/>
        <v>1.7656902166426043</v>
      </c>
      <c r="Z159" s="11">
        <f t="shared" si="164"/>
        <v>2.1955715162466967</v>
      </c>
      <c r="AA159" s="11">
        <f t="shared" si="164"/>
        <v>2.3695971318667688</v>
      </c>
      <c r="AB159" s="11">
        <f t="shared" si="164"/>
        <v>2.8047933572967501</v>
      </c>
      <c r="AD159" s="40">
        <f t="shared" si="153"/>
        <v>6.6938313180039399</v>
      </c>
      <c r="AE159" s="40">
        <f t="shared" si="154"/>
        <v>1.6459826752117879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6.2502992397984309</v>
      </c>
      <c r="C160" s="11">
        <f t="shared" si="146"/>
        <v>6.9234521955774593</v>
      </c>
      <c r="D160" s="11">
        <f t="shared" si="146"/>
        <v>7.0010553188953963</v>
      </c>
      <c r="E160" s="11">
        <f t="shared" si="146"/>
        <v>11.127658250193862</v>
      </c>
      <c r="F160" s="11">
        <f t="shared" si="146"/>
        <v>13.439090357124423</v>
      </c>
      <c r="H160" s="40">
        <f t="shared" si="147"/>
        <v>2.2945602749619098</v>
      </c>
      <c r="I160" s="40">
        <f t="shared" si="148"/>
        <v>4.4432612655735726</v>
      </c>
      <c r="L160" s="10" t="str">
        <f t="shared" ref="L160:Q160" si="165">L15</f>
        <v>32 Health and social care associate professionals</v>
      </c>
      <c r="M160" s="11">
        <f t="shared" si="165"/>
        <v>1.5106489134872219</v>
      </c>
      <c r="N160" s="11">
        <f t="shared" si="165"/>
        <v>1.4639781136548442</v>
      </c>
      <c r="O160" s="11">
        <f t="shared" si="165"/>
        <v>1.6392352239814156</v>
      </c>
      <c r="P160" s="11">
        <f t="shared" si="165"/>
        <v>2.2495305298403934</v>
      </c>
      <c r="Q160" s="11">
        <f t="shared" si="165"/>
        <v>2.6358638297471519</v>
      </c>
      <c r="S160" s="40">
        <f t="shared" si="150"/>
        <v>1.6472297348324449</v>
      </c>
      <c r="T160" s="40">
        <f>IF(Q$151-O$151 &lt;&gt; 0,(EXP(LN(Q160/O160)/(Q$151-O$151))-1)*100,0)</f>
        <v>3.2172093142066371</v>
      </c>
      <c r="W160" s="10" t="str">
        <f t="shared" ref="W160:AB160" si="166">W15</f>
        <v>32 Health and social care associate professionals</v>
      </c>
      <c r="X160" s="11">
        <f t="shared" si="166"/>
        <v>4.7396503263112102</v>
      </c>
      <c r="Y160" s="11">
        <f t="shared" si="166"/>
        <v>5.4594740819226137</v>
      </c>
      <c r="Z160" s="11">
        <f t="shared" si="166"/>
        <v>5.3618200949139814</v>
      </c>
      <c r="AA160" s="11">
        <f t="shared" si="166"/>
        <v>8.8781277203534756</v>
      </c>
      <c r="AB160" s="11">
        <f t="shared" si="166"/>
        <v>10.803226527377261</v>
      </c>
      <c r="AD160" s="40">
        <f t="shared" si="153"/>
        <v>2.4974798075444671</v>
      </c>
      <c r="AE160" s="40">
        <f t="shared" si="154"/>
        <v>4.7810508423470344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2.9945287847323074</v>
      </c>
      <c r="C161" s="11">
        <f t="shared" si="146"/>
        <v>2.9361040583393225</v>
      </c>
      <c r="D161" s="11">
        <f t="shared" si="146"/>
        <v>3.1834864640716694</v>
      </c>
      <c r="E161" s="11">
        <f t="shared" si="146"/>
        <v>2.6259653055285255</v>
      </c>
      <c r="F161" s="11">
        <f t="shared" si="146"/>
        <v>2.7562960317437701</v>
      </c>
      <c r="H161" s="40">
        <f t="shared" si="147"/>
        <v>1.2313207613186661</v>
      </c>
      <c r="I161" s="40">
        <f t="shared" si="148"/>
        <v>-0.95599574409857002</v>
      </c>
      <c r="L161" s="10" t="str">
        <f t="shared" ref="L161:Q161" si="167">L16</f>
        <v>33 Protective service occupations</v>
      </c>
      <c r="M161" s="11">
        <f t="shared" si="167"/>
        <v>2.3004072210236504</v>
      </c>
      <c r="N161" s="11">
        <f t="shared" si="167"/>
        <v>2.1741052784664943</v>
      </c>
      <c r="O161" s="11">
        <f t="shared" si="167"/>
        <v>2.3306547531932349</v>
      </c>
      <c r="P161" s="11">
        <f t="shared" si="167"/>
        <v>1.8749459804896098</v>
      </c>
      <c r="Q161" s="11">
        <f t="shared" si="167"/>
        <v>1.8333155422321679</v>
      </c>
      <c r="S161" s="40">
        <f t="shared" si="150"/>
        <v>0.26160314891048309</v>
      </c>
      <c r="T161" s="40">
        <f t="shared" si="151"/>
        <v>-1.587419804323531</v>
      </c>
      <c r="W161" s="10" t="str">
        <f t="shared" ref="W161:AB161" si="168">W16</f>
        <v>33 Protective service occupations</v>
      </c>
      <c r="X161" s="11">
        <f t="shared" si="168"/>
        <v>0.69412156370865208</v>
      </c>
      <c r="Y161" s="11">
        <f t="shared" si="168"/>
        <v>0.76199877987282882</v>
      </c>
      <c r="Z161" s="11">
        <f t="shared" si="168"/>
        <v>0.85283171087843457</v>
      </c>
      <c r="AA161" s="11">
        <f t="shared" si="168"/>
        <v>0.75101932503891489</v>
      </c>
      <c r="AB161" s="11">
        <f t="shared" si="168"/>
        <v>0.92298048951160561</v>
      </c>
      <c r="AD161" s="40">
        <f t="shared" si="153"/>
        <v>4.2042808631260753</v>
      </c>
      <c r="AE161" s="40">
        <f t="shared" si="154"/>
        <v>0.52836333513208711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7.3412235928957346</v>
      </c>
      <c r="C162" s="11">
        <f t="shared" si="146"/>
        <v>8.0283960220481667</v>
      </c>
      <c r="D162" s="11">
        <f t="shared" si="146"/>
        <v>8.0369982222043213</v>
      </c>
      <c r="E162" s="11">
        <f t="shared" si="146"/>
        <v>7.8593529079566329</v>
      </c>
      <c r="F162" s="11">
        <f t="shared" si="146"/>
        <v>9.0116085518399665</v>
      </c>
      <c r="H162" s="40">
        <f t="shared" si="147"/>
        <v>1.8275006395783056</v>
      </c>
      <c r="I162" s="40">
        <f t="shared" si="148"/>
        <v>0.76597151566635269</v>
      </c>
      <c r="L162" s="10" t="str">
        <f t="shared" ref="L162:Q162" si="169">L17</f>
        <v>34 Culture, media and sports occupations</v>
      </c>
      <c r="M162" s="11">
        <f t="shared" si="169"/>
        <v>3.6516613823608317</v>
      </c>
      <c r="N162" s="11">
        <f t="shared" si="169"/>
        <v>3.7529797382843282</v>
      </c>
      <c r="O162" s="11">
        <f t="shared" si="169"/>
        <v>3.4624430500812493</v>
      </c>
      <c r="P162" s="11">
        <f t="shared" si="169"/>
        <v>3.3128578767292423</v>
      </c>
      <c r="Q162" s="11">
        <f t="shared" si="169"/>
        <v>3.778273492880782</v>
      </c>
      <c r="S162" s="40">
        <f t="shared" si="150"/>
        <v>-1.0585141592364899</v>
      </c>
      <c r="T162" s="40">
        <f t="shared" si="151"/>
        <v>0.58364818517697703</v>
      </c>
      <c r="W162" s="10" t="str">
        <f t="shared" ref="W162:AB162" si="170">W17</f>
        <v>34 Culture, media and sports occupations</v>
      </c>
      <c r="X162" s="11">
        <f t="shared" si="170"/>
        <v>3.689562210534902</v>
      </c>
      <c r="Y162" s="11">
        <f t="shared" si="170"/>
        <v>4.2754162837638425</v>
      </c>
      <c r="Z162" s="11">
        <f t="shared" si="170"/>
        <v>4.5745551721230653</v>
      </c>
      <c r="AA162" s="11">
        <f t="shared" si="170"/>
        <v>4.5464950312273951</v>
      </c>
      <c r="AB162" s="11">
        <f t="shared" si="170"/>
        <v>5.2333350589591934</v>
      </c>
      <c r="AD162" s="40">
        <f t="shared" si="153"/>
        <v>4.3938240390115624</v>
      </c>
      <c r="AE162" s="40">
        <f t="shared" si="154"/>
        <v>0.90096305465627857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22.118064440245409</v>
      </c>
      <c r="C163" s="11">
        <f t="shared" si="146"/>
        <v>23.35957135208594</v>
      </c>
      <c r="D163" s="11">
        <f t="shared" si="146"/>
        <v>24.506336659311827</v>
      </c>
      <c r="E163" s="11">
        <f t="shared" si="146"/>
        <v>24.974289073188391</v>
      </c>
      <c r="F163" s="11">
        <f t="shared" si="146"/>
        <v>26.254244976006685</v>
      </c>
      <c r="H163" s="40">
        <f t="shared" si="147"/>
        <v>2.07191323851037</v>
      </c>
      <c r="I163" s="40">
        <f t="shared" si="148"/>
        <v>0.46036286929518333</v>
      </c>
      <c r="L163" s="10" t="str">
        <f t="shared" ref="L163:Q163" si="171">L18</f>
        <v>35 Business and public service associate professionals</v>
      </c>
      <c r="M163" s="11">
        <f t="shared" si="171"/>
        <v>12.348889967966823</v>
      </c>
      <c r="N163" s="11">
        <f t="shared" si="171"/>
        <v>12.593685302598926</v>
      </c>
      <c r="O163" s="11">
        <f t="shared" si="171"/>
        <v>13.06759722338038</v>
      </c>
      <c r="P163" s="11">
        <f t="shared" si="171"/>
        <v>13.105423141021506</v>
      </c>
      <c r="Q163" s="11">
        <f t="shared" si="171"/>
        <v>13.248586146735414</v>
      </c>
      <c r="S163" s="40">
        <f t="shared" si="150"/>
        <v>1.1378142961947502</v>
      </c>
      <c r="T163" s="40">
        <f t="shared" si="151"/>
        <v>9.1743186101833629E-2</v>
      </c>
      <c r="W163" s="10" t="str">
        <f t="shared" ref="W163:AB163" si="172">W18</f>
        <v>35 Business and public service associate professionals</v>
      </c>
      <c r="X163" s="11">
        <f t="shared" si="172"/>
        <v>9.7691744722786229</v>
      </c>
      <c r="Y163" s="11">
        <f t="shared" si="172"/>
        <v>10.765886049487035</v>
      </c>
      <c r="Z163" s="11">
        <f t="shared" si="172"/>
        <v>11.438739435931423</v>
      </c>
      <c r="AA163" s="11">
        <f t="shared" si="172"/>
        <v>11.868865932166834</v>
      </c>
      <c r="AB163" s="11">
        <f t="shared" si="172"/>
        <v>13.00565882927126</v>
      </c>
      <c r="AD163" s="40">
        <f t="shared" si="153"/>
        <v>3.2057894577485868</v>
      </c>
      <c r="AE163" s="40">
        <f t="shared" si="154"/>
        <v>0.85953138325074452</v>
      </c>
    </row>
    <row r="164" spans="1:31" x14ac:dyDescent="0.2">
      <c r="A164" s="10" t="str">
        <f t="shared" si="142"/>
        <v>41 Administrative occupations</v>
      </c>
      <c r="B164" s="11">
        <f t="shared" si="142"/>
        <v>32.438595229450975</v>
      </c>
      <c r="C164" s="11">
        <f t="shared" si="146"/>
        <v>31.490602490798395</v>
      </c>
      <c r="D164" s="11">
        <f t="shared" si="146"/>
        <v>33.349710133173559</v>
      </c>
      <c r="E164" s="11">
        <f t="shared" si="146"/>
        <v>34.119334894592591</v>
      </c>
      <c r="F164" s="11">
        <f t="shared" si="146"/>
        <v>33.077689164956119</v>
      </c>
      <c r="H164" s="40">
        <f t="shared" si="147"/>
        <v>0.55554055531534807</v>
      </c>
      <c r="I164" s="40">
        <f t="shared" si="148"/>
        <v>-5.4585556035291471E-2</v>
      </c>
      <c r="L164" s="10" t="str">
        <f t="shared" ref="L164:Q164" si="173">L19</f>
        <v>41 Administrative occupations</v>
      </c>
      <c r="M164" s="11">
        <f t="shared" si="173"/>
        <v>8.7132245805109907</v>
      </c>
      <c r="N164" s="11">
        <f t="shared" si="173"/>
        <v>7.8033441201774751</v>
      </c>
      <c r="O164" s="11">
        <f t="shared" si="173"/>
        <v>9.3284090480661774</v>
      </c>
      <c r="P164" s="11">
        <f t="shared" si="173"/>
        <v>9.8536933477879725</v>
      </c>
      <c r="Q164" s="11">
        <f t="shared" si="173"/>
        <v>10.475116941262039</v>
      </c>
      <c r="S164" s="40">
        <f t="shared" si="150"/>
        <v>1.3738019531103207</v>
      </c>
      <c r="T164" s="40">
        <f t="shared" si="151"/>
        <v>0.775915740399169</v>
      </c>
      <c r="W164" s="10" t="str">
        <f t="shared" ref="W164:AB164" si="174">W19</f>
        <v>41 Administrative occupations</v>
      </c>
      <c r="X164" s="11">
        <f t="shared" si="174"/>
        <v>23.725370648939982</v>
      </c>
      <c r="Y164" s="11">
        <f t="shared" si="174"/>
        <v>23.687258370620903</v>
      </c>
      <c r="Z164" s="11">
        <f t="shared" si="174"/>
        <v>24.0213010851074</v>
      </c>
      <c r="AA164" s="11">
        <f t="shared" si="174"/>
        <v>24.265641546804641</v>
      </c>
      <c r="AB164" s="11">
        <f t="shared" si="174"/>
        <v>22.602572223694079</v>
      </c>
      <c r="AD164" s="40">
        <f t="shared" si="153"/>
        <v>0.24822787320293305</v>
      </c>
      <c r="AE164" s="40">
        <f t="shared" si="154"/>
        <v>-0.40502599431220254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7.6694034936938467</v>
      </c>
      <c r="C165" s="11">
        <f t="shared" si="146"/>
        <v>7.2052265027386992</v>
      </c>
      <c r="D165" s="11">
        <f t="shared" si="146"/>
        <v>7.0844065924232975</v>
      </c>
      <c r="E165" s="11">
        <f t="shared" si="146"/>
        <v>6.4781454741010061</v>
      </c>
      <c r="F165" s="11">
        <f t="shared" si="146"/>
        <v>5.4953529563866841</v>
      </c>
      <c r="H165" s="40">
        <f t="shared" si="147"/>
        <v>-1.5743303347265702</v>
      </c>
      <c r="I165" s="40">
        <f t="shared" si="148"/>
        <v>-1.679033084417425</v>
      </c>
      <c r="L165" s="10" t="str">
        <f t="shared" ref="L165:Q165" si="175">L20</f>
        <v>42 Secretarial and related occupations</v>
      </c>
      <c r="M165" s="11">
        <f t="shared" si="175"/>
        <v>0.82286953908608018</v>
      </c>
      <c r="N165" s="11">
        <f t="shared" si="175"/>
        <v>0.61832993711301365</v>
      </c>
      <c r="O165" s="11">
        <f t="shared" si="175"/>
        <v>0.58990743337561347</v>
      </c>
      <c r="P165" s="11">
        <f t="shared" si="175"/>
        <v>0.58516125063836966</v>
      </c>
      <c r="Q165" s="11">
        <f t="shared" si="175"/>
        <v>0.69895564151737033</v>
      </c>
      <c r="S165" s="40">
        <f>IF(O$151-M$151 &lt;&gt; 0,(EXP(LN(O165/M165)/(O$151-M$151))-1)*100,0)</f>
        <v>-6.439921709240104</v>
      </c>
      <c r="T165" s="40">
        <f t="shared" si="151"/>
        <v>1.137228824478087</v>
      </c>
      <c r="W165" s="10" t="str">
        <f t="shared" ref="W165:AB165" si="176">W20</f>
        <v>42 Secretarial and related occupations</v>
      </c>
      <c r="X165" s="11">
        <f t="shared" si="176"/>
        <v>6.8465339546077697</v>
      </c>
      <c r="Y165" s="11">
        <f t="shared" si="176"/>
        <v>6.5868965656256897</v>
      </c>
      <c r="Z165" s="11">
        <f t="shared" si="176"/>
        <v>6.494499159047681</v>
      </c>
      <c r="AA165" s="11">
        <f t="shared" si="176"/>
        <v>5.8929842234626353</v>
      </c>
      <c r="AB165" s="11">
        <f t="shared" si="176"/>
        <v>4.7963973148693126</v>
      </c>
      <c r="AD165" s="40">
        <f t="shared" si="153"/>
        <v>-1.0501865623898987</v>
      </c>
      <c r="AE165" s="40">
        <f t="shared" si="154"/>
        <v>-2.0003256790346535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5.0120276135721298</v>
      </c>
      <c r="C166" s="11">
        <f t="shared" si="146"/>
        <v>4.9667056323401821</v>
      </c>
      <c r="D166" s="11">
        <f t="shared" si="146"/>
        <v>5.4029008764153366</v>
      </c>
      <c r="E166" s="11">
        <f t="shared" si="146"/>
        <v>5.2557696268638718</v>
      </c>
      <c r="F166" s="11">
        <f t="shared" si="146"/>
        <v>5.6673732736135882</v>
      </c>
      <c r="H166" s="40">
        <f t="shared" si="147"/>
        <v>1.5132445777122694</v>
      </c>
      <c r="I166" s="40">
        <f t="shared" si="148"/>
        <v>0.31910629218272479</v>
      </c>
      <c r="L166" s="10" t="str">
        <f t="shared" ref="L166:Q166" si="177">L21</f>
        <v>51 Skilled agricultural and related trades</v>
      </c>
      <c r="M166" s="11">
        <f t="shared" si="177"/>
        <v>4.5097188013736531</v>
      </c>
      <c r="N166" s="11">
        <f t="shared" si="177"/>
        <v>4.3618650035264661</v>
      </c>
      <c r="O166" s="11">
        <f t="shared" si="177"/>
        <v>4.7180747450660974</v>
      </c>
      <c r="P166" s="11">
        <f t="shared" si="177"/>
        <v>4.6252902078834035</v>
      </c>
      <c r="Q166" s="11">
        <f t="shared" si="177"/>
        <v>4.8554762867978729</v>
      </c>
      <c r="S166" s="40">
        <f t="shared" si="150"/>
        <v>0.90741268881298076</v>
      </c>
      <c r="T166" s="40">
        <f t="shared" si="151"/>
        <v>0.19155907954371276</v>
      </c>
      <c r="W166" s="10" t="str">
        <f t="shared" ref="W166:AB166" si="178">W21</f>
        <v>51 Skilled agricultural and related trades</v>
      </c>
      <c r="X166" s="11">
        <f t="shared" si="178"/>
        <v>0.50230881219846624</v>
      </c>
      <c r="Y166" s="11">
        <f t="shared" si="178"/>
        <v>0.60484062881371481</v>
      </c>
      <c r="Z166" s="11">
        <f t="shared" si="178"/>
        <v>0.68482613134923565</v>
      </c>
      <c r="AA166" s="11">
        <f t="shared" si="178"/>
        <v>0.63047941898047777</v>
      </c>
      <c r="AB166" s="11">
        <f t="shared" si="178"/>
        <v>0.81189698681570888</v>
      </c>
      <c r="AD166" s="40">
        <f t="shared" si="153"/>
        <v>6.3951681516327019</v>
      </c>
      <c r="AE166" s="40">
        <f t="shared" si="154"/>
        <v>1.141185640384168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15.819665778228066</v>
      </c>
      <c r="C167" s="11">
        <f t="shared" si="146"/>
        <v>15.701241286410486</v>
      </c>
      <c r="D167" s="11">
        <f t="shared" si="146"/>
        <v>13.995840812735533</v>
      </c>
      <c r="E167" s="11">
        <f t="shared" si="146"/>
        <v>13.820065685686986</v>
      </c>
      <c r="F167" s="11">
        <f t="shared" si="146"/>
        <v>13.11331927663719</v>
      </c>
      <c r="H167" s="40">
        <f t="shared" si="147"/>
        <v>-2.4201068872752751</v>
      </c>
      <c r="I167" s="40">
        <f t="shared" si="148"/>
        <v>-0.43327031960882501</v>
      </c>
      <c r="L167" s="10" t="str">
        <f t="shared" ref="L167:Q167" si="179">L22</f>
        <v>52 Skilled metal, electrical and electronic trades</v>
      </c>
      <c r="M167" s="11">
        <f t="shared" si="179"/>
        <v>15.531961453048719</v>
      </c>
      <c r="N167" s="11">
        <f t="shared" si="179"/>
        <v>15.210466378287748</v>
      </c>
      <c r="O167" s="11">
        <f t="shared" si="179"/>
        <v>13.618727643056378</v>
      </c>
      <c r="P167" s="11">
        <f t="shared" si="179"/>
        <v>13.151828126477458</v>
      </c>
      <c r="Q167" s="11">
        <f t="shared" si="179"/>
        <v>12.173054456484808</v>
      </c>
      <c r="S167" s="40">
        <f t="shared" si="150"/>
        <v>-2.5948215974263666</v>
      </c>
      <c r="T167" s="40">
        <f t="shared" si="151"/>
        <v>-0.74534853183970684</v>
      </c>
      <c r="W167" s="10" t="str">
        <f t="shared" ref="W167:AB167" si="180">W22</f>
        <v>52 Skilled metal, electrical and electronic trades</v>
      </c>
      <c r="X167" s="11">
        <f t="shared" si="180"/>
        <v>0.28770432517934774</v>
      </c>
      <c r="Y167" s="11">
        <f t="shared" si="180"/>
        <v>0.49077490812274321</v>
      </c>
      <c r="Z167" s="11">
        <f t="shared" si="180"/>
        <v>0.3771131696791693</v>
      </c>
      <c r="AA167" s="11">
        <f t="shared" si="180"/>
        <v>0.66823755920952455</v>
      </c>
      <c r="AB167" s="11">
        <f t="shared" si="180"/>
        <v>0.94026482015239599</v>
      </c>
      <c r="AD167" s="40">
        <f t="shared" si="153"/>
        <v>5.5613806262290177</v>
      </c>
      <c r="AE167" s="40">
        <f t="shared" si="154"/>
        <v>6.2800865004346784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13.079302043182555</v>
      </c>
      <c r="C168" s="11">
        <f t="shared" si="146"/>
        <v>14.169778796062399</v>
      </c>
      <c r="D168" s="11">
        <f t="shared" si="146"/>
        <v>11.53043240695442</v>
      </c>
      <c r="E168" s="11">
        <f t="shared" si="146"/>
        <v>11.759272728534796</v>
      </c>
      <c r="F168" s="11">
        <f t="shared" si="146"/>
        <v>11.178526246325045</v>
      </c>
      <c r="H168" s="40">
        <f t="shared" si="147"/>
        <v>-2.4893155151901158</v>
      </c>
      <c r="I168" s="40">
        <f t="shared" si="148"/>
        <v>-0.20642130993855368</v>
      </c>
      <c r="L168" s="10" t="str">
        <f t="shared" ref="L168:Q168" si="181">L23</f>
        <v>53 Skilled construction and building trades</v>
      </c>
      <c r="M168" s="11">
        <f t="shared" si="181"/>
        <v>12.891255126276105</v>
      </c>
      <c r="N168" s="11">
        <f t="shared" si="181"/>
        <v>13.928251309271086</v>
      </c>
      <c r="O168" s="11">
        <f t="shared" si="181"/>
        <v>11.230877592682623</v>
      </c>
      <c r="P168" s="11">
        <f t="shared" si="181"/>
        <v>11.567614333086503</v>
      </c>
      <c r="Q168" s="11">
        <f t="shared" si="181"/>
        <v>10.975422653346881</v>
      </c>
      <c r="S168" s="40">
        <f t="shared" si="150"/>
        <v>-2.7199695044388128</v>
      </c>
      <c r="T168" s="40">
        <f t="shared" si="151"/>
        <v>-0.15327204549517859</v>
      </c>
      <c r="W168" s="10" t="str">
        <f t="shared" ref="W168:AB168" si="182">W23</f>
        <v>53 Skilled construction and building trades</v>
      </c>
      <c r="X168" s="11">
        <f t="shared" si="182"/>
        <v>0.18804691690644113</v>
      </c>
      <c r="Y168" s="11">
        <f t="shared" si="182"/>
        <v>0.24152748679132757</v>
      </c>
      <c r="Z168" s="11">
        <f t="shared" si="182"/>
        <v>0.29955481427179764</v>
      </c>
      <c r="AA168" s="11">
        <f t="shared" si="182"/>
        <v>0.19165839544829616</v>
      </c>
      <c r="AB168" s="11">
        <f t="shared" si="182"/>
        <v>0.20310359297817376</v>
      </c>
      <c r="AD168" s="40">
        <f t="shared" si="153"/>
        <v>9.7594740406705238</v>
      </c>
      <c r="AE168" s="40">
        <f t="shared" si="154"/>
        <v>-2.5572750884712225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7.2217506339783144</v>
      </c>
      <c r="C169" s="11">
        <f t="shared" si="146"/>
        <v>6.9140305683826551</v>
      </c>
      <c r="D169" s="11">
        <f t="shared" si="146"/>
        <v>6.7214590238239538</v>
      </c>
      <c r="E169" s="11">
        <f t="shared" si="146"/>
        <v>7.2415005067707963</v>
      </c>
      <c r="F169" s="11">
        <f t="shared" si="146"/>
        <v>7.0373828080458667</v>
      </c>
      <c r="H169" s="40">
        <f t="shared" si="147"/>
        <v>-1.425583855286916</v>
      </c>
      <c r="I169" s="40">
        <f t="shared" si="148"/>
        <v>0.30667658153187283</v>
      </c>
      <c r="L169" s="10" t="str">
        <f t="shared" ref="L169:Q169" si="183">L24</f>
        <v>54 Textiles, printing and other skilled trades</v>
      </c>
      <c r="M169" s="11">
        <f t="shared" si="183"/>
        <v>4.3721487707727</v>
      </c>
      <c r="N169" s="11">
        <f t="shared" si="183"/>
        <v>4.1102547609217579</v>
      </c>
      <c r="O169" s="11">
        <f t="shared" si="183"/>
        <v>3.6837114735846956</v>
      </c>
      <c r="P169" s="11">
        <f t="shared" si="183"/>
        <v>4.0163049319807405</v>
      </c>
      <c r="Q169" s="11">
        <f t="shared" si="183"/>
        <v>3.8332158672763716</v>
      </c>
      <c r="S169" s="40">
        <f t="shared" si="150"/>
        <v>-3.3686303836270803</v>
      </c>
      <c r="T169" s="40">
        <f t="shared" si="151"/>
        <v>0.26557406730260968</v>
      </c>
      <c r="W169" s="10" t="str">
        <f t="shared" ref="W169:AB169" si="184">W24</f>
        <v>54 Textiles, printing and other skilled trades</v>
      </c>
      <c r="X169" s="11">
        <f t="shared" si="184"/>
        <v>2.8496018632056201</v>
      </c>
      <c r="Y169" s="11">
        <f t="shared" si="184"/>
        <v>2.8037758074608949</v>
      </c>
      <c r="Z169" s="11">
        <f t="shared" si="184"/>
        <v>3.0377475502392515</v>
      </c>
      <c r="AA169" s="11">
        <f t="shared" si="184"/>
        <v>3.2251955747900505</v>
      </c>
      <c r="AB169" s="11">
        <f t="shared" si="184"/>
        <v>3.2041669407694933</v>
      </c>
      <c r="AD169" s="40">
        <f t="shared" si="153"/>
        <v>1.2869511644743259</v>
      </c>
      <c r="AE169" s="40">
        <f t="shared" si="154"/>
        <v>0.35620509678258028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25.610991775340203</v>
      </c>
      <c r="C170" s="11">
        <f t="shared" si="146"/>
        <v>26.338613627537946</v>
      </c>
      <c r="D170" s="11">
        <f t="shared" si="146"/>
        <v>25.142506643938024</v>
      </c>
      <c r="E170" s="11">
        <f t="shared" si="146"/>
        <v>26.292227630908027</v>
      </c>
      <c r="F170" s="11">
        <f t="shared" si="146"/>
        <v>28.587394851904673</v>
      </c>
      <c r="H170" s="40">
        <f t="shared" si="147"/>
        <v>-0.36855356741835044</v>
      </c>
      <c r="I170" s="40">
        <f t="shared" si="148"/>
        <v>0.85971433619100868</v>
      </c>
      <c r="L170" s="10" t="str">
        <f t="shared" ref="L170:Q170" si="185">L25</f>
        <v>61 Caring personal service occupations</v>
      </c>
      <c r="M170" s="11">
        <f t="shared" si="185"/>
        <v>2.7709326704320429</v>
      </c>
      <c r="N170" s="11">
        <f t="shared" si="185"/>
        <v>2.6818513331986371</v>
      </c>
      <c r="O170" s="11">
        <f t="shared" si="185"/>
        <v>2.6454337522886036</v>
      </c>
      <c r="P170" s="11">
        <f t="shared" si="185"/>
        <v>3.2743591302352533</v>
      </c>
      <c r="Q170" s="11">
        <f t="shared" si="185"/>
        <v>3.9097843771120022</v>
      </c>
      <c r="S170" s="40">
        <f t="shared" si="150"/>
        <v>-0.92269532438307156</v>
      </c>
      <c r="T170" s="40">
        <f t="shared" si="151"/>
        <v>2.6385231563734513</v>
      </c>
      <c r="W170" s="10" t="str">
        <f t="shared" ref="W170:AB170" si="186">W25</f>
        <v>61 Caring personal service occupations</v>
      </c>
      <c r="X170" s="11">
        <f t="shared" si="186"/>
        <v>22.840059104908164</v>
      </c>
      <c r="Y170" s="11">
        <f t="shared" si="186"/>
        <v>23.65676229433932</v>
      </c>
      <c r="Z170" s="11">
        <f t="shared" si="186"/>
        <v>22.497072891649424</v>
      </c>
      <c r="AA170" s="11">
        <f t="shared" si="186"/>
        <v>23.017868500672776</v>
      </c>
      <c r="AB170" s="11">
        <f t="shared" si="186"/>
        <v>24.677610474792676</v>
      </c>
      <c r="AD170" s="40">
        <f t="shared" si="153"/>
        <v>-0.30215789183289932</v>
      </c>
      <c r="AE170" s="40">
        <f t="shared" si="154"/>
        <v>0.61864687719015432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7.8137931142472858</v>
      </c>
      <c r="C171" s="11">
        <f t="shared" si="146"/>
        <v>8.735694061857151</v>
      </c>
      <c r="D171" s="11">
        <f t="shared" si="146"/>
        <v>7.7362629489555932</v>
      </c>
      <c r="E171" s="11">
        <f t="shared" si="146"/>
        <v>7.8360502313172509</v>
      </c>
      <c r="F171" s="11">
        <f t="shared" si="146"/>
        <v>8.4390428628282734</v>
      </c>
      <c r="H171" s="40">
        <f t="shared" si="147"/>
        <v>-0.1992367019994834</v>
      </c>
      <c r="I171" s="40">
        <f t="shared" si="148"/>
        <v>0.58135098682798869</v>
      </c>
      <c r="L171" s="10" t="str">
        <f t="shared" ref="L171:Q171" si="187">L26</f>
        <v>62 Leisure, travel and related personal service occupations</v>
      </c>
      <c r="M171" s="11">
        <f t="shared" si="187"/>
        <v>2.1387568999870084</v>
      </c>
      <c r="N171" s="11">
        <f t="shared" si="187"/>
        <v>2.485527822187378</v>
      </c>
      <c r="O171" s="11">
        <f t="shared" si="187"/>
        <v>2.4672362488228292</v>
      </c>
      <c r="P171" s="11">
        <f t="shared" si="187"/>
        <v>2.5057358781089243</v>
      </c>
      <c r="Q171" s="11">
        <f t="shared" si="187"/>
        <v>2.8132146159757943</v>
      </c>
      <c r="S171" s="40">
        <f t="shared" si="150"/>
        <v>2.8986939997360572</v>
      </c>
      <c r="T171" s="40">
        <f t="shared" si="151"/>
        <v>0.87869959346926763</v>
      </c>
      <c r="W171" s="10" t="str">
        <f t="shared" ref="W171:AB171" si="188">W26</f>
        <v>62 Leisure, travel and related personal service occupations</v>
      </c>
      <c r="X171" s="11">
        <f t="shared" si="188"/>
        <v>5.6750362142602864</v>
      </c>
      <c r="Y171" s="11">
        <f t="shared" si="188"/>
        <v>6.2501662396697837</v>
      </c>
      <c r="Z171" s="11">
        <f t="shared" si="188"/>
        <v>5.2690267001327644</v>
      </c>
      <c r="AA171" s="11">
        <f t="shared" si="188"/>
        <v>5.3303143532083253</v>
      </c>
      <c r="AB171" s="11">
        <f t="shared" si="188"/>
        <v>5.6258282468524756</v>
      </c>
      <c r="AD171" s="40">
        <f t="shared" si="153"/>
        <v>-1.4736594905634837</v>
      </c>
      <c r="AE171" s="40">
        <f t="shared" si="154"/>
        <v>0.43777225212693338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0.32854464166641306</v>
      </c>
      <c r="C172" s="11">
        <f t="shared" si="146"/>
        <v>0.26643126805775069</v>
      </c>
      <c r="D172" s="11">
        <f t="shared" si="146"/>
        <v>0.34553680861000735</v>
      </c>
      <c r="E172" s="11">
        <f t="shared" si="146"/>
        <v>0.23936858782201503</v>
      </c>
      <c r="F172" s="11">
        <f t="shared" si="146"/>
        <v>0.24960432991178935</v>
      </c>
      <c r="H172" s="40">
        <f t="shared" si="147"/>
        <v>1.013631805374593</v>
      </c>
      <c r="I172" s="40">
        <f t="shared" si="148"/>
        <v>-2.1448125653479311</v>
      </c>
      <c r="L172" s="10" t="str">
        <f t="shared" ref="L172:Q172" si="189">L27</f>
        <v>63 Community and civil enforcement occupations</v>
      </c>
      <c r="M172" s="11">
        <f t="shared" si="189"/>
        <v>0.25688594989378027</v>
      </c>
      <c r="N172" s="11">
        <f t="shared" si="189"/>
        <v>0.17994979605248385</v>
      </c>
      <c r="O172" s="11">
        <f t="shared" si="189"/>
        <v>0.27371558301628318</v>
      </c>
      <c r="P172" s="11">
        <f t="shared" si="189"/>
        <v>0.14377441986278733</v>
      </c>
      <c r="Q172" s="11">
        <f t="shared" si="189"/>
        <v>0.16025592320668358</v>
      </c>
      <c r="S172" s="40">
        <f t="shared" si="150"/>
        <v>1.2772345950675223</v>
      </c>
      <c r="T172" s="40">
        <f t="shared" si="151"/>
        <v>-3.505853043063345</v>
      </c>
      <c r="W172" s="10" t="str">
        <f t="shared" ref="W172:AB172" si="190">W27</f>
        <v>63 Community and civil enforcement occupations</v>
      </c>
      <c r="X172" s="11">
        <f t="shared" si="190"/>
        <v>7.1658691772633121E-2</v>
      </c>
      <c r="Y172" s="11">
        <f t="shared" si="190"/>
        <v>8.6481472005266763E-2</v>
      </c>
      <c r="Z172" s="11">
        <f t="shared" si="190"/>
        <v>7.1821225593724419E-2</v>
      </c>
      <c r="AA172" s="11">
        <f t="shared" si="190"/>
        <v>9.5594167959227649E-2</v>
      </c>
      <c r="AB172" s="11">
        <f t="shared" si="190"/>
        <v>8.9348406705105757E-2</v>
      </c>
      <c r="AD172" s="40">
        <f t="shared" si="153"/>
        <v>4.5322222873500628E-2</v>
      </c>
      <c r="AE172" s="40">
        <f t="shared" si="154"/>
        <v>1.4664034351692834</v>
      </c>
    </row>
    <row r="173" spans="1:31" x14ac:dyDescent="0.2">
      <c r="A173" s="10" t="str">
        <f t="shared" si="142"/>
        <v>71 Sales occupations</v>
      </c>
      <c r="B173" s="11">
        <f t="shared" si="142"/>
        <v>28.130472484448788</v>
      </c>
      <c r="C173" s="11">
        <f t="shared" si="146"/>
        <v>26.839072326206853</v>
      </c>
      <c r="D173" s="11">
        <f t="shared" si="146"/>
        <v>26.870575180663156</v>
      </c>
      <c r="E173" s="11">
        <f t="shared" si="146"/>
        <v>26.598017975434743</v>
      </c>
      <c r="F173" s="11">
        <f t="shared" si="146"/>
        <v>25.445353569987102</v>
      </c>
      <c r="H173" s="40">
        <f t="shared" si="147"/>
        <v>-0.91224536948347756</v>
      </c>
      <c r="I173" s="40">
        <f t="shared" si="148"/>
        <v>-0.3626652621855353</v>
      </c>
      <c r="L173" s="10" t="str">
        <f t="shared" ref="L173:Q173" si="191">L28</f>
        <v>71 Sales occupations</v>
      </c>
      <c r="M173" s="11">
        <f t="shared" si="191"/>
        <v>10.540531537771875</v>
      </c>
      <c r="N173" s="11">
        <f t="shared" si="191"/>
        <v>10.32992862251715</v>
      </c>
      <c r="O173" s="11">
        <f t="shared" si="191"/>
        <v>10.397859350053537</v>
      </c>
      <c r="P173" s="11">
        <f t="shared" si="191"/>
        <v>10.397493597959109</v>
      </c>
      <c r="Q173" s="11">
        <f t="shared" si="191"/>
        <v>10.366876586731392</v>
      </c>
      <c r="S173" s="40">
        <f t="shared" si="150"/>
        <v>-0.27218927412711036</v>
      </c>
      <c r="T173" s="40">
        <f t="shared" si="151"/>
        <v>-1.9892510507435457E-2</v>
      </c>
      <c r="W173" s="10" t="str">
        <f t="shared" ref="W173:AB173" si="192">W28</f>
        <v>71 Sales occupations</v>
      </c>
      <c r="X173" s="11">
        <f t="shared" si="192"/>
        <v>17.589940946676901</v>
      </c>
      <c r="Y173" s="11">
        <f t="shared" si="192"/>
        <v>16.509143703689702</v>
      </c>
      <c r="Z173" s="11">
        <f t="shared" si="192"/>
        <v>16.472715830609598</v>
      </c>
      <c r="AA173" s="11">
        <f t="shared" si="192"/>
        <v>16.200524377475631</v>
      </c>
      <c r="AB173" s="11">
        <f t="shared" si="192"/>
        <v>15.078476983255719</v>
      </c>
      <c r="AD173" s="40">
        <f t="shared" si="153"/>
        <v>-1.3038606261233765</v>
      </c>
      <c r="AE173" s="40">
        <f t="shared" si="154"/>
        <v>-0.58784581541511116</v>
      </c>
    </row>
    <row r="174" spans="1:31" x14ac:dyDescent="0.2">
      <c r="A174" s="10" t="str">
        <f t="shared" si="142"/>
        <v>72 Customer service occupations</v>
      </c>
      <c r="B174" s="11">
        <f t="shared" si="142"/>
        <v>5.8186942644243294</v>
      </c>
      <c r="C174" s="11">
        <f t="shared" si="146"/>
        <v>6.172784221363683</v>
      </c>
      <c r="D174" s="11">
        <f t="shared" si="146"/>
        <v>6.427418977303863</v>
      </c>
      <c r="E174" s="11">
        <f t="shared" si="146"/>
        <v>7.1227303340791233</v>
      </c>
      <c r="F174" s="11">
        <f t="shared" si="146"/>
        <v>7.8238456816540483</v>
      </c>
      <c r="H174" s="40">
        <f t="shared" si="147"/>
        <v>2.0098747835081365</v>
      </c>
      <c r="I174" s="40">
        <f t="shared" si="148"/>
        <v>1.3193148575315394</v>
      </c>
      <c r="L174" s="10" t="str">
        <f t="shared" ref="L174:Q174" si="193">L29</f>
        <v>72 Customer service occupations</v>
      </c>
      <c r="M174" s="11">
        <f t="shared" si="193"/>
        <v>2.241610913390629</v>
      </c>
      <c r="N174" s="11">
        <f t="shared" si="193"/>
        <v>1.9634169264155557</v>
      </c>
      <c r="O174" s="11">
        <f t="shared" si="193"/>
        <v>2.3259886247785078</v>
      </c>
      <c r="P174" s="11">
        <f t="shared" si="193"/>
        <v>2.8811680066578385</v>
      </c>
      <c r="Q174" s="11">
        <f t="shared" si="193"/>
        <v>3.3352452054313835</v>
      </c>
      <c r="S174" s="40">
        <f t="shared" si="150"/>
        <v>0.74174537212572389</v>
      </c>
      <c r="T174" s="40">
        <f t="shared" si="151"/>
        <v>2.4317703540080338</v>
      </c>
      <c r="W174" s="10" t="str">
        <f t="shared" ref="W174:AB174" si="194">W29</f>
        <v>72 Customer service occupations</v>
      </c>
      <c r="X174" s="11">
        <f t="shared" si="194"/>
        <v>3.5770833510337043</v>
      </c>
      <c r="Y174" s="11">
        <f t="shared" si="194"/>
        <v>4.2093672949481249</v>
      </c>
      <c r="Z174" s="11">
        <f t="shared" si="194"/>
        <v>4.1014303525253526</v>
      </c>
      <c r="AA174" s="11">
        <f t="shared" si="194"/>
        <v>4.241562327421283</v>
      </c>
      <c r="AB174" s="11">
        <f t="shared" si="194"/>
        <v>4.4886004762226621</v>
      </c>
      <c r="AD174" s="40">
        <f t="shared" si="153"/>
        <v>2.7735258762092263</v>
      </c>
      <c r="AE174" s="40">
        <f>IF(AB$151-Z$151 &lt;&gt; 0,(EXP(LN(AB174/Z174)/(AB$151-Z$151))-1)*100,0)</f>
        <v>0.60317968572474179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9.2349158829806584</v>
      </c>
      <c r="C175" s="11">
        <f t="shared" si="146"/>
        <v>9.1194663459422962</v>
      </c>
      <c r="D175" s="11">
        <f t="shared" si="146"/>
        <v>8.0653160505941237</v>
      </c>
      <c r="E175" s="11">
        <f t="shared" si="146"/>
        <v>8.4890336783910278</v>
      </c>
      <c r="F175" s="11">
        <f t="shared" si="146"/>
        <v>7.9011785295728911</v>
      </c>
      <c r="H175" s="40">
        <f t="shared" si="147"/>
        <v>-2.6720246108786871</v>
      </c>
      <c r="I175" s="40">
        <f t="shared" si="148"/>
        <v>-0.13697922720596889</v>
      </c>
      <c r="L175" s="10" t="str">
        <f t="shared" ref="L175:Q175" si="195">L30</f>
        <v>81 Process, plant and machine operatives</v>
      </c>
      <c r="M175" s="11">
        <f t="shared" si="195"/>
        <v>7.324774933041466</v>
      </c>
      <c r="N175" s="11">
        <f t="shared" si="195"/>
        <v>7.0710598222650853</v>
      </c>
      <c r="O175" s="11">
        <f t="shared" si="195"/>
        <v>6.2583760537141693</v>
      </c>
      <c r="P175" s="11">
        <f t="shared" si="195"/>
        <v>6.2782993982807156</v>
      </c>
      <c r="Q175" s="11">
        <f t="shared" si="195"/>
        <v>5.5789383802505563</v>
      </c>
      <c r="S175" s="40">
        <f t="shared" si="150"/>
        <v>-3.0978363537180975</v>
      </c>
      <c r="T175" s="40">
        <f t="shared" si="151"/>
        <v>-0.76322077395351018</v>
      </c>
      <c r="W175" s="10" t="str">
        <f t="shared" ref="W175:AB175" si="196">W30</f>
        <v>81 Process, plant and machine operatives</v>
      </c>
      <c r="X175" s="11">
        <f t="shared" si="196"/>
        <v>1.9101409499391739</v>
      </c>
      <c r="Y175" s="11">
        <f t="shared" si="196"/>
        <v>2.0484065236772122</v>
      </c>
      <c r="Z175" s="11">
        <f t="shared" si="196"/>
        <v>1.8069399968799464</v>
      </c>
      <c r="AA175" s="11">
        <f t="shared" si="196"/>
        <v>2.210734280110302</v>
      </c>
      <c r="AB175" s="11">
        <f t="shared" si="196"/>
        <v>2.322240149322333</v>
      </c>
      <c r="AD175" s="40">
        <f t="shared" si="153"/>
        <v>-1.1046975037756201</v>
      </c>
      <c r="AE175" s="40">
        <f t="shared" si="154"/>
        <v>1.6867170866474268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11.666724896639746</v>
      </c>
      <c r="C176" s="11">
        <f t="shared" si="146"/>
        <v>12.615151962564877</v>
      </c>
      <c r="D176" s="11">
        <f t="shared" si="146"/>
        <v>11.374401262783815</v>
      </c>
      <c r="E176" s="11">
        <f t="shared" si="146"/>
        <v>11.488162554950495</v>
      </c>
      <c r="F176" s="11">
        <f t="shared" si="146"/>
        <v>11.442132548338877</v>
      </c>
      <c r="H176" s="40">
        <f t="shared" si="147"/>
        <v>-0.50622308499870261</v>
      </c>
      <c r="I176" s="40">
        <f t="shared" si="148"/>
        <v>3.9588186951000637E-2</v>
      </c>
      <c r="L176" s="10" t="str">
        <f t="shared" ref="L176:Q176" si="197">L31</f>
        <v>82 Transport and mobile machine drivers and operatives</v>
      </c>
      <c r="M176" s="11">
        <f t="shared" si="197"/>
        <v>10.798647723027788</v>
      </c>
      <c r="N176" s="11">
        <f t="shared" si="197"/>
        <v>11.590419494771062</v>
      </c>
      <c r="O176" s="11">
        <f t="shared" si="197"/>
        <v>10.441606696005051</v>
      </c>
      <c r="P176" s="11">
        <f t="shared" si="197"/>
        <v>10.365900807707856</v>
      </c>
      <c r="Q176" s="11">
        <f t="shared" si="197"/>
        <v>10.184331181555518</v>
      </c>
      <c r="S176" s="40">
        <f t="shared" si="150"/>
        <v>-0.67019305675761753</v>
      </c>
      <c r="T176" s="40">
        <f t="shared" si="151"/>
        <v>-0.16618235182876973</v>
      </c>
      <c r="W176" s="10" t="str">
        <f t="shared" ref="W176:AB176" si="198">W31</f>
        <v>82 Transport and mobile machine drivers and operatives</v>
      </c>
      <c r="X176" s="11">
        <f t="shared" si="198"/>
        <v>0.8680771736119588</v>
      </c>
      <c r="Y176" s="11">
        <f t="shared" si="198"/>
        <v>1.0247324677938106</v>
      </c>
      <c r="Z176" s="11">
        <f t="shared" si="198"/>
        <v>0.93279456677875161</v>
      </c>
      <c r="AA176" s="11">
        <f t="shared" si="198"/>
        <v>1.1222617472426493</v>
      </c>
      <c r="AB176" s="11">
        <f t="shared" si="198"/>
        <v>1.2578013667833623</v>
      </c>
      <c r="AD176" s="40">
        <f t="shared" si="153"/>
        <v>1.4484776349574346</v>
      </c>
      <c r="AE176" s="40">
        <f t="shared" si="154"/>
        <v>2.0128944878837096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6.5535573749832636</v>
      </c>
      <c r="C177" s="11">
        <f t="shared" si="146"/>
        <v>5.9161241235760453</v>
      </c>
      <c r="D177" s="11">
        <f t="shared" si="146"/>
        <v>5.313645904464761</v>
      </c>
      <c r="E177" s="11">
        <f t="shared" si="146"/>
        <v>10.3859362056431</v>
      </c>
      <c r="F177" s="11">
        <f t="shared" si="146"/>
        <v>11.843353771997906</v>
      </c>
      <c r="H177" s="40">
        <f t="shared" si="147"/>
        <v>-4.1078401135141052</v>
      </c>
      <c r="I177" s="40">
        <f t="shared" si="148"/>
        <v>5.4885864496383663</v>
      </c>
      <c r="L177" s="10" t="str">
        <f t="shared" ref="L177:Q178" si="199">L32</f>
        <v>91 Elementary trades and related occupations</v>
      </c>
      <c r="M177" s="11">
        <f t="shared" si="199"/>
        <v>4.8644035953145712</v>
      </c>
      <c r="N177" s="11">
        <f t="shared" si="199"/>
        <v>4.3872848605994559</v>
      </c>
      <c r="O177" s="11">
        <f t="shared" si="199"/>
        <v>3.9837191975447053</v>
      </c>
      <c r="P177" s="11">
        <f t="shared" si="199"/>
        <v>5.3993856461528624</v>
      </c>
      <c r="Q177" s="11">
        <f t="shared" si="199"/>
        <v>5.8120372223664933</v>
      </c>
      <c r="S177" s="40">
        <f t="shared" si="150"/>
        <v>-3.9158342931914669</v>
      </c>
      <c r="T177" s="40">
        <f t="shared" si="151"/>
        <v>2.550073955241916</v>
      </c>
      <c r="W177" s="10" t="str">
        <f t="shared" ref="W177:AB178" si="200">W32</f>
        <v>91 Elementary trades and related occupations</v>
      </c>
      <c r="X177" s="11">
        <f t="shared" si="200"/>
        <v>1.6891537796687019</v>
      </c>
      <c r="Y177" s="11">
        <f t="shared" si="200"/>
        <v>1.5288392629765966</v>
      </c>
      <c r="Z177" s="11">
        <f t="shared" si="200"/>
        <v>1.3299267069200602</v>
      </c>
      <c r="AA177" s="11">
        <f t="shared" si="200"/>
        <v>4.9865505594902375</v>
      </c>
      <c r="AB177" s="11">
        <f t="shared" si="200"/>
        <v>6.0313165496314332</v>
      </c>
      <c r="AD177" s="40">
        <f t="shared" si="153"/>
        <v>-4.6695367120998643</v>
      </c>
      <c r="AE177" s="40">
        <f t="shared" si="154"/>
        <v>10.604372034671661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33.977285801500045</v>
      </c>
      <c r="C178" s="11">
        <f t="shared" si="146"/>
        <v>33.942532748577953</v>
      </c>
      <c r="D178" s="11">
        <f t="shared" si="146"/>
        <v>31.742166748749302</v>
      </c>
      <c r="E178" s="11">
        <f t="shared" si="146"/>
        <v>28.986627969162814</v>
      </c>
      <c r="F178" s="11">
        <f t="shared" si="146"/>
        <v>26.734542433362822</v>
      </c>
      <c r="H178" s="40">
        <f>IF(D$151-B$151 &lt;&gt; 0,(EXP(LN(D178/B178)/(D$151-B$151))-1)*100,0)</f>
        <v>-1.3517064482925556</v>
      </c>
      <c r="I178" s="40">
        <f t="shared" ref="I178" si="201">IF(F$151-D$151 &lt;&gt; 0,(EXP(LN(F178/D178)/(F$151-D$151))-1)*100,0)</f>
        <v>-1.1380712444854724</v>
      </c>
      <c r="L178" s="10" t="str">
        <f t="shared" si="199"/>
        <v>92 Elementary administration and service occupations</v>
      </c>
      <c r="M178" s="11">
        <f t="shared" si="199"/>
        <v>17.702522745630588</v>
      </c>
      <c r="N178" s="11">
        <f t="shared" si="199"/>
        <v>16.070195896076587</v>
      </c>
      <c r="O178" s="11">
        <f t="shared" si="199"/>
        <v>15.97373483955708</v>
      </c>
      <c r="P178" s="11">
        <f t="shared" si="199"/>
        <v>15.729629430447243</v>
      </c>
      <c r="Q178" s="11">
        <f t="shared" si="199"/>
        <v>14.315842377971181</v>
      </c>
      <c r="S178" s="40">
        <f t="shared" ref="S178" si="202">IF(O$151-M$151 &lt;&gt; 0,(EXP(LN(O178/M178)/(O$151-M$151))-1)*100,0)</f>
        <v>-2.034251284794597</v>
      </c>
      <c r="T178" s="40">
        <f t="shared" ref="T178" si="203">IF(Q$151-O$151 &lt;&gt; 0,(EXP(LN(Q178/O178)/(Q$151-O$151))-1)*100,0)</f>
        <v>-0.72786492695822158</v>
      </c>
      <c r="W178" s="10" t="str">
        <f t="shared" si="200"/>
        <v>92 Elementary administration and service occupations</v>
      </c>
      <c r="X178" s="11">
        <f t="shared" si="200"/>
        <v>16.274763055869478</v>
      </c>
      <c r="Y178" s="11">
        <f t="shared" si="200"/>
        <v>17.872336852501359</v>
      </c>
      <c r="Z178" s="11">
        <f t="shared" si="200"/>
        <v>15.768431909192188</v>
      </c>
      <c r="AA178" s="11">
        <f t="shared" si="200"/>
        <v>13.256998538715571</v>
      </c>
      <c r="AB178" s="11">
        <f t="shared" si="200"/>
        <v>12.418700055391636</v>
      </c>
      <c r="AD178" s="40">
        <f t="shared" ref="AD178" si="204">IF(Z$151-X$151 &lt;&gt; 0,(EXP(LN(Z178/X178)/(Z$151-X$151))-1)*100,0)</f>
        <v>-0.63011973101686491</v>
      </c>
      <c r="AE178" s="40">
        <f t="shared" ref="AE178" si="205">IF(AB$151-Z$151 &lt;&gt; 0,(EXP(LN(AB178/Z178)/(AB$151-Z$151))-1)*100,0)</f>
        <v>-1.5794376732469972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363.79999999999978</v>
      </c>
      <c r="C180" s="34">
        <f t="shared" si="206"/>
        <v>384.36999999999989</v>
      </c>
      <c r="D180" s="34">
        <f t="shared" si="206"/>
        <v>381.64199999999994</v>
      </c>
      <c r="E180" s="34">
        <f t="shared" si="206"/>
        <v>396.1269999999999</v>
      </c>
      <c r="F180" s="34">
        <f t="shared" si="206"/>
        <v>415.0499999999999</v>
      </c>
      <c r="H180" s="43">
        <f>IF(D$151-B$151 &lt;&gt; 0,(EXP(LN(D180/B180)/(D$151-B$151))-1)*100,0)</f>
        <v>0.96217402139007202</v>
      </c>
      <c r="I180" s="43">
        <f t="shared" si="148"/>
        <v>0.56100777769414467</v>
      </c>
      <c r="L180" s="231" t="str">
        <f t="shared" ref="L180:Q180" si="207">L35</f>
        <v>All occupations</v>
      </c>
      <c r="M180" s="34">
        <f t="shared" si="207"/>
        <v>194.75523139204654</v>
      </c>
      <c r="N180" s="34">
        <f t="shared" si="207"/>
        <v>200.83034406111665</v>
      </c>
      <c r="O180" s="34">
        <f t="shared" si="207"/>
        <v>197.39328055934632</v>
      </c>
      <c r="P180" s="34">
        <f t="shared" si="207"/>
        <v>203.58048747632591</v>
      </c>
      <c r="Q180" s="34">
        <f t="shared" si="207"/>
        <v>210.9821035015801</v>
      </c>
      <c r="S180" s="43">
        <f t="shared" ref="S180" si="208">IF(O$151-M$151 &lt;&gt; 0,(EXP(LN(O180/M180)/(O$151-M$151))-1)*100,0)</f>
        <v>0.26945317867512752</v>
      </c>
      <c r="T180" s="43">
        <f t="shared" ref="T180" si="209">IF(Q$151-O$151 &lt;&gt; 0,(EXP(LN(Q180/O180)/(Q$151-O$151))-1)*100,0)</f>
        <v>0.44482124328235617</v>
      </c>
      <c r="W180" s="231" t="str">
        <f t="shared" ref="W180:AB180" si="210">W35</f>
        <v>All occupations</v>
      </c>
      <c r="X180" s="34">
        <f t="shared" si="210"/>
        <v>169.04476860795336</v>
      </c>
      <c r="Y180" s="34">
        <f t="shared" si="210"/>
        <v>183.53965593888333</v>
      </c>
      <c r="Z180" s="34">
        <f t="shared" si="210"/>
        <v>184.24871944065347</v>
      </c>
      <c r="AA180" s="34">
        <f t="shared" si="210"/>
        <v>192.54651252367395</v>
      </c>
      <c r="AB180" s="34">
        <f t="shared" si="210"/>
        <v>204.06789649841983</v>
      </c>
      <c r="AD180" s="43">
        <f t="shared" ref="AD180" si="211">IF(Z$151-X$151 &lt;&gt; 0,(EXP(LN(Z180/X180)/(Z$151-X$151))-1)*100,0)</f>
        <v>1.7373798430631693</v>
      </c>
      <c r="AE180" s="43">
        <f t="shared" ref="AE180" si="212">IF(AB$151-Z$151 &lt;&gt; 0,(EXP(LN(AB180/Z180)/(AB$151-Z$151))-1)*100,0)</f>
        <v>0.68343270506441289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Swindon and Wiltshire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37.676256368143896</v>
      </c>
      <c r="C7" s="31">
        <f>'Occ T1'!C8</f>
        <v>43.388767040133978</v>
      </c>
      <c r="D7" s="31">
        <f>'Occ T1'!D8</f>
        <v>44.787260902472028</v>
      </c>
      <c r="E7" s="31">
        <f>'Occ T1'!E8</f>
        <v>43.008326014249242</v>
      </c>
      <c r="F7" s="31">
        <f>'Occ T1'!F8</f>
        <v>47.035175172519075</v>
      </c>
      <c r="H7" s="31">
        <f>C7-B7</f>
        <v>5.7125106719900813</v>
      </c>
      <c r="I7" s="31">
        <f>D7-C7</f>
        <v>1.3984938623380501</v>
      </c>
      <c r="J7" s="31">
        <f>E7-D7</f>
        <v>-1.7789348882227856</v>
      </c>
      <c r="K7" s="31">
        <f>F7-E7</f>
        <v>4.0268491582698331</v>
      </c>
      <c r="L7" s="31">
        <f>F7-D7</f>
        <v>2.2479142700470476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24.559937501643923</v>
      </c>
      <c r="C8" s="32">
        <f>'Occ T2'!C8</f>
        <v>29.079485733050806</v>
      </c>
      <c r="D8" s="32">
        <f>'Occ T2'!D8</f>
        <v>30.150259884251888</v>
      </c>
      <c r="E8" s="32">
        <f>'Occ T2'!E8</f>
        <v>27.536231425776613</v>
      </c>
      <c r="F8" s="32">
        <f>'Occ T2'!F8</f>
        <v>29.838406530555471</v>
      </c>
      <c r="H8" s="31">
        <f t="shared" ref="H8:H9" si="0">C8-B8</f>
        <v>4.5195482314068833</v>
      </c>
      <c r="I8" s="31">
        <f t="shared" ref="I8:I9" si="1">D8-C8</f>
        <v>1.070774151201082</v>
      </c>
      <c r="J8" s="31">
        <f t="shared" ref="J8:J9" si="2">E8-D8</f>
        <v>-2.6140284584752749</v>
      </c>
      <c r="K8" s="31">
        <f t="shared" ref="K8:K9" si="3">F8-E8</f>
        <v>2.3021751047788577</v>
      </c>
      <c r="L8" s="31">
        <f t="shared" ref="L8:L49" si="4">F8-D8</f>
        <v>-0.3118533536964172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13.11631886649997</v>
      </c>
      <c r="C9" s="32">
        <f>'Occ T2'!C9</f>
        <v>14.30928130708317</v>
      </c>
      <c r="D9" s="32">
        <f>'Occ T2'!D9</f>
        <v>14.637001018220138</v>
      </c>
      <c r="E9" s="32">
        <f>'Occ T2'!E9</f>
        <v>15.472094588472627</v>
      </c>
      <c r="F9" s="32">
        <f>'Occ T2'!F9</f>
        <v>17.196768641963601</v>
      </c>
      <c r="H9" s="31">
        <f t="shared" si="0"/>
        <v>1.1929624405831998</v>
      </c>
      <c r="I9" s="31">
        <f t="shared" si="1"/>
        <v>0.32771971113696807</v>
      </c>
      <c r="J9" s="31">
        <f t="shared" si="2"/>
        <v>0.83509357025248931</v>
      </c>
      <c r="K9" s="31">
        <f t="shared" si="3"/>
        <v>1.7246740534909737</v>
      </c>
      <c r="L9" s="31">
        <f t="shared" si="4"/>
        <v>2.559767623743463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71.015504406797746</v>
      </c>
      <c r="C11" s="31">
        <f>'Occ T1'!C9</f>
        <v>82.131525381977298</v>
      </c>
      <c r="D11" s="31">
        <f>'Occ T1'!D9</f>
        <v>85.219476426490772</v>
      </c>
      <c r="E11" s="31">
        <f>'Occ T1'!E9</f>
        <v>92.994867222445109</v>
      </c>
      <c r="F11" s="31">
        <f>'Occ T1'!F9</f>
        <v>104.48236809427107</v>
      </c>
      <c r="H11" s="31">
        <f>C11-B11</f>
        <v>11.116020975179552</v>
      </c>
      <c r="I11" s="31">
        <f t="shared" ref="I11:I49" si="5">D11-C11</f>
        <v>3.0879510445134741</v>
      </c>
      <c r="J11" s="31">
        <f>E11-D11</f>
        <v>7.7753907959543369</v>
      </c>
      <c r="K11" s="31">
        <f>F11-E11</f>
        <v>11.487500871825958</v>
      </c>
      <c r="L11" s="31">
        <f t="shared" si="4"/>
        <v>19.262891667780295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20.595244312379673</v>
      </c>
      <c r="C12" s="10">
        <f>'Occ T2'!C10</f>
        <v>23.239609910611282</v>
      </c>
      <c r="D12" s="10">
        <f>'Occ T2'!D10</f>
        <v>23.937491638094542</v>
      </c>
      <c r="E12" s="10">
        <f>'Occ T2'!E10</f>
        <v>29.758732667208623</v>
      </c>
      <c r="F12" s="10">
        <f>'Occ T2'!F10</f>
        <v>34.155879738745355</v>
      </c>
      <c r="H12" s="11">
        <f t="shared" ref="H12:K14" si="6">C12-B12</f>
        <v>2.6443655982316088</v>
      </c>
      <c r="I12" s="31">
        <f t="shared" si="5"/>
        <v>0.69788172748326005</v>
      </c>
      <c r="J12" s="11">
        <f t="shared" si="6"/>
        <v>5.8212410291140806</v>
      </c>
      <c r="K12" s="11">
        <f t="shared" si="6"/>
        <v>4.3971470715367325</v>
      </c>
      <c r="L12" s="31">
        <f t="shared" si="4"/>
        <v>10.218388100650813</v>
      </c>
    </row>
    <row r="13" spans="1:12" x14ac:dyDescent="0.2">
      <c r="A13" s="10" t="str">
        <f>'Occ T2'!A11</f>
        <v>22 Health professionals</v>
      </c>
      <c r="B13" s="10">
        <f>'Occ T2'!B11</f>
        <v>14.02368202861809</v>
      </c>
      <c r="C13" s="10">
        <f>'Occ T2'!C11</f>
        <v>16.248561385201818</v>
      </c>
      <c r="D13" s="10">
        <f>'Occ T2'!D11</f>
        <v>16.240547042176896</v>
      </c>
      <c r="E13" s="10">
        <f>'Occ T2'!E11</f>
        <v>16.488075750710678</v>
      </c>
      <c r="F13" s="10">
        <f>'Occ T2'!F11</f>
        <v>18.510050340909686</v>
      </c>
      <c r="H13" s="11">
        <f t="shared" si="6"/>
        <v>2.2248793565837275</v>
      </c>
      <c r="I13" s="31">
        <f t="shared" si="5"/>
        <v>-8.0143430249215442E-3</v>
      </c>
      <c r="J13" s="11">
        <f t="shared" si="6"/>
        <v>0.24752870853378184</v>
      </c>
      <c r="K13" s="11">
        <f t="shared" si="6"/>
        <v>2.021974590199008</v>
      </c>
      <c r="L13" s="31">
        <f t="shared" si="4"/>
        <v>2.2695032987327899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15.327353160429666</v>
      </c>
      <c r="C14" s="10">
        <f>'Occ T2'!C12</f>
        <v>17.748870993324669</v>
      </c>
      <c r="D14" s="10">
        <f>'Occ T2'!D12</f>
        <v>17.903001614323166</v>
      </c>
      <c r="E14" s="10">
        <f>'Occ T2'!E12</f>
        <v>17.818689136891855</v>
      </c>
      <c r="F14" s="10">
        <f>'Occ T2'!F12</f>
        <v>19.591539321871554</v>
      </c>
      <c r="H14" s="11">
        <f t="shared" si="6"/>
        <v>2.4215178328950024</v>
      </c>
      <c r="I14" s="31">
        <f t="shared" si="5"/>
        <v>0.15413062099849739</v>
      </c>
      <c r="J14" s="11">
        <f t="shared" si="6"/>
        <v>-8.4312477431311095E-2</v>
      </c>
      <c r="K14" s="11">
        <f t="shared" si="6"/>
        <v>1.7728501849796992</v>
      </c>
      <c r="L14" s="31">
        <f t="shared" si="4"/>
        <v>1.6885377075483881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21.069224905370319</v>
      </c>
      <c r="C15" s="10">
        <f>'Occ T2'!C13</f>
        <v>24.894483092839526</v>
      </c>
      <c r="D15" s="10">
        <f>'Occ T2'!D13</f>
        <v>27.13843613189616</v>
      </c>
      <c r="E15" s="10">
        <f>'Occ T2'!E13</f>
        <v>28.929369667633967</v>
      </c>
      <c r="F15" s="10">
        <f>'Occ T2'!F13</f>
        <v>32.224898692744475</v>
      </c>
      <c r="H15" s="11">
        <f t="shared" ref="H15" si="7">C15-B15</f>
        <v>3.8252581874692062</v>
      </c>
      <c r="I15" s="31">
        <f t="shared" si="5"/>
        <v>2.2439530390566347</v>
      </c>
      <c r="J15" s="11">
        <f t="shared" ref="J15" si="8">E15-D15</f>
        <v>1.7909335357378069</v>
      </c>
      <c r="K15" s="11">
        <f t="shared" ref="K15" si="9">F15-E15</f>
        <v>3.2955290251105076</v>
      </c>
      <c r="L15" s="31">
        <f t="shared" si="4"/>
        <v>5.0864625608483145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44.732514196721567</v>
      </c>
      <c r="C17" s="31">
        <f>'Occ T1'!C10</f>
        <v>48.456251615471317</v>
      </c>
      <c r="D17" s="31">
        <f>'Occ T1'!D10</f>
        <v>50.53268229944841</v>
      </c>
      <c r="E17" s="31">
        <f>'Occ T1'!E10</f>
        <v>54.011562679046875</v>
      </c>
      <c r="F17" s="31">
        <f>'Occ T1'!F10</f>
        <v>59.496364427686828</v>
      </c>
      <c r="H17" s="31">
        <f t="shared" ref="H17:K21" si="10">C17-B17</f>
        <v>3.7237374187497494</v>
      </c>
      <c r="I17" s="31">
        <f t="shared" si="5"/>
        <v>2.0764306839770938</v>
      </c>
      <c r="J17" s="31">
        <f t="shared" si="10"/>
        <v>3.4788803795984649</v>
      </c>
      <c r="K17" s="31">
        <f t="shared" si="10"/>
        <v>5.4848017486399527</v>
      </c>
      <c r="L17" s="31">
        <f t="shared" si="4"/>
        <v>8.9636821282384176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6.0283981390496919</v>
      </c>
      <c r="C18" s="10">
        <f>'Occ T2'!C14</f>
        <v>7.2087279874204322</v>
      </c>
      <c r="D18" s="10">
        <f>'Occ T2'!D14</f>
        <v>7.8048056349651969</v>
      </c>
      <c r="E18" s="10">
        <f>'Occ T2'!E14</f>
        <v>7.4242971421794612</v>
      </c>
      <c r="F18" s="10">
        <f>'Occ T2'!F14</f>
        <v>8.035124510971988</v>
      </c>
      <c r="H18" s="11">
        <f t="shared" si="10"/>
        <v>1.1803298483707403</v>
      </c>
      <c r="I18" s="31">
        <f t="shared" si="5"/>
        <v>0.59607764754476467</v>
      </c>
      <c r="J18" s="11">
        <f t="shared" si="10"/>
        <v>-0.38050849278573562</v>
      </c>
      <c r="K18" s="11">
        <f t="shared" si="10"/>
        <v>0.61082736879252675</v>
      </c>
      <c r="L18" s="31">
        <f t="shared" si="4"/>
        <v>0.23031887600679113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6.2502992397984309</v>
      </c>
      <c r="C19" s="10">
        <f>'Occ T2'!C15</f>
        <v>6.9234521955774593</v>
      </c>
      <c r="D19" s="10">
        <f>'Occ T2'!D15</f>
        <v>7.0010553188953963</v>
      </c>
      <c r="E19" s="10">
        <f>'Occ T2'!E15</f>
        <v>11.127658250193862</v>
      </c>
      <c r="F19" s="10">
        <f>'Occ T2'!F15</f>
        <v>13.439090357124423</v>
      </c>
      <c r="H19" s="11">
        <f t="shared" si="10"/>
        <v>0.67315295577902834</v>
      </c>
      <c r="I19" s="31">
        <f t="shared" si="5"/>
        <v>7.7603123317937062E-2</v>
      </c>
      <c r="J19" s="11">
        <f t="shared" si="10"/>
        <v>4.126602931298466</v>
      </c>
      <c r="K19" s="11">
        <f t="shared" si="10"/>
        <v>2.3114321069305603</v>
      </c>
      <c r="L19" s="31">
        <f t="shared" si="4"/>
        <v>6.4380350382290263</v>
      </c>
    </row>
    <row r="20" spans="1:12" x14ac:dyDescent="0.2">
      <c r="A20" s="10" t="str">
        <f>'Occ T2'!A16</f>
        <v>33 Protective service occupations</v>
      </c>
      <c r="B20" s="10">
        <f>'Occ T2'!B16</f>
        <v>2.9945287847323074</v>
      </c>
      <c r="C20" s="10">
        <f>'Occ T2'!C16</f>
        <v>2.9361040583393225</v>
      </c>
      <c r="D20" s="10">
        <f>'Occ T2'!D16</f>
        <v>3.1834864640716694</v>
      </c>
      <c r="E20" s="10">
        <f>'Occ T2'!E16</f>
        <v>2.6259653055285255</v>
      </c>
      <c r="F20" s="10">
        <f>'Occ T2'!F16</f>
        <v>2.7562960317437701</v>
      </c>
      <c r="H20" s="11">
        <f t="shared" si="10"/>
        <v>-5.8424726392984905E-2</v>
      </c>
      <c r="I20" s="31">
        <f t="shared" si="5"/>
        <v>0.24738240573234682</v>
      </c>
      <c r="J20" s="11">
        <f t="shared" si="10"/>
        <v>-0.55752115854314388</v>
      </c>
      <c r="K20" s="11">
        <f t="shared" si="10"/>
        <v>0.13033072621524466</v>
      </c>
      <c r="L20" s="31">
        <f t="shared" si="4"/>
        <v>-0.42719043232789922</v>
      </c>
    </row>
    <row r="21" spans="1:12" x14ac:dyDescent="0.2">
      <c r="A21" s="10" t="str">
        <f>'Occ T2'!A17</f>
        <v>34 Culture, media and sports occupations</v>
      </c>
      <c r="B21" s="10">
        <f>'Occ T2'!B17</f>
        <v>7.3412235928957346</v>
      </c>
      <c r="C21" s="10">
        <f>'Occ T2'!C17</f>
        <v>8.0283960220481667</v>
      </c>
      <c r="D21" s="10">
        <f>'Occ T2'!D17</f>
        <v>8.0369982222043213</v>
      </c>
      <c r="E21" s="10">
        <f>'Occ T2'!E17</f>
        <v>7.8593529079566329</v>
      </c>
      <c r="F21" s="10">
        <f>'Occ T2'!F17</f>
        <v>9.0116085518399665</v>
      </c>
      <c r="H21" s="11">
        <f t="shared" si="10"/>
        <v>0.68717242915243215</v>
      </c>
      <c r="I21" s="31">
        <f t="shared" si="5"/>
        <v>8.602200156154538E-3</v>
      </c>
      <c r="J21" s="11">
        <f t="shared" si="10"/>
        <v>-0.17764531424768837</v>
      </c>
      <c r="K21" s="11">
        <f t="shared" si="10"/>
        <v>1.1522556438833336</v>
      </c>
      <c r="L21" s="31">
        <f t="shared" si="4"/>
        <v>0.9746103296356452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22.118064440245409</v>
      </c>
      <c r="C22" s="10">
        <f>'Occ T2'!C18</f>
        <v>23.35957135208594</v>
      </c>
      <c r="D22" s="10">
        <f>'Occ T2'!D18</f>
        <v>24.506336659311827</v>
      </c>
      <c r="E22" s="10">
        <f>'Occ T2'!E18</f>
        <v>24.974289073188391</v>
      </c>
      <c r="F22" s="10">
        <f>'Occ T2'!F18</f>
        <v>26.254244976006685</v>
      </c>
      <c r="H22" s="11">
        <f t="shared" ref="H22" si="11">C22-B22</f>
        <v>1.2415069118405313</v>
      </c>
      <c r="I22" s="31">
        <f t="shared" si="5"/>
        <v>1.1467653072258877</v>
      </c>
      <c r="J22" s="11">
        <f t="shared" ref="J22" si="12">E22-D22</f>
        <v>0.46795241387656361</v>
      </c>
      <c r="K22" s="11">
        <f t="shared" ref="K22" si="13">F22-E22</f>
        <v>1.2799559028182941</v>
      </c>
      <c r="L22" s="31">
        <f t="shared" si="4"/>
        <v>1.7479083166948577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40.107998723144824</v>
      </c>
      <c r="C24" s="31">
        <f>'Occ T1'!C11</f>
        <v>38.695828993537091</v>
      </c>
      <c r="D24" s="31">
        <f>'Occ T1'!D11</f>
        <v>40.434116725596859</v>
      </c>
      <c r="E24" s="31">
        <f>'Occ T1'!E11</f>
        <v>40.597480368693596</v>
      </c>
      <c r="F24" s="31">
        <f>'Occ T1'!F11</f>
        <v>38.573042121342802</v>
      </c>
      <c r="H24" s="31">
        <f t="shared" ref="H24:K26" si="14">C24-B24</f>
        <v>-1.4121697296077329</v>
      </c>
      <c r="I24" s="31">
        <f t="shared" si="5"/>
        <v>1.7382877320597672</v>
      </c>
      <c r="J24" s="31">
        <f t="shared" si="14"/>
        <v>0.16336364309673712</v>
      </c>
      <c r="K24" s="31">
        <f t="shared" si="14"/>
        <v>-2.024438247350794</v>
      </c>
      <c r="L24" s="31">
        <f t="shared" si="4"/>
        <v>-1.8610746042540569</v>
      </c>
    </row>
    <row r="25" spans="1:12" x14ac:dyDescent="0.2">
      <c r="A25" t="str">
        <f>'Occ T2'!A19</f>
        <v>41 Administrative occupations</v>
      </c>
      <c r="B25" s="32">
        <f>'Occ T2'!B19</f>
        <v>32.438595229450975</v>
      </c>
      <c r="C25" s="32">
        <f>'Occ T2'!C19</f>
        <v>31.490602490798395</v>
      </c>
      <c r="D25" s="32">
        <f>'Occ T2'!D19</f>
        <v>33.349710133173559</v>
      </c>
      <c r="E25" s="32">
        <f>'Occ T2'!E19</f>
        <v>34.119334894592591</v>
      </c>
      <c r="F25" s="32">
        <f>'Occ T2'!F19</f>
        <v>33.077689164956119</v>
      </c>
      <c r="H25" s="11">
        <f t="shared" si="14"/>
        <v>-0.94799273865258016</v>
      </c>
      <c r="I25" s="31">
        <f t="shared" si="5"/>
        <v>1.8591076423751645</v>
      </c>
      <c r="J25" s="11">
        <f t="shared" si="14"/>
        <v>0.76962476141903124</v>
      </c>
      <c r="K25" s="11">
        <f t="shared" si="14"/>
        <v>-1.0416457296364712</v>
      </c>
      <c r="L25" s="31">
        <f t="shared" si="4"/>
        <v>-0.27202096821743993</v>
      </c>
    </row>
    <row r="26" spans="1:12" x14ac:dyDescent="0.2">
      <c r="A26" t="str">
        <f>'Occ T2'!A20</f>
        <v>42 Secretarial and related occupations</v>
      </c>
      <c r="B26" s="32">
        <f>'Occ T2'!B20</f>
        <v>7.6694034936938467</v>
      </c>
      <c r="C26" s="32">
        <f>'Occ T2'!C20</f>
        <v>7.2052265027386992</v>
      </c>
      <c r="D26" s="32">
        <f>'Occ T2'!D20</f>
        <v>7.0844065924232975</v>
      </c>
      <c r="E26" s="32">
        <f>'Occ T2'!E20</f>
        <v>6.4781454741010061</v>
      </c>
      <c r="F26" s="32">
        <f>'Occ T2'!F20</f>
        <v>5.4953529563866841</v>
      </c>
      <c r="H26" s="11">
        <f t="shared" si="14"/>
        <v>-0.46417699095514742</v>
      </c>
      <c r="I26" s="31">
        <f t="shared" si="5"/>
        <v>-0.12081991031540174</v>
      </c>
      <c r="J26" s="11">
        <f t="shared" si="14"/>
        <v>-0.60626111832229146</v>
      </c>
      <c r="K26" s="11">
        <f t="shared" si="14"/>
        <v>-0.98279251771432197</v>
      </c>
      <c r="L26" s="31">
        <f t="shared" si="4"/>
        <v>-1.5890536360366134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41.132746068961069</v>
      </c>
      <c r="C28" s="31">
        <f>'Occ T1'!C12</f>
        <v>41.751756283195725</v>
      </c>
      <c r="D28" s="31">
        <f>'Occ T1'!D12</f>
        <v>37.650633119929246</v>
      </c>
      <c r="E28" s="31">
        <f>'Occ T1'!E12</f>
        <v>38.076608547856452</v>
      </c>
      <c r="F28" s="31">
        <f>'Occ T1'!F12</f>
        <v>36.996601604621688</v>
      </c>
      <c r="H28" s="31">
        <f t="shared" ref="H28:K30" si="15">C28-B28</f>
        <v>0.61901021423465608</v>
      </c>
      <c r="I28" s="31">
        <f t="shared" si="5"/>
        <v>-4.1011231632664789</v>
      </c>
      <c r="J28" s="31">
        <f t="shared" si="15"/>
        <v>0.42597542792720589</v>
      </c>
      <c r="K28" s="31">
        <f t="shared" si="15"/>
        <v>-1.0800069432347641</v>
      </c>
      <c r="L28" s="31">
        <f t="shared" si="4"/>
        <v>-0.65403151530755821</v>
      </c>
    </row>
    <row r="29" spans="1:12" x14ac:dyDescent="0.2">
      <c r="A29" s="10" t="str">
        <f>'Occ T2'!A21</f>
        <v>51 Skilled agricultural and related trades</v>
      </c>
      <c r="B29" s="10">
        <f>'Occ T2'!B21</f>
        <v>5.0120276135721298</v>
      </c>
      <c r="C29" s="10">
        <f>'Occ T2'!C21</f>
        <v>4.9667056323401821</v>
      </c>
      <c r="D29" s="10">
        <f>'Occ T2'!D21</f>
        <v>5.4029008764153366</v>
      </c>
      <c r="E29" s="10">
        <f>'Occ T2'!E21</f>
        <v>5.2557696268638718</v>
      </c>
      <c r="F29" s="10">
        <f>'Occ T2'!F21</f>
        <v>5.6673732736135882</v>
      </c>
      <c r="H29" s="11">
        <f t="shared" si="15"/>
        <v>-4.5321981231947639E-2</v>
      </c>
      <c r="I29" s="31">
        <f t="shared" si="5"/>
        <v>0.43619524407515442</v>
      </c>
      <c r="J29" s="11">
        <f t="shared" si="15"/>
        <v>-0.14713124955146473</v>
      </c>
      <c r="K29" s="11">
        <f t="shared" si="15"/>
        <v>0.41160364674971639</v>
      </c>
      <c r="L29" s="31">
        <f t="shared" si="4"/>
        <v>0.26447239719825166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15.819665778228066</v>
      </c>
      <c r="C30" s="10">
        <f>'Occ T2'!C22</f>
        <v>15.701241286410486</v>
      </c>
      <c r="D30" s="10">
        <f>'Occ T2'!D22</f>
        <v>13.995840812735533</v>
      </c>
      <c r="E30" s="10">
        <f>'Occ T2'!E22</f>
        <v>13.820065685686986</v>
      </c>
      <c r="F30" s="10">
        <f>'Occ T2'!F22</f>
        <v>13.11331927663719</v>
      </c>
      <c r="H30" s="11">
        <f t="shared" si="15"/>
        <v>-0.11842449181757964</v>
      </c>
      <c r="I30" s="31">
        <f t="shared" si="5"/>
        <v>-1.7054004736749526</v>
      </c>
      <c r="J30" s="11">
        <f t="shared" si="15"/>
        <v>-0.17577512704854747</v>
      </c>
      <c r="K30" s="11">
        <f t="shared" si="15"/>
        <v>-0.70674640904979569</v>
      </c>
      <c r="L30" s="31">
        <f t="shared" si="4"/>
        <v>-0.88252153609834316</v>
      </c>
    </row>
    <row r="31" spans="1:12" x14ac:dyDescent="0.2">
      <c r="A31" s="10" t="str">
        <f>'Occ T2'!A23</f>
        <v>53 Skilled construction and building trades</v>
      </c>
      <c r="B31" s="10">
        <f>'Occ T2'!B23</f>
        <v>13.079302043182555</v>
      </c>
      <c r="C31" s="10">
        <f>'Occ T2'!C23</f>
        <v>14.169778796062399</v>
      </c>
      <c r="D31" s="10">
        <f>'Occ T2'!D23</f>
        <v>11.53043240695442</v>
      </c>
      <c r="E31" s="10">
        <f>'Occ T2'!E23</f>
        <v>11.759272728534796</v>
      </c>
      <c r="F31" s="10">
        <f>'Occ T2'!F23</f>
        <v>11.178526246325045</v>
      </c>
      <c r="H31" s="11">
        <f t="shared" ref="H31:H32" si="16">C31-B31</f>
        <v>1.0904767528798445</v>
      </c>
      <c r="I31" s="31">
        <f t="shared" si="5"/>
        <v>-2.6393463891079794</v>
      </c>
      <c r="J31" s="11">
        <f t="shared" ref="J31:J32" si="17">E31-D31</f>
        <v>0.22884032158037648</v>
      </c>
      <c r="K31" s="11">
        <f t="shared" ref="K31:K32" si="18">F31-E31</f>
        <v>-0.58074648220975078</v>
      </c>
      <c r="L31" s="31">
        <f t="shared" si="4"/>
        <v>-0.3519061606293743</v>
      </c>
    </row>
    <row r="32" spans="1:12" x14ac:dyDescent="0.2">
      <c r="A32" s="10" t="str">
        <f>'Occ T2'!A24</f>
        <v>54 Textiles, printing and other skilled trades</v>
      </c>
      <c r="B32" s="10">
        <f>'Occ T2'!B24</f>
        <v>7.2217506339783144</v>
      </c>
      <c r="C32" s="10">
        <f>'Occ T2'!C24</f>
        <v>6.9140305683826551</v>
      </c>
      <c r="D32" s="10">
        <f>'Occ T2'!D24</f>
        <v>6.7214590238239538</v>
      </c>
      <c r="E32" s="10">
        <f>'Occ T2'!E24</f>
        <v>7.2415005067707963</v>
      </c>
      <c r="F32" s="10">
        <f>'Occ T2'!F24</f>
        <v>7.0373828080458667</v>
      </c>
      <c r="H32" s="11">
        <f t="shared" si="16"/>
        <v>-0.30772006559565934</v>
      </c>
      <c r="I32" s="31">
        <f t="shared" si="5"/>
        <v>-0.19257154455870129</v>
      </c>
      <c r="J32" s="11">
        <f t="shared" si="17"/>
        <v>0.52004148294684249</v>
      </c>
      <c r="K32" s="11">
        <f t="shared" si="18"/>
        <v>-0.20411769872492957</v>
      </c>
      <c r="L32" s="31">
        <f t="shared" si="4"/>
        <v>0.31592378422191292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33.753329531253897</v>
      </c>
      <c r="C34" s="31">
        <f>'Occ T1'!C13</f>
        <v>35.340738957452849</v>
      </c>
      <c r="D34" s="31">
        <f>'Occ T1'!D13</f>
        <v>33.224306401503625</v>
      </c>
      <c r="E34" s="31">
        <f>'Occ T1'!E13</f>
        <v>34.367646450047289</v>
      </c>
      <c r="F34" s="31">
        <f>'Occ T1'!F13</f>
        <v>37.27604204464474</v>
      </c>
      <c r="H34" s="31">
        <f t="shared" ref="H34:K36" si="19">C34-B34</f>
        <v>1.5874094261989526</v>
      </c>
      <c r="I34" s="31">
        <f t="shared" si="5"/>
        <v>-2.1164325559492241</v>
      </c>
      <c r="J34" s="31">
        <f t="shared" si="19"/>
        <v>1.1433400485436636</v>
      </c>
      <c r="K34" s="31">
        <f t="shared" si="19"/>
        <v>2.9083955945974509</v>
      </c>
      <c r="L34" s="31">
        <f t="shared" si="4"/>
        <v>4.0517356431411145</v>
      </c>
    </row>
    <row r="35" spans="1:12" x14ac:dyDescent="0.2">
      <c r="A35" s="10" t="str">
        <f>'Occ T2'!A25</f>
        <v>61 Caring personal service occupations</v>
      </c>
      <c r="B35" s="10">
        <f>'Occ T2'!B25</f>
        <v>25.610991775340203</v>
      </c>
      <c r="C35" s="10">
        <f>'Occ T2'!C25</f>
        <v>26.338613627537946</v>
      </c>
      <c r="D35" s="10">
        <f>'Occ T2'!D25</f>
        <v>25.142506643938024</v>
      </c>
      <c r="E35" s="10">
        <f>'Occ T2'!E25</f>
        <v>26.292227630908027</v>
      </c>
      <c r="F35" s="10">
        <f>'Occ T2'!F25</f>
        <v>28.587394851904673</v>
      </c>
      <c r="G35" s="10"/>
      <c r="H35" s="11">
        <f t="shared" si="19"/>
        <v>0.72762185219774267</v>
      </c>
      <c r="I35" s="31">
        <f t="shared" si="5"/>
        <v>-1.1961069835999218</v>
      </c>
      <c r="J35" s="11">
        <f t="shared" si="19"/>
        <v>1.1497209869700029</v>
      </c>
      <c r="K35" s="11">
        <f t="shared" si="19"/>
        <v>2.2951672209966461</v>
      </c>
      <c r="L35" s="31">
        <f t="shared" si="4"/>
        <v>3.444888207966649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7.8137931142472858</v>
      </c>
      <c r="C36" s="10">
        <f>'Occ T2'!C26</f>
        <v>8.735694061857151</v>
      </c>
      <c r="D36" s="10">
        <f>'Occ T2'!D26</f>
        <v>7.7362629489555932</v>
      </c>
      <c r="E36" s="10">
        <f>'Occ T2'!E26</f>
        <v>7.8360502313172509</v>
      </c>
      <c r="F36" s="10">
        <f>'Occ T2'!F26</f>
        <v>8.4390428628282734</v>
      </c>
      <c r="G36" s="10"/>
      <c r="H36" s="11">
        <f t="shared" si="19"/>
        <v>0.92190094760986518</v>
      </c>
      <c r="I36" s="31">
        <f t="shared" si="5"/>
        <v>-0.99943111290155784</v>
      </c>
      <c r="J36" s="11">
        <f t="shared" si="19"/>
        <v>9.9787282361657681E-2</v>
      </c>
      <c r="K36" s="11">
        <f t="shared" si="19"/>
        <v>0.60299263151102256</v>
      </c>
      <c r="L36" s="31">
        <f t="shared" si="4"/>
        <v>0.70277991387268024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0.32854464166641306</v>
      </c>
      <c r="C37" s="10">
        <f>'Occ T2'!C27</f>
        <v>0.26643126805775069</v>
      </c>
      <c r="D37" s="10">
        <f>'Occ T2'!D27</f>
        <v>0.34553680861000735</v>
      </c>
      <c r="E37" s="10">
        <f>'Occ T2'!E27</f>
        <v>0.23936858782201503</v>
      </c>
      <c r="F37" s="10">
        <f>'Occ T2'!F27</f>
        <v>0.24960432991178935</v>
      </c>
      <c r="G37" s="10"/>
      <c r="H37" s="11">
        <f t="shared" ref="H37" si="20">C37-B37</f>
        <v>-6.211337360866237E-2</v>
      </c>
      <c r="I37" s="31">
        <f t="shared" ref="I37" si="21">D37-C37</f>
        <v>7.9105540552256659E-2</v>
      </c>
      <c r="J37" s="11">
        <f t="shared" ref="J37" si="22">E37-D37</f>
        <v>-0.10616822078799232</v>
      </c>
      <c r="K37" s="11">
        <f t="shared" ref="K37" si="23">F37-E37</f>
        <v>1.0235742089774319E-2</v>
      </c>
      <c r="L37" s="31">
        <f t="shared" ref="L37" si="24">F37-D37</f>
        <v>-9.5932478698217999E-2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33.949166748873118</v>
      </c>
      <c r="C39" s="31">
        <f>'Occ T1'!C14</f>
        <v>33.011856547570538</v>
      </c>
      <c r="D39" s="31">
        <f>'Occ T1'!D14</f>
        <v>33.297994157967018</v>
      </c>
      <c r="E39" s="31">
        <f>'Occ T1'!E14</f>
        <v>33.720748309513866</v>
      </c>
      <c r="F39" s="31">
        <f>'Occ T1'!F14</f>
        <v>33.269199251641147</v>
      </c>
      <c r="H39" s="31">
        <f>C39-B39</f>
        <v>-0.93731020130258003</v>
      </c>
      <c r="I39" s="31">
        <f t="shared" si="5"/>
        <v>0.28613761039648011</v>
      </c>
      <c r="J39" s="31">
        <f>E39-D39</f>
        <v>0.42275415154684737</v>
      </c>
      <c r="K39" s="31">
        <f>F39-E39</f>
        <v>-0.45154905787271815</v>
      </c>
      <c r="L39" s="31">
        <f t="shared" si="4"/>
        <v>-2.8794906325870784E-2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28.130472484448788</v>
      </c>
      <c r="C40" s="126">
        <f>'Occ T2'!C28</f>
        <v>26.839072326206853</v>
      </c>
      <c r="D40" s="126">
        <f>'Occ T2'!D28</f>
        <v>26.870575180663156</v>
      </c>
      <c r="E40" s="126">
        <f>'Occ T2'!E28</f>
        <v>26.598017975434743</v>
      </c>
      <c r="F40" s="126">
        <f>'Occ T2'!F28</f>
        <v>25.445353569987102</v>
      </c>
      <c r="G40"/>
      <c r="H40" s="11">
        <f>C40-B40</f>
        <v>-1.2914001582419345</v>
      </c>
      <c r="I40" s="31">
        <f t="shared" si="5"/>
        <v>3.1502854456302742E-2</v>
      </c>
      <c r="J40" s="11">
        <f t="shared" ref="J40" si="25">E40-D40</f>
        <v>-0.27255720522841287</v>
      </c>
      <c r="K40" s="11">
        <f t="shared" ref="K40" si="26">F40-E40</f>
        <v>-1.1526644054476414</v>
      </c>
      <c r="L40" s="31">
        <f t="shared" si="4"/>
        <v>-1.4252216106760542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5.8186942644243294</v>
      </c>
      <c r="C41" s="126">
        <f>'Occ T2'!C29</f>
        <v>6.172784221363683</v>
      </c>
      <c r="D41" s="126">
        <f>'Occ T2'!D29</f>
        <v>6.427418977303863</v>
      </c>
      <c r="E41" s="126">
        <f>'Occ T2'!E29</f>
        <v>7.1227303340791233</v>
      </c>
      <c r="F41" s="126">
        <f>'Occ T2'!F29</f>
        <v>7.8238456816540483</v>
      </c>
      <c r="G41"/>
      <c r="H41" s="11">
        <f t="shared" ref="H41" si="27">C41-B41</f>
        <v>0.35408995693935363</v>
      </c>
      <c r="I41" s="31">
        <f t="shared" si="5"/>
        <v>0.25463475594018004</v>
      </c>
      <c r="J41" s="11">
        <f t="shared" ref="J41" si="28">E41-D41</f>
        <v>0.69531135677526024</v>
      </c>
      <c r="K41" s="11">
        <f t="shared" ref="K41" si="29">F41-E41</f>
        <v>0.701115347574925</v>
      </c>
      <c r="L41" s="31">
        <f t="shared" si="4"/>
        <v>1.3964267043501852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20.901640779620404</v>
      </c>
      <c r="C43" s="31">
        <f>'Occ T1'!C15</f>
        <v>21.734618308507173</v>
      </c>
      <c r="D43" s="31">
        <f>'Occ T1'!D15</f>
        <v>19.43971731337794</v>
      </c>
      <c r="E43" s="31">
        <f>'Occ T1'!E15</f>
        <v>19.977196233341523</v>
      </c>
      <c r="F43" s="31">
        <f>'Occ T1'!F15</f>
        <v>19.343311077911768</v>
      </c>
      <c r="H43" s="31">
        <f t="shared" ref="H43:K45" si="30">C43-B43</f>
        <v>0.83297752888676868</v>
      </c>
      <c r="I43" s="31">
        <f t="shared" si="5"/>
        <v>-2.2949009951292325</v>
      </c>
      <c r="J43" s="31">
        <f t="shared" si="30"/>
        <v>0.53747891996358277</v>
      </c>
      <c r="K43" s="31">
        <f t="shared" si="30"/>
        <v>-0.63388515542975554</v>
      </c>
      <c r="L43" s="31">
        <f t="shared" si="4"/>
        <v>-9.6406235466172774E-2</v>
      </c>
    </row>
    <row r="44" spans="1:12" x14ac:dyDescent="0.2">
      <c r="A44" s="10" t="str">
        <f>'Occ T2'!A30</f>
        <v>81 Process, plant and machine operatives</v>
      </c>
      <c r="B44" s="10">
        <f>'Occ T2'!B30</f>
        <v>9.2349158829806584</v>
      </c>
      <c r="C44" s="10">
        <f>'Occ T2'!C30</f>
        <v>9.1194663459422962</v>
      </c>
      <c r="D44" s="10">
        <f>'Occ T2'!D30</f>
        <v>8.0653160505941237</v>
      </c>
      <c r="E44" s="10">
        <f>'Occ T2'!E30</f>
        <v>8.4890336783910278</v>
      </c>
      <c r="F44" s="10">
        <f>'Occ T2'!F30</f>
        <v>7.9011785295728911</v>
      </c>
      <c r="H44" s="11">
        <f t="shared" si="30"/>
        <v>-0.11544953703836214</v>
      </c>
      <c r="I44" s="31">
        <f t="shared" si="5"/>
        <v>-1.0541502953481725</v>
      </c>
      <c r="J44" s="11">
        <f t="shared" si="30"/>
        <v>0.42371762779690414</v>
      </c>
      <c r="K44" s="11">
        <f t="shared" si="30"/>
        <v>-0.58785514881813672</v>
      </c>
      <c r="L44" s="31">
        <f t="shared" si="4"/>
        <v>-0.16413752102123258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11.666724896639746</v>
      </c>
      <c r="C45" s="10">
        <f>'Occ T2'!C31</f>
        <v>12.615151962564877</v>
      </c>
      <c r="D45" s="10">
        <f>'Occ T2'!D31</f>
        <v>11.374401262783815</v>
      </c>
      <c r="E45" s="10">
        <f>'Occ T2'!E31</f>
        <v>11.488162554950495</v>
      </c>
      <c r="F45" s="10">
        <f>'Occ T2'!F31</f>
        <v>11.442132548338877</v>
      </c>
      <c r="H45" s="11">
        <f t="shared" si="30"/>
        <v>0.94842706592513082</v>
      </c>
      <c r="I45" s="31">
        <f t="shared" si="5"/>
        <v>-1.2407506997810618</v>
      </c>
      <c r="J45" s="11">
        <f t="shared" si="30"/>
        <v>0.11376129216668041</v>
      </c>
      <c r="K45" s="11">
        <f t="shared" si="30"/>
        <v>-4.6030006611617935E-2</v>
      </c>
      <c r="L45" s="31">
        <f t="shared" si="4"/>
        <v>6.773128555506247E-2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40.530843176483309</v>
      </c>
      <c r="C47" s="31">
        <f>'Occ T1'!C16</f>
        <v>39.858656872154</v>
      </c>
      <c r="D47" s="31">
        <f>'Occ T1'!D16</f>
        <v>37.055812653214062</v>
      </c>
      <c r="E47" s="31">
        <f>'Occ T1'!E16</f>
        <v>39.372564174805916</v>
      </c>
      <c r="F47" s="31">
        <f>'Occ T1'!F16</f>
        <v>38.57789620536073</v>
      </c>
      <c r="H47" s="31">
        <f t="shared" ref="H47:K49" si="31">C47-B47</f>
        <v>-0.67218630432930837</v>
      </c>
      <c r="I47" s="31">
        <f t="shared" si="5"/>
        <v>-2.8028442189399385</v>
      </c>
      <c r="J47" s="31">
        <f t="shared" si="31"/>
        <v>2.3167515215918542</v>
      </c>
      <c r="K47" s="31">
        <f t="shared" si="31"/>
        <v>-0.79466796944518592</v>
      </c>
      <c r="L47" s="31">
        <f t="shared" si="4"/>
        <v>1.5220835521466682</v>
      </c>
    </row>
    <row r="48" spans="1:12" x14ac:dyDescent="0.2">
      <c r="A48" s="10" t="str">
        <f>'Occ T2'!A32</f>
        <v>91 Elementary trades and related occupations</v>
      </c>
      <c r="B48" s="10">
        <f>'Occ T2'!B32</f>
        <v>6.5535573749832636</v>
      </c>
      <c r="C48" s="10">
        <f>'Occ T2'!C32</f>
        <v>5.9161241235760453</v>
      </c>
      <c r="D48" s="10">
        <f>'Occ T2'!D32</f>
        <v>5.313645904464761</v>
      </c>
      <c r="E48" s="10">
        <f>'Occ T2'!E32</f>
        <v>10.3859362056431</v>
      </c>
      <c r="F48" s="10">
        <f>'Occ T2'!F32</f>
        <v>11.843353771997906</v>
      </c>
      <c r="H48" s="11">
        <f t="shared" si="31"/>
        <v>-0.63743325140721829</v>
      </c>
      <c r="I48" s="31">
        <f t="shared" si="5"/>
        <v>-0.6024782191112843</v>
      </c>
      <c r="J48" s="11">
        <f t="shared" si="31"/>
        <v>5.0722903011783389</v>
      </c>
      <c r="K48" s="11">
        <f t="shared" si="31"/>
        <v>1.4574175663548061</v>
      </c>
      <c r="L48" s="31">
        <f t="shared" si="4"/>
        <v>6.529707867533145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33.977285801500045</v>
      </c>
      <c r="C49" s="10">
        <f>'Occ T2'!C33</f>
        <v>33.942532748577953</v>
      </c>
      <c r="D49" s="10">
        <f>'Occ T2'!D33</f>
        <v>31.742166748749302</v>
      </c>
      <c r="E49" s="10">
        <f>'Occ T2'!E33</f>
        <v>28.986627969162814</v>
      </c>
      <c r="F49" s="10">
        <f>'Occ T2'!F33</f>
        <v>26.734542433362822</v>
      </c>
      <c r="H49" s="11">
        <f t="shared" si="31"/>
        <v>-3.4753052922091854E-2</v>
      </c>
      <c r="I49" s="31">
        <f t="shared" si="5"/>
        <v>-2.2003659998286516</v>
      </c>
      <c r="J49" s="11">
        <f t="shared" si="31"/>
        <v>-2.7555387795864874</v>
      </c>
      <c r="K49" s="11">
        <f t="shared" si="31"/>
        <v>-2.252085535799992</v>
      </c>
      <c r="L49" s="31">
        <f t="shared" si="4"/>
        <v>-5.0076243153864795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363.79999999999978</v>
      </c>
      <c r="C51" s="34">
        <f>'Occ T1'!C18</f>
        <v>384.36999999999989</v>
      </c>
      <c r="D51" s="34">
        <f>'Occ T1'!D18</f>
        <v>381.64199999999994</v>
      </c>
      <c r="E51" s="34">
        <f>'Occ T1'!E18</f>
        <v>396.1269999999999</v>
      </c>
      <c r="F51" s="34">
        <f>'Occ T1'!F18</f>
        <v>415.0499999999999</v>
      </c>
      <c r="G51" s="24"/>
      <c r="H51" s="34">
        <f>C51-B51</f>
        <v>20.570000000000107</v>
      </c>
      <c r="I51" s="205">
        <f>D51-C51</f>
        <v>-2.7279999999999518</v>
      </c>
      <c r="J51" s="34">
        <f>E51-D51</f>
        <v>14.484999999999957</v>
      </c>
      <c r="K51" s="34">
        <f>F51-E51</f>
        <v>18.923000000000002</v>
      </c>
      <c r="L51" s="205">
        <f>F51-D51</f>
        <v>33.407999999999959</v>
      </c>
    </row>
    <row r="53" spans="1:12" ht="15.75" x14ac:dyDescent="0.25">
      <c r="A53" s="19" t="str">
        <f>CONCATENATE(A1," (Continued)")</f>
        <v>Occupation Table 3  Employment Change by Occupation in Occupation Group (SOC 2020), 2015-2035, Swindon and Wiltshire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3.5922799330664112</v>
      </c>
      <c r="C59" s="44">
        <f>IF(AND(D$5-C$5 &lt;&gt; 0,D7 &lt;&gt; 0,C7 &lt;&gt; 0),(EXP(LN(D7/C7)/(D$5-C$5))-1)*100,0)</f>
        <v>3.2231703220431784</v>
      </c>
      <c r="D59" s="44">
        <f>IF(AND(E$5-D$5 &lt;&gt; 0,E7 &lt;&gt; 0,D7 &lt;&gt; 0),(EXP(LN(E7/D7)/(E$5-D$5))-1)*100,0)</f>
        <v>-0.80732387303930064</v>
      </c>
      <c r="E59" s="44">
        <f>IF(AND(F$5-E$5 &lt;&gt; 0,F7 &lt;&gt; 0,E7 &lt;&gt; 0),(EXP(LN(F7/E7)/(F$5-E$5))-1)*100,0)</f>
        <v>0.89903732591907204</v>
      </c>
      <c r="F59" s="44">
        <f>IF(AND(F$5-D$5 &lt;&gt; 0,F7 &lt;&gt; 0,D7 &lt;&gt; 0),(EXP(LN(F7/D7)/(F$5-D$5))-1)*100,0)</f>
        <v>0.32701343002912164</v>
      </c>
      <c r="H59" s="44">
        <f>(B7/B$51)*100</f>
        <v>10.356310161666828</v>
      </c>
      <c r="I59" s="44">
        <f>(C7/C$51)*100</f>
        <v>11.28828135393865</v>
      </c>
      <c r="J59" s="44">
        <f>(D7/D$51)*100</f>
        <v>11.73541195740302</v>
      </c>
      <c r="K59" s="44">
        <f>(E7/E$51)*100</f>
        <v>10.857206404574606</v>
      </c>
      <c r="L59" s="44">
        <f>(F7/F$51)*100</f>
        <v>11.332411799185421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4.3133435697486178</v>
      </c>
      <c r="C60" s="44">
        <f t="shared" si="32"/>
        <v>3.6822320760097726</v>
      </c>
      <c r="D60" s="44">
        <f t="shared" si="32"/>
        <v>-1.7974673067167379</v>
      </c>
      <c r="E60" s="44">
        <f t="shared" si="32"/>
        <v>0.80616948196825522</v>
      </c>
      <c r="F60" s="44">
        <f>IF(AND(F$5-D$5 &lt;&gt; 0,F8 &lt;&gt; 0,D8 &lt;&gt; 0),(EXP(LN(F8/D8)/(F$5-D$5))-1)*100,0)</f>
        <v>-6.9290445654046628E-2</v>
      </c>
      <c r="H60" s="44">
        <f t="shared" ref="H60:L60" si="33">(B8/B$51)*100</f>
        <v>6.7509448877525937</v>
      </c>
      <c r="I60" s="44">
        <f t="shared" si="33"/>
        <v>7.5654930751751737</v>
      </c>
      <c r="J60" s="44">
        <f t="shared" si="33"/>
        <v>7.9001419875830994</v>
      </c>
      <c r="K60" s="44">
        <f t="shared" si="33"/>
        <v>6.9513644426602124</v>
      </c>
      <c r="L60" s="44">
        <f t="shared" si="33"/>
        <v>7.1891113192520129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2.2001336804539529</v>
      </c>
      <c r="C61" s="44">
        <f>IF(AND(D$5-C$5 &lt;&gt; 0,D9 &lt;&gt; 0,C9 &lt;&gt; 0),(EXP(LN(D9/C9)/(D$5-C$5))-1)*100,0)</f>
        <v>2.290259755916213</v>
      </c>
      <c r="D61" s="44">
        <f t="shared" si="34"/>
        <v>1.1158883643849427</v>
      </c>
      <c r="E61" s="44">
        <f t="shared" si="34"/>
        <v>1.0624386632260174</v>
      </c>
      <c r="F61" s="44">
        <f>IF(AND(F$5-D$5 &lt;&gt; 0,F9 &lt;&gt; 0,D9 &lt;&gt; 0),(EXP(LN(F9/D9)/(F$5-D$5))-1)*100,0)</f>
        <v>1.080252090271383</v>
      </c>
      <c r="H61" s="44">
        <f t="shared" ref="H61:L61" si="35">(B9/B$51)*100</f>
        <v>3.6053652739142321</v>
      </c>
      <c r="I61" s="44">
        <f t="shared" si="35"/>
        <v>3.7227882787634767</v>
      </c>
      <c r="J61" s="44">
        <f t="shared" si="35"/>
        <v>3.8352699698199202</v>
      </c>
      <c r="K61" s="44">
        <f t="shared" si="35"/>
        <v>3.905841961914394</v>
      </c>
      <c r="L61" s="44">
        <f t="shared" si="35"/>
        <v>4.1433004799334068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3.7024885248844619</v>
      </c>
      <c r="C63" s="44">
        <f t="shared" si="36"/>
        <v>3.7597634162424676</v>
      </c>
      <c r="D63" s="44">
        <f t="shared" si="36"/>
        <v>1.7616226410384073</v>
      </c>
      <c r="E63" s="44">
        <f t="shared" si="36"/>
        <v>1.1715498151460446</v>
      </c>
      <c r="F63" s="44">
        <f>IF(AND(F$5-D$5 &lt;&gt; 0,F11 &lt;&gt; 0,D11 &lt;&gt; 0),(EXP(LN(F11/D11)/(F$5-D$5))-1)*100,0)</f>
        <v>1.3678595980140429</v>
      </c>
      <c r="H63" s="44">
        <f>(B11/B$51)*100</f>
        <v>19.520479496096151</v>
      </c>
      <c r="I63" s="44">
        <f>(C11/C$51)*100</f>
        <v>21.367829274391166</v>
      </c>
      <c r="J63" s="44">
        <f>(D11/D$51)*100</f>
        <v>22.329690240196516</v>
      </c>
      <c r="K63" s="44">
        <f>(E11/E$51)*100</f>
        <v>23.476023402203115</v>
      </c>
      <c r="L63" s="44">
        <f>(F11/F$51)*100</f>
        <v>25.173441294849074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3.0660118819784588</v>
      </c>
      <c r="C64" s="44">
        <f t="shared" si="36"/>
        <v>3.0029838287630062</v>
      </c>
      <c r="D64" s="49">
        <f t="shared" si="36"/>
        <v>4.4496907503309258</v>
      </c>
      <c r="E64" s="49">
        <f t="shared" si="36"/>
        <v>1.3876610750954477</v>
      </c>
      <c r="F64" s="44">
        <f>IF(AND(F$5-D$5 &lt;&gt; 0,F12 &lt;&gt; 0,D12 &lt;&gt; 0),(EXP(LN(F12/D12)/(F$5-D$5))-1)*100,0)</f>
        <v>2.3982314185897247</v>
      </c>
      <c r="H64" s="40">
        <f t="shared" ref="H64:L67" si="37">(B12/B$11)*100</f>
        <v>29.001053339569399</v>
      </c>
      <c r="I64" s="40">
        <f t="shared" si="37"/>
        <v>28.295602452929618</v>
      </c>
      <c r="J64" s="40">
        <f t="shared" si="37"/>
        <v>28.089226362171697</v>
      </c>
      <c r="K64" s="40">
        <f t="shared" si="37"/>
        <v>32.000403415841532</v>
      </c>
      <c r="L64" s="40">
        <f t="shared" si="37"/>
        <v>32.69056814249042</v>
      </c>
    </row>
    <row r="65" spans="1:12" x14ac:dyDescent="0.2">
      <c r="A65" t="str">
        <f>A13</f>
        <v>22 Health professionals</v>
      </c>
      <c r="B65" s="49">
        <f t="shared" si="36"/>
        <v>3.7500261511107302</v>
      </c>
      <c r="C65" s="44">
        <f t="shared" si="36"/>
        <v>-4.9323400607148571E-2</v>
      </c>
      <c r="D65" s="49">
        <f t="shared" si="36"/>
        <v>0.3029864557520856</v>
      </c>
      <c r="E65" s="49">
        <f t="shared" si="36"/>
        <v>1.1634804720404013</v>
      </c>
      <c r="F65" s="44">
        <f>IF(AND(F$5-D$5 &lt;&gt; 0,F13 &lt;&gt; 0,D13 &lt;&gt; 0),(EXP(LN(F13/D13)/(F$5-D$5))-1)*100,0)</f>
        <v>0.87583200820666729</v>
      </c>
      <c r="H65" s="40">
        <f t="shared" si="37"/>
        <v>19.747352561612892</v>
      </c>
      <c r="I65" s="40">
        <f t="shared" si="37"/>
        <v>19.783586521293753</v>
      </c>
      <c r="J65" s="40">
        <f t="shared" si="37"/>
        <v>19.057318494775995</v>
      </c>
      <c r="K65" s="40">
        <f t="shared" si="37"/>
        <v>17.730092254738057</v>
      </c>
      <c r="L65" s="40">
        <f t="shared" si="37"/>
        <v>17.715955982361219</v>
      </c>
    </row>
    <row r="66" spans="1:12" x14ac:dyDescent="0.2">
      <c r="A66" t="str">
        <f>A14</f>
        <v>23 Teaching and other educational professionals</v>
      </c>
      <c r="B66" s="49">
        <f t="shared" si="36"/>
        <v>3.7351387453978147</v>
      </c>
      <c r="C66" s="44">
        <f t="shared" si="36"/>
        <v>0.86839676200511917</v>
      </c>
      <c r="D66" s="49">
        <f t="shared" si="36"/>
        <v>-9.4366022127145843E-2</v>
      </c>
      <c r="E66" s="49">
        <f t="shared" si="36"/>
        <v>0.95301199001185388</v>
      </c>
      <c r="F66" s="44">
        <f>IF(AND(F$5-D$5 &lt;&gt; 0,F14 &lt;&gt; 0,D14 &lt;&gt; 0),(EXP(LN(F14/D14)/(F$5-D$5))-1)*100,0)</f>
        <v>0.60267159514248991</v>
      </c>
      <c r="H66" s="40">
        <f t="shared" si="37"/>
        <v>21.583108207793707</v>
      </c>
      <c r="I66" s="40">
        <f t="shared" si="37"/>
        <v>21.610302390925067</v>
      </c>
      <c r="J66" s="40">
        <f t="shared" si="37"/>
        <v>21.008110311222183</v>
      </c>
      <c r="K66" s="40">
        <f t="shared" si="37"/>
        <v>19.160938306701684</v>
      </c>
      <c r="L66" s="40">
        <f t="shared" si="37"/>
        <v>18.751048314864708</v>
      </c>
    </row>
    <row r="67" spans="1:12" x14ac:dyDescent="0.2">
      <c r="A67" t="str">
        <f>A15</f>
        <v>24 Business, media and public service professionals</v>
      </c>
      <c r="B67" s="49">
        <f t="shared" si="36"/>
        <v>4.2590200253638688</v>
      </c>
      <c r="C67" s="44">
        <f t="shared" si="36"/>
        <v>9.0138567275657611</v>
      </c>
      <c r="D67" s="49">
        <f t="shared" si="36"/>
        <v>1.2863289425365299</v>
      </c>
      <c r="E67" s="49">
        <f t="shared" si="36"/>
        <v>1.0846609991972622</v>
      </c>
      <c r="F67" s="44">
        <f>IF(AND(F$5-D$5 &lt;&gt; 0,F15 &lt;&gt; 0,D15 &lt;&gt; 0),(EXP(LN(F15/D15)/(F$5-D$5))-1)*100,0)</f>
        <v>1.1518389925017303</v>
      </c>
      <c r="H67" s="40">
        <f t="shared" si="37"/>
        <v>29.668485891024005</v>
      </c>
      <c r="I67" s="40">
        <f t="shared" si="37"/>
        <v>30.310508634851558</v>
      </c>
      <c r="J67" s="40">
        <f t="shared" si="37"/>
        <v>31.845344831830115</v>
      </c>
      <c r="K67" s="40">
        <f t="shared" si="37"/>
        <v>31.10856602271874</v>
      </c>
      <c r="L67" s="40">
        <f t="shared" si="37"/>
        <v>30.842427560283653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2.0191326333204085</v>
      </c>
      <c r="C69" s="44">
        <f t="shared" si="39"/>
        <v>4.2851657211432359</v>
      </c>
      <c r="D69" s="44">
        <f t="shared" si="39"/>
        <v>1.3404616215715537</v>
      </c>
      <c r="E69" s="44">
        <f t="shared" si="39"/>
        <v>0.97186282299832616</v>
      </c>
      <c r="F69" s="44">
        <f t="shared" ref="F69:F74" si="40">IF(AND(F$5-D$5 &lt;&gt; 0,F17 &lt;&gt; 0,D17 &lt;&gt; 0),(EXP(LN(F17/D17)/(F$5-D$5))-1)*100,0)</f>
        <v>1.0945798834859133</v>
      </c>
      <c r="H69" s="44">
        <f>(B17/B$51)*100</f>
        <v>12.295908245388015</v>
      </c>
      <c r="I69" s="44">
        <f>(C17/C$51)*100</f>
        <v>12.606668474509283</v>
      </c>
      <c r="J69" s="44">
        <f>(D17/D$51)*100</f>
        <v>13.240859837085125</v>
      </c>
      <c r="K69" s="44">
        <f>(E17/E$51)*100</f>
        <v>13.634910692542263</v>
      </c>
      <c r="L69" s="44">
        <f>(F17/F$51)*100</f>
        <v>14.334746278204275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4.5717022826207598</v>
      </c>
      <c r="C70" s="44">
        <f t="shared" si="39"/>
        <v>8.2688325677560357</v>
      </c>
      <c r="D70" s="49">
        <f t="shared" si="39"/>
        <v>-0.9946529158299966</v>
      </c>
      <c r="E70" s="49">
        <f t="shared" si="39"/>
        <v>0.79377860867115846</v>
      </c>
      <c r="F70" s="44">
        <f t="shared" si="40"/>
        <v>0.19407370717781092</v>
      </c>
      <c r="H70" s="40">
        <f t="shared" ref="H70:L74" si="41">(B18/B$17)*100</f>
        <v>13.476546640187534</v>
      </c>
      <c r="I70" s="40">
        <f t="shared" si="41"/>
        <v>14.876775951689169</v>
      </c>
      <c r="J70" s="40">
        <f t="shared" si="41"/>
        <v>15.445065014984156</v>
      </c>
      <c r="K70" s="40">
        <f t="shared" si="41"/>
        <v>13.745755119689635</v>
      </c>
      <c r="L70" s="40">
        <f t="shared" si="41"/>
        <v>13.50523614050074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2.5901044369666559</v>
      </c>
      <c r="C71" s="44">
        <f t="shared" si="39"/>
        <v>1.1208732453949599</v>
      </c>
      <c r="D71" s="49">
        <f t="shared" si="39"/>
        <v>9.7104645483731655</v>
      </c>
      <c r="E71" s="49">
        <f t="shared" si="39"/>
        <v>1.9052618981530767</v>
      </c>
      <c r="F71" s="44">
        <f t="shared" si="40"/>
        <v>4.4432612655735726</v>
      </c>
      <c r="H71" s="40">
        <f t="shared" si="41"/>
        <v>13.972608855185953</v>
      </c>
      <c r="I71" s="40">
        <f t="shared" si="41"/>
        <v>14.288047392768016</v>
      </c>
      <c r="J71" s="40">
        <f t="shared" si="41"/>
        <v>13.854509597191553</v>
      </c>
      <c r="K71" s="40">
        <f t="shared" si="41"/>
        <v>20.6023630834712</v>
      </c>
      <c r="L71" s="40">
        <f t="shared" si="41"/>
        <v>22.588086661091005</v>
      </c>
    </row>
    <row r="72" spans="1:12" x14ac:dyDescent="0.2">
      <c r="A72" t="str">
        <f t="shared" si="38"/>
        <v>33 Protective service occupations</v>
      </c>
      <c r="B72" s="49">
        <f t="shared" si="39"/>
        <v>-0.49137211969934036</v>
      </c>
      <c r="C72" s="44">
        <f t="shared" si="39"/>
        <v>8.4255326383857021</v>
      </c>
      <c r="D72" s="49">
        <f t="shared" si="39"/>
        <v>-3.7773761621293533</v>
      </c>
      <c r="E72" s="49">
        <f t="shared" si="39"/>
        <v>0.48556704494191472</v>
      </c>
      <c r="F72" s="44">
        <f t="shared" si="40"/>
        <v>-0.95599574409857002</v>
      </c>
      <c r="H72" s="40">
        <f t="shared" si="41"/>
        <v>6.6943001941790605</v>
      </c>
      <c r="I72" s="40">
        <f t="shared" si="41"/>
        <v>6.0592884518576158</v>
      </c>
      <c r="J72" s="40">
        <f t="shared" si="41"/>
        <v>6.2998564873458509</v>
      </c>
      <c r="K72" s="40">
        <f t="shared" si="41"/>
        <v>4.8618576750552647</v>
      </c>
      <c r="L72" s="40">
        <f t="shared" si="41"/>
        <v>4.6327133737622441</v>
      </c>
    </row>
    <row r="73" spans="1:12" x14ac:dyDescent="0.2">
      <c r="A73" t="str">
        <f t="shared" si="38"/>
        <v>34 Culture, media and sports occupations</v>
      </c>
      <c r="B73" s="49">
        <f t="shared" si="39"/>
        <v>2.2621887555709819</v>
      </c>
      <c r="C73" s="44">
        <f t="shared" si="39"/>
        <v>0.10714718273152624</v>
      </c>
      <c r="D73" s="49">
        <f t="shared" si="39"/>
        <v>-0.4460299627993547</v>
      </c>
      <c r="E73" s="49">
        <f t="shared" si="39"/>
        <v>1.3774943119418737</v>
      </c>
      <c r="F73" s="44">
        <f t="shared" si="40"/>
        <v>0.76597151566635269</v>
      </c>
      <c r="H73" s="40">
        <f t="shared" si="41"/>
        <v>16.411381574956881</v>
      </c>
      <c r="I73" s="40">
        <f t="shared" si="41"/>
        <v>16.568338974624332</v>
      </c>
      <c r="J73" s="40">
        <f t="shared" si="41"/>
        <v>15.904554946397628</v>
      </c>
      <c r="K73" s="40">
        <f t="shared" si="41"/>
        <v>14.551241471496201</v>
      </c>
      <c r="L73" s="40">
        <f t="shared" si="41"/>
        <v>15.146486072763102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1.374666279718828</v>
      </c>
      <c r="C74" s="44">
        <f t="shared" si="39"/>
        <v>4.9091881436577944</v>
      </c>
      <c r="D74" s="49">
        <f t="shared" si="39"/>
        <v>0.37901917440716915</v>
      </c>
      <c r="E74" s="49">
        <f t="shared" si="39"/>
        <v>0.50105943269833642</v>
      </c>
      <c r="F74" s="44">
        <f t="shared" si="40"/>
        <v>0.46036286929518333</v>
      </c>
      <c r="H74" s="40">
        <f t="shared" si="41"/>
        <v>49.445162735490591</v>
      </c>
      <c r="I74" s="40">
        <f t="shared" si="41"/>
        <v>48.207549229060874</v>
      </c>
      <c r="J74" s="40">
        <f t="shared" si="41"/>
        <v>48.496013954080816</v>
      </c>
      <c r="K74" s="40">
        <f t="shared" si="41"/>
        <v>46.238782650287696</v>
      </c>
      <c r="L74" s="40">
        <f t="shared" si="41"/>
        <v>44.127477751882914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-0.89209618569725535</v>
      </c>
      <c r="C76" s="44">
        <f t="shared" si="42"/>
        <v>4.4921837243752982</v>
      </c>
      <c r="D76" s="44">
        <f t="shared" si="42"/>
        <v>8.0674580279715968E-2</v>
      </c>
      <c r="E76" s="44">
        <f t="shared" si="42"/>
        <v>-0.51021757529491341</v>
      </c>
      <c r="F76" s="44">
        <f>IF(AND(F$5-D$5 &lt;&gt; 0,F24 &lt;&gt; 0,D24 &lt;&gt; 0),(EXP(LN(F24/D24)/(F$5-D$5))-1)*100,0)</f>
        <v>-0.31364217979087394</v>
      </c>
      <c r="H76" s="44">
        <f>(B24/B$51)*100</f>
        <v>11.024738516532393</v>
      </c>
      <c r="I76" s="44">
        <f>(C24/C$51)*100</f>
        <v>10.067338500282826</v>
      </c>
      <c r="J76" s="44">
        <f>(D24/D$51)*100</f>
        <v>10.594776446407069</v>
      </c>
      <c r="K76" s="44">
        <f>(E24/E$51)*100</f>
        <v>10.248602182808444</v>
      </c>
      <c r="L76" s="44">
        <f>(F24/F$51)*100</f>
        <v>9.2935892353554532</v>
      </c>
    </row>
    <row r="77" spans="1:12" x14ac:dyDescent="0.2">
      <c r="A77" t="str">
        <f>A25</f>
        <v>41 Administrative occupations</v>
      </c>
      <c r="B77" s="49">
        <f t="shared" si="42"/>
        <v>-0.73875163993017967</v>
      </c>
      <c r="C77" s="44">
        <f t="shared" si="42"/>
        <v>5.9036902927417811</v>
      </c>
      <c r="D77" s="49">
        <f t="shared" si="42"/>
        <v>0.45734562017103464</v>
      </c>
      <c r="E77" s="49">
        <f t="shared" si="42"/>
        <v>-0.3095720101263022</v>
      </c>
      <c r="F77" s="44">
        <f>IF(AND(F$5-D$5 &lt;&gt; 0,F25 &lt;&gt; 0,D25 &lt;&gt; 0),(EXP(LN(F25/D25)/(F$5-D$5))-1)*100,0)</f>
        <v>-5.4585556035291471E-2</v>
      </c>
      <c r="H77" s="40">
        <f t="shared" ref="H77:L78" si="43">(B25/B$24)*100</f>
        <v>80.878119732091932</v>
      </c>
      <c r="I77" s="40">
        <f t="shared" si="43"/>
        <v>81.379836819254862</v>
      </c>
      <c r="J77" s="40">
        <f t="shared" si="43"/>
        <v>82.479136021441747</v>
      </c>
      <c r="K77" s="40">
        <f t="shared" si="43"/>
        <v>84.042986374354967</v>
      </c>
      <c r="L77" s="40">
        <f t="shared" si="43"/>
        <v>85.753384607054215</v>
      </c>
    </row>
    <row r="78" spans="1:12" x14ac:dyDescent="0.2">
      <c r="A78" t="str">
        <f>A26</f>
        <v>42 Secretarial and related occupations</v>
      </c>
      <c r="B78" s="49">
        <f t="shared" si="42"/>
        <v>-1.5486869524286129</v>
      </c>
      <c r="C78" s="44">
        <f t="shared" si="42"/>
        <v>-1.6768370885978157</v>
      </c>
      <c r="D78" s="49">
        <f t="shared" si="42"/>
        <v>-1.7733249410801899</v>
      </c>
      <c r="E78" s="49">
        <f t="shared" si="42"/>
        <v>-1.6318532185166101</v>
      </c>
      <c r="F78" s="44">
        <f>IF(AND(F$5-D$5 &lt;&gt; 0,F26 &lt;&gt; 0,D26 &lt;&gt; 0),(EXP(LN(F26/D26)/(F$5-D$5))-1)*100,0)</f>
        <v>-1.679033084417425</v>
      </c>
      <c r="H78" s="40">
        <f t="shared" si="43"/>
        <v>19.121880267908058</v>
      </c>
      <c r="I78" s="40">
        <f t="shared" si="43"/>
        <v>18.620163180745148</v>
      </c>
      <c r="J78" s="40">
        <f t="shared" si="43"/>
        <v>17.52086397855825</v>
      </c>
      <c r="K78" s="40">
        <f t="shared" si="43"/>
        <v>15.957013625645036</v>
      </c>
      <c r="L78" s="40">
        <f t="shared" si="43"/>
        <v>14.246615392945783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0.37412238382128482</v>
      </c>
      <c r="C80" s="44">
        <f t="shared" si="44"/>
        <v>-9.8226362873197299</v>
      </c>
      <c r="D80" s="44">
        <f t="shared" si="44"/>
        <v>0.22526082532658975</v>
      </c>
      <c r="E80" s="44">
        <f t="shared" si="44"/>
        <v>-0.28732727090916566</v>
      </c>
      <c r="F80" s="44">
        <f>IF(AND(F$5-D$5 &lt;&gt; 0,F28 &lt;&gt; 0,D28 &lt;&gt; 0),(EXP(LN(F28/D28)/(F$5-D$5))-1)*100,0)</f>
        <v>-0.11675652071828635</v>
      </c>
      <c r="H80" s="44">
        <f>(B28/B$51)*100</f>
        <v>11.306417281187766</v>
      </c>
      <c r="I80" s="44">
        <f>(C28/C$51)*100</f>
        <v>10.862386836432536</v>
      </c>
      <c r="J80" s="44">
        <f>(D28/D$51)*100</f>
        <v>9.8654322951691</v>
      </c>
      <c r="K80" s="44">
        <f>(E28/E$51)*100</f>
        <v>9.6122224811377315</v>
      </c>
      <c r="L80" s="44">
        <f>(F28/F$51)*100</f>
        <v>8.9137698119796873</v>
      </c>
    </row>
    <row r="81" spans="1:12" x14ac:dyDescent="0.2">
      <c r="A81" t="str">
        <f>A29</f>
        <v>51 Skilled agricultural and related trades</v>
      </c>
      <c r="B81" s="49">
        <f t="shared" si="44"/>
        <v>-0.22683675620840393</v>
      </c>
      <c r="C81" s="44">
        <f t="shared" si="44"/>
        <v>8.7823856770353981</v>
      </c>
      <c r="D81" s="49">
        <f t="shared" si="44"/>
        <v>-0.55066940583241575</v>
      </c>
      <c r="E81" s="49">
        <f t="shared" si="44"/>
        <v>0.75684261676265407</v>
      </c>
      <c r="F81" s="44">
        <f>IF(AND(F$5-D$5 &lt;&gt; 0,F29 &lt;&gt; 0,D29 &lt;&gt; 0),(EXP(LN(F29/D29)/(F$5-D$5))-1)*100,0)</f>
        <v>0.31910629218272479</v>
      </c>
      <c r="H81" s="40">
        <f t="shared" ref="H81:L84" si="45">(B29/B$28)*100</f>
        <v>12.185006090206619</v>
      </c>
      <c r="I81" s="40">
        <f t="shared" si="45"/>
        <v>11.895800499149745</v>
      </c>
      <c r="J81" s="40">
        <f t="shared" si="45"/>
        <v>14.350093022885904</v>
      </c>
      <c r="K81" s="40">
        <f t="shared" si="45"/>
        <v>13.803145362219368</v>
      </c>
      <c r="L81" s="40">
        <f t="shared" si="45"/>
        <v>15.318632057560682</v>
      </c>
    </row>
    <row r="82" spans="1:12" x14ac:dyDescent="0.2">
      <c r="A82" t="str">
        <f>A30</f>
        <v>52 Skilled metal, electrical and electronic trades</v>
      </c>
      <c r="B82" s="49">
        <f t="shared" si="44"/>
        <v>-0.18767525744552982</v>
      </c>
      <c r="C82" s="44">
        <f t="shared" si="44"/>
        <v>-10.861564653178002</v>
      </c>
      <c r="D82" s="49">
        <f t="shared" si="44"/>
        <v>-0.25245338709976028</v>
      </c>
      <c r="E82" s="49">
        <f t="shared" si="44"/>
        <v>-0.52355583303597131</v>
      </c>
      <c r="F82" s="44">
        <f>IF(AND(F$5-D$5 &lt;&gt; 0,F30 &lt;&gt; 0,D30 &lt;&gt; 0),(EXP(LN(F30/D30)/(F$5-D$5))-1)*100,0)</f>
        <v>-0.43327031960882501</v>
      </c>
      <c r="H82" s="40">
        <f t="shared" si="45"/>
        <v>38.460028298878022</v>
      </c>
      <c r="I82" s="40">
        <f t="shared" si="45"/>
        <v>37.606181593682884</v>
      </c>
      <c r="J82" s="40">
        <f t="shared" si="45"/>
        <v>37.172922877961511</v>
      </c>
      <c r="K82" s="40">
        <f t="shared" si="45"/>
        <v>36.295421816040381</v>
      </c>
      <c r="L82" s="40">
        <f t="shared" si="45"/>
        <v>35.444658989973412</v>
      </c>
    </row>
    <row r="83" spans="1:12" x14ac:dyDescent="0.2">
      <c r="A83" t="str">
        <f>A31</f>
        <v>53 Skilled construction and building trades</v>
      </c>
      <c r="B83" s="49">
        <f t="shared" si="44"/>
        <v>2.0221861293843402</v>
      </c>
      <c r="C83" s="44">
        <f t="shared" si="44"/>
        <v>-18.626588509916754</v>
      </c>
      <c r="D83" s="49">
        <f t="shared" si="44"/>
        <v>0.39381866368741747</v>
      </c>
      <c r="E83" s="49">
        <f t="shared" si="44"/>
        <v>-0.50519417253485077</v>
      </c>
      <c r="F83" s="44">
        <f>IF(AND(F$5-D$5 &lt;&gt; 0,F31 &lt;&gt; 0,D31 &lt;&gt; 0),(EXP(LN(F31/D31)/(F$5-D$5))-1)*100,0)</f>
        <v>-0.20642130993855368</v>
      </c>
      <c r="H83" s="40">
        <f t="shared" si="45"/>
        <v>31.797784716961182</v>
      </c>
      <c r="I83" s="40">
        <f t="shared" si="45"/>
        <v>33.938162265440944</v>
      </c>
      <c r="J83" s="40">
        <f t="shared" si="45"/>
        <v>30.624803493280773</v>
      </c>
      <c r="K83" s="40">
        <f t="shared" si="45"/>
        <v>30.883193585256407</v>
      </c>
      <c r="L83" s="40">
        <f t="shared" si="45"/>
        <v>30.215008302083078</v>
      </c>
    </row>
    <row r="84" spans="1:12" x14ac:dyDescent="0.2">
      <c r="A84" t="str">
        <f>A32</f>
        <v>54 Textiles, printing and other skilled trades</v>
      </c>
      <c r="B84" s="49">
        <f t="shared" si="44"/>
        <v>-1.0827117936638264</v>
      </c>
      <c r="C84" s="44">
        <f t="shared" si="44"/>
        <v>-2.7852284229016422</v>
      </c>
      <c r="D84" s="49">
        <f t="shared" si="44"/>
        <v>1.501626594429406</v>
      </c>
      <c r="E84" s="49">
        <f t="shared" si="44"/>
        <v>-0.28551259941429485</v>
      </c>
      <c r="F84" s="44">
        <f>IF(AND(F$5-D$5 &lt;&gt; 0,F32 &lt;&gt; 0,D32 &lt;&gt; 0),(EXP(LN(F32/D32)/(F$5-D$5))-1)*100,0)</f>
        <v>0.30667658153187283</v>
      </c>
      <c r="H84" s="40">
        <f t="shared" si="45"/>
        <v>17.557180893954161</v>
      </c>
      <c r="I84" s="40">
        <f t="shared" si="45"/>
        <v>16.559855641726426</v>
      </c>
      <c r="J84" s="40">
        <f t="shared" si="45"/>
        <v>17.852180605871801</v>
      </c>
      <c r="K84" s="40">
        <f t="shared" si="45"/>
        <v>19.01823923648384</v>
      </c>
      <c r="L84" s="40">
        <f t="shared" si="45"/>
        <v>19.021700650382826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1.1555583675852965</v>
      </c>
      <c r="C86" s="44">
        <f t="shared" si="46"/>
        <v>-5.9886482806633552</v>
      </c>
      <c r="D86" s="44">
        <f t="shared" si="46"/>
        <v>0.67897229750941701</v>
      </c>
      <c r="E86" s="44">
        <f t="shared" si="46"/>
        <v>0.81566057412556514</v>
      </c>
      <c r="F86" s="44">
        <f>IF(AND(F$5-D$5 &lt;&gt; 0,F34 &lt;&gt; 0,D34 &lt;&gt; 0),(EXP(LN(F34/D34)/(F$5-D$5))-1)*100,0)</f>
        <v>0.77007720803743407</v>
      </c>
      <c r="H86" s="44">
        <f>(B34/B$51)*100</f>
        <v>9.2779905253584172</v>
      </c>
      <c r="I86" s="44">
        <f>(C34/C$51)*100</f>
        <v>9.1944581932650475</v>
      </c>
      <c r="J86" s="44">
        <f>(D34/D$51)*100</f>
        <v>8.7056210798349305</v>
      </c>
      <c r="K86" s="44">
        <f>(E34/E$51)*100</f>
        <v>8.6759161708359436</v>
      </c>
      <c r="L86" s="44">
        <f>(F34/F$51)*100</f>
        <v>8.9810967460895679</v>
      </c>
    </row>
    <row r="87" spans="1:12" x14ac:dyDescent="0.2">
      <c r="A87" t="str">
        <f>A35</f>
        <v>61 Caring personal service occupations</v>
      </c>
      <c r="B87" s="49">
        <f t="shared" si="46"/>
        <v>0.70281915346437351</v>
      </c>
      <c r="C87" s="44">
        <f t="shared" si="46"/>
        <v>-4.5412678150582249</v>
      </c>
      <c r="D87" s="49">
        <f t="shared" si="46"/>
        <v>0.89827978509140483</v>
      </c>
      <c r="E87" s="49">
        <f t="shared" si="46"/>
        <v>0.84043713979071732</v>
      </c>
      <c r="F87" s="44">
        <f>IF(AND(F$5-D$5 &lt;&gt; 0,F35 &lt;&gt; 0,D35 &lt;&gt; 0),(EXP(LN(F35/D35)/(F$5-D$5))-1)*100,0)</f>
        <v>0.85971433619100868</v>
      </c>
      <c r="H87" s="40">
        <f t="shared" ref="H87:L89" si="47">(B35/B$34)*100</f>
        <v>75.876934604705298</v>
      </c>
      <c r="I87" s="40">
        <f t="shared" si="47"/>
        <v>74.527625636937941</v>
      </c>
      <c r="J87" s="40">
        <f t="shared" si="47"/>
        <v>75.675038449561598</v>
      </c>
      <c r="K87" s="40">
        <f t="shared" si="47"/>
        <v>76.502845980807194</v>
      </c>
      <c r="L87" s="40">
        <f t="shared" si="47"/>
        <v>76.691068267564845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2.8274052461225718</v>
      </c>
      <c r="C88" s="44">
        <f t="shared" si="46"/>
        <v>-11.440775121296831</v>
      </c>
      <c r="D88" s="49">
        <f t="shared" si="46"/>
        <v>0.256652039212657</v>
      </c>
      <c r="E88" s="49">
        <f t="shared" si="46"/>
        <v>0.74409459620472518</v>
      </c>
      <c r="F88" s="44">
        <f>IF(AND(F$5-D$5 &lt;&gt; 0,F36 &lt;&gt; 0,D36 &lt;&gt; 0),(EXP(LN(F36/D36)/(F$5-D$5))-1)*100,0)</f>
        <v>0.58135098682798869</v>
      </c>
      <c r="H88" s="40">
        <f t="shared" si="47"/>
        <v>23.149695815970105</v>
      </c>
      <c r="I88" s="40">
        <f t="shared" si="47"/>
        <v>24.718481615152871</v>
      </c>
      <c r="J88" s="40">
        <f t="shared" si="47"/>
        <v>23.284949444739876</v>
      </c>
      <c r="K88" s="40">
        <f t="shared" si="47"/>
        <v>22.800660041434025</v>
      </c>
      <c r="L88" s="40">
        <f t="shared" si="47"/>
        <v>22.639321129429479</v>
      </c>
    </row>
    <row r="89" spans="1:12" x14ac:dyDescent="0.2">
      <c r="A89" t="str">
        <f>A37</f>
        <v>63 Community and civil enforcement occupations</v>
      </c>
      <c r="B89" s="49">
        <f t="shared" si="46"/>
        <v>-5.1040449864064747</v>
      </c>
      <c r="C89" s="44">
        <f t="shared" si="46"/>
        <v>29.690787094520022</v>
      </c>
      <c r="D89" s="49">
        <f t="shared" si="46"/>
        <v>-7.0788517231417769</v>
      </c>
      <c r="E89" s="49">
        <f t="shared" si="46"/>
        <v>0.41960198766040069</v>
      </c>
      <c r="F89" s="44">
        <f>IF(AND(F$5-D$5 &lt;&gt; 0,F37 &lt;&gt; 0,D37 &lt;&gt; 0),(EXP(LN(F37/D37)/(F$5-D$5))-1)*100,0)</f>
        <v>-2.1448125653479311</v>
      </c>
      <c r="H89" s="40">
        <f t="shared" si="47"/>
        <v>0.973369579324603</v>
      </c>
      <c r="I89" s="40">
        <f t="shared" si="47"/>
        <v>0.75389274790917815</v>
      </c>
      <c r="J89" s="40">
        <f t="shared" si="47"/>
        <v>1.0400121056985239</v>
      </c>
      <c r="K89" s="40">
        <f t="shared" si="47"/>
        <v>0.69649397775879895</v>
      </c>
      <c r="L89" s="40">
        <f t="shared" si="47"/>
        <v>0.66961060300566089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-0.69749423760595564</v>
      </c>
      <c r="C91" s="44">
        <f t="shared" si="48"/>
        <v>0.86677224585702817</v>
      </c>
      <c r="D91" s="44">
        <f t="shared" si="48"/>
        <v>0.25264190458744729</v>
      </c>
      <c r="E91" s="44">
        <f t="shared" si="48"/>
        <v>-0.13472219992280987</v>
      </c>
      <c r="F91" s="44">
        <f t="shared" ref="F91:F93" si="49">IF(AND(F$5-D$5 &lt;&gt; 0,F39 &lt;&gt; 0,D39 &lt;&gt; 0),(EXP(LN(F39/D39)/(F$5-D$5))-1)*100,0)</f>
        <v>-5.7674211128566633E-3</v>
      </c>
      <c r="H91" s="44">
        <f>(B39/B$51)*100</f>
        <v>9.3318215362488015</v>
      </c>
      <c r="I91" s="44">
        <f>(C39/C$51)*100</f>
        <v>8.5885622050551671</v>
      </c>
      <c r="J91" s="44">
        <f>(D39/D$51)*100</f>
        <v>8.7249291634482109</v>
      </c>
      <c r="K91" s="44">
        <f>(E39/E$51)*100</f>
        <v>8.5126104278460879</v>
      </c>
      <c r="L91" s="44">
        <f>(F39/F$51)*100</f>
        <v>8.0157087704231191</v>
      </c>
    </row>
    <row r="92" spans="1:12" s="30" customFormat="1" x14ac:dyDescent="0.2">
      <c r="A92" t="str">
        <f>A40</f>
        <v>71 Sales occupations</v>
      </c>
      <c r="B92" s="49">
        <f t="shared" si="48"/>
        <v>-1.1679921498833568</v>
      </c>
      <c r="C92" s="44">
        <f t="shared" si="48"/>
        <v>0.11737683804198262</v>
      </c>
      <c r="D92" s="49">
        <f t="shared" si="48"/>
        <v>-0.20369481280889667</v>
      </c>
      <c r="E92" s="49">
        <f t="shared" si="48"/>
        <v>-0.44205549970047775</v>
      </c>
      <c r="F92" s="44">
        <f t="shared" si="49"/>
        <v>-0.3626652621855353</v>
      </c>
      <c r="G92"/>
      <c r="H92" s="40">
        <f>(B40/B$34)*100</f>
        <v>83.341326248722737</v>
      </c>
      <c r="I92" s="40">
        <f t="shared" ref="H92:L93" si="50">(C40/C$34)*100</f>
        <v>75.943721376394365</v>
      </c>
      <c r="J92" s="40">
        <f t="shared" si="50"/>
        <v>80.876256244275069</v>
      </c>
      <c r="K92" s="40">
        <f t="shared" si="50"/>
        <v>77.392608231391264</v>
      </c>
      <c r="L92" s="40">
        <f t="shared" si="50"/>
        <v>68.261951039522188</v>
      </c>
    </row>
    <row r="93" spans="1:12" s="30" customFormat="1" x14ac:dyDescent="0.2">
      <c r="A93" t="str">
        <f>A41</f>
        <v>72 Customer service occupations</v>
      </c>
      <c r="B93" s="49">
        <f t="shared" si="48"/>
        <v>1.4878119575258753</v>
      </c>
      <c r="C93" s="44">
        <f t="shared" si="48"/>
        <v>4.1251199913793002</v>
      </c>
      <c r="D93" s="49">
        <f t="shared" si="48"/>
        <v>2.0756086805382656</v>
      </c>
      <c r="E93" s="49">
        <f t="shared" si="48"/>
        <v>0.94327185938787306</v>
      </c>
      <c r="F93" s="44">
        <f t="shared" si="49"/>
        <v>1.3193148575315394</v>
      </c>
      <c r="G93"/>
      <c r="H93" s="40">
        <f t="shared" si="50"/>
        <v>17.238874935394179</v>
      </c>
      <c r="I93" s="40">
        <f t="shared" si="50"/>
        <v>17.466483167754852</v>
      </c>
      <c r="J93" s="40">
        <f t="shared" si="50"/>
        <v>19.34553245335162</v>
      </c>
      <c r="K93" s="40">
        <f t="shared" si="50"/>
        <v>20.725103607056347</v>
      </c>
      <c r="L93" s="40">
        <f t="shared" si="50"/>
        <v>20.988938880054892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0.98175391865782391</v>
      </c>
      <c r="C95" s="44">
        <f t="shared" si="51"/>
        <v>-10.558736125727053</v>
      </c>
      <c r="D95" s="44">
        <f t="shared" si="51"/>
        <v>0.54695390652088616</v>
      </c>
      <c r="E95" s="44">
        <f t="shared" si="51"/>
        <v>-0.32192825342961529</v>
      </c>
      <c r="F95" s="44">
        <f>IF(AND(F$5-D$5 &lt;&gt; 0,F43 &lt;&gt; 0,D43 &lt;&gt; 0),(EXP(LN(F43/D43)/(F$5-D$5))-1)*100,0)</f>
        <v>-3.3138364346030347E-2</v>
      </c>
      <c r="H95" s="44">
        <f>(B43/B$51)*100</f>
        <v>5.745365799785711</v>
      </c>
      <c r="I95" s="44">
        <f>(C43/C$51)*100</f>
        <v>5.6546084003713037</v>
      </c>
      <c r="J95" s="44">
        <f>(D43/D$51)*100</f>
        <v>5.0937049154385381</v>
      </c>
      <c r="K95" s="44">
        <f>(E43/E$51)*100</f>
        <v>5.0431291563921485</v>
      </c>
      <c r="L95" s="44">
        <f>(F43/F$51)*100</f>
        <v>4.6604773106642021</v>
      </c>
    </row>
    <row r="96" spans="1:12" x14ac:dyDescent="0.2">
      <c r="A96" t="str">
        <f>A44</f>
        <v>81 Process, plant and machine operatives</v>
      </c>
      <c r="B96" s="49">
        <f t="shared" si="51"/>
        <v>-0.31401138554018049</v>
      </c>
      <c r="C96" s="44">
        <f t="shared" si="51"/>
        <v>-11.559341910584674</v>
      </c>
      <c r="D96" s="49">
        <f t="shared" si="51"/>
        <v>1.0293068164790808</v>
      </c>
      <c r="E96" s="49">
        <f t="shared" si="51"/>
        <v>-0.71506362428586101</v>
      </c>
      <c r="F96" s="44">
        <f>IF(AND(F$5-D$5 &lt;&gt; 0,F44 &lt;&gt; 0,D44 &lt;&gt; 0),(EXP(LN(F44/D44)/(F$5-D$5))-1)*100,0)</f>
        <v>-0.13697922720596889</v>
      </c>
      <c r="H96" s="40">
        <f>(B44/B$43)*100</f>
        <v>44.182731778573675</v>
      </c>
      <c r="I96" s="40">
        <f t="shared" ref="H96:L97" si="52">(C44/C$43)*100</f>
        <v>41.958253954580996</v>
      </c>
      <c r="J96" s="40">
        <f t="shared" si="52"/>
        <v>41.488854598949182</v>
      </c>
      <c r="K96" s="40">
        <f t="shared" si="52"/>
        <v>42.493619120700274</v>
      </c>
      <c r="L96" s="40">
        <f t="shared" si="52"/>
        <v>40.847084026866995</v>
      </c>
    </row>
    <row r="97" spans="1:12" x14ac:dyDescent="0.2">
      <c r="A97" t="str">
        <f>A45</f>
        <v>82 Transport and mobile machine drivers and operatives</v>
      </c>
      <c r="B97" s="49">
        <f t="shared" si="51"/>
        <v>1.973161085836117</v>
      </c>
      <c r="C97" s="44">
        <f t="shared" si="51"/>
        <v>-9.8354003460517596</v>
      </c>
      <c r="D97" s="49">
        <f t="shared" si="51"/>
        <v>0.19923490894293572</v>
      </c>
      <c r="E97" s="49">
        <f t="shared" si="51"/>
        <v>-4.0139762208846186E-2</v>
      </c>
      <c r="F97" s="44">
        <f>IF(AND(F$5-D$5 &lt;&gt; 0,F45 &lt;&gt; 0,D45 &lt;&gt; 0),(EXP(LN(F45/D45)/(F$5-D$5))-1)*100,0)</f>
        <v>3.9588186951000637E-2</v>
      </c>
      <c r="H97" s="40">
        <f t="shared" si="52"/>
        <v>55.817268221426332</v>
      </c>
      <c r="I97" s="40">
        <f t="shared" si="52"/>
        <v>58.041746045419004</v>
      </c>
      <c r="J97" s="40">
        <f t="shared" si="52"/>
        <v>58.511145401050811</v>
      </c>
      <c r="K97" s="40">
        <f t="shared" si="52"/>
        <v>57.506380879299726</v>
      </c>
      <c r="L97" s="40">
        <f t="shared" si="52"/>
        <v>59.152915973133013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-0.41721787033891511</v>
      </c>
      <c r="C99" s="44">
        <f t="shared" si="53"/>
        <v>-7.0319585226617516</v>
      </c>
      <c r="D99" s="44">
        <f t="shared" si="53"/>
        <v>1.2202653557201293</v>
      </c>
      <c r="E99" s="44">
        <f t="shared" si="53"/>
        <v>-0.20368984730360085</v>
      </c>
      <c r="F99" s="44">
        <f>IF(AND(F$5-D$5 &lt;&gt; 0,F47 &lt;&gt; 0,D47 &lt;&gt; 0),(EXP(LN(F47/D47)/(F$5-D$5))-1)*100,0)</f>
        <v>0.26872207304626805</v>
      </c>
      <c r="H99" s="44">
        <f>(B47/B$51)*100</f>
        <v>11.140968437735935</v>
      </c>
      <c r="I99" s="44">
        <f>(C47/C$51)*100</f>
        <v>10.369866761754041</v>
      </c>
      <c r="J99" s="44">
        <f>(D47/D$51)*100</f>
        <v>9.7095740650174953</v>
      </c>
      <c r="K99" s="44">
        <f>(E47/E$51)*100</f>
        <v>9.9393790816596503</v>
      </c>
      <c r="L99" s="44">
        <f>(F47/F$51)*100</f>
        <v>9.2947587532491838</v>
      </c>
    </row>
    <row r="100" spans="1:12" x14ac:dyDescent="0.2">
      <c r="A100" t="str">
        <f>A48</f>
        <v>91 Elementary trades and related occupations</v>
      </c>
      <c r="B100" s="49">
        <f t="shared" si="53"/>
        <v>-2.5257184562761381</v>
      </c>
      <c r="C100" s="44">
        <f t="shared" si="53"/>
        <v>-10.183664279631643</v>
      </c>
      <c r="D100" s="49">
        <f t="shared" si="53"/>
        <v>14.343270014538657</v>
      </c>
      <c r="E100" s="49">
        <f t="shared" si="53"/>
        <v>1.3218020185705281</v>
      </c>
      <c r="F100" s="44">
        <f>IF(AND(F$5-D$5 &lt;&gt; 0,F48 &lt;&gt; 0,D48 &lt;&gt; 0),(EXP(LN(F48/D48)/(F$5-D$5))-1)*100,0)</f>
        <v>5.4885864496383663</v>
      </c>
      <c r="H100" s="40">
        <f t="shared" ref="H100:L101" si="54">(B48/B$47)*100</f>
        <v>16.169309250358133</v>
      </c>
      <c r="I100" s="40">
        <f t="shared" si="54"/>
        <v>14.842758356238441</v>
      </c>
      <c r="J100" s="40">
        <f t="shared" si="54"/>
        <v>14.339574614628992</v>
      </c>
      <c r="K100" s="40">
        <f t="shared" si="54"/>
        <v>26.378612679458019</v>
      </c>
      <c r="L100" s="40">
        <f t="shared" si="54"/>
        <v>30.699843529446198</v>
      </c>
    </row>
    <row r="101" spans="1:12" x14ac:dyDescent="0.2">
      <c r="A101" t="str">
        <f>A49</f>
        <v>92 Elementary administration and service occupations</v>
      </c>
      <c r="B101" s="49">
        <f t="shared" si="53"/>
        <v>-2.5580612172615425E-2</v>
      </c>
      <c r="C101" s="44">
        <f t="shared" si="53"/>
        <v>-6.482621718677839</v>
      </c>
      <c r="D101" s="49">
        <f t="shared" si="53"/>
        <v>-1.7998331787295596</v>
      </c>
      <c r="E101" s="49">
        <f t="shared" si="53"/>
        <v>-0.80551981850565113</v>
      </c>
      <c r="F101" s="44">
        <f>IF(AND(F$5-D$5 &lt;&gt; 0,F49 &lt;&gt; 0,D49 &lt;&gt; 0),(EXP(LN(F49/D49)/(F$5-D$5))-1)*100,0)</f>
        <v>-1.1380712444854724</v>
      </c>
      <c r="H101" s="40">
        <f t="shared" si="54"/>
        <v>83.83069074964186</v>
      </c>
      <c r="I101" s="40">
        <f t="shared" si="54"/>
        <v>85.157241643761552</v>
      </c>
      <c r="J101" s="40">
        <f t="shared" si="54"/>
        <v>85.660425385371013</v>
      </c>
      <c r="K101" s="40">
        <f t="shared" si="54"/>
        <v>73.62138732054197</v>
      </c>
      <c r="L101" s="40">
        <f t="shared" si="54"/>
        <v>69.300156470553802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1.3845311799311588</v>
      </c>
      <c r="C103" s="206">
        <f t="shared" ref="C103" si="56">IF(AND(D$5-C$5 &lt;&gt; 0,D51 &lt;&gt; 0,C51 &lt;&gt; 0),(EXP(LN(D51/C51)/(D$5-C$5))-1)*100,0)</f>
        <v>-0.70973280953247064</v>
      </c>
      <c r="D103" s="50">
        <f>IF(AND(E$5-D$5 &lt;&gt; 0,E51 &lt;&gt; 0,D51 &lt;&gt; 0),(EXP(LN(E51/D51)/(E$5-D$5))-1)*100,0)</f>
        <v>0.74781971914583689</v>
      </c>
      <c r="E103" s="50">
        <f>IF(AND(F$5-E$5 &lt;&gt; 0,F51 &lt;&gt; 0,E51 &lt;&gt; 0),(EXP(LN(F51/E51)/(F$5-E$5))-1)*100,0)</f>
        <v>0.46773174586265398</v>
      </c>
      <c r="F103" s="206">
        <f>IF(AND(F$5-D$5 &lt;&gt; 0,F51 &lt;&gt; 0,D51 &lt;&gt; 0),(EXP(LN(F51/D51)/(F$5-D$5))-1)*100,0)</f>
        <v>0.56100777769414467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6.8763812905171173</v>
      </c>
      <c r="C9" s="330">
        <v>17.683556211126838</v>
      </c>
      <c r="D9" s="330">
        <f>SUM(B9:C9)</f>
        <v>24.559937501643955</v>
      </c>
      <c r="E9" s="331"/>
      <c r="F9" s="330">
        <v>10.024686400574161</v>
      </c>
      <c r="G9" s="330">
        <v>20.125573483677741</v>
      </c>
      <c r="H9" s="330">
        <f>SUM(F9:G9)</f>
        <v>30.150259884251902</v>
      </c>
      <c r="I9" s="331"/>
      <c r="J9" s="330">
        <v>11.544613393433723</v>
      </c>
      <c r="K9" s="330">
        <v>18.293793137121785</v>
      </c>
      <c r="L9" s="330">
        <f>SUM(J9:K9)</f>
        <v>29.83840653055551</v>
      </c>
      <c r="M9" s="236"/>
      <c r="N9" s="328">
        <f>IF(B9&gt;0,(EXP(LN(F9/B9)/($F$6-$B$6))-1)*100,0)</f>
        <v>7.8306365887801155</v>
      </c>
      <c r="O9" s="328">
        <f>IF(F9&gt;0,(EXP(LN(J9/F9)/($J$6-$F$6))-1)*100,0)</f>
        <v>0.94556423865270744</v>
      </c>
      <c r="P9" s="328"/>
      <c r="Q9" s="328">
        <f>IF(C9&gt;0,(EXP(LN(G9/C9)/($F$6-$B$6))-1)*100,0)</f>
        <v>2.6208792767023592</v>
      </c>
      <c r="R9" s="328">
        <f>IF(G9&gt;0,(EXP(LN(K9/G9)/($J$6-$F$6))-1)*100,0)</f>
        <v>-0.63417715094705729</v>
      </c>
      <c r="S9" s="327"/>
      <c r="T9" s="328">
        <f>IF(D9&gt;0,(EXP(LN(H9/D9)/($F$6-$B$6))-1)*100,0)</f>
        <v>4.186814691821672</v>
      </c>
      <c r="U9" s="328">
        <f>IF(H9&gt;0,(EXP(LN(L9/H9)/($J$6-$F$6))-1)*100,0)</f>
        <v>-6.9290445654035526E-2</v>
      </c>
    </row>
    <row r="10" spans="1:21" x14ac:dyDescent="0.2">
      <c r="A10" s="329" t="str">
        <f>name!D5</f>
        <v>12 Other managers and proprietors</v>
      </c>
      <c r="B10" s="330">
        <v>4.9931251655481947</v>
      </c>
      <c r="C10" s="330">
        <v>8.1231937009517932</v>
      </c>
      <c r="D10" s="330">
        <f t="shared" ref="D10:D33" si="0">SUM(B10:C10)</f>
        <v>13.116318866499988</v>
      </c>
      <c r="E10" s="331"/>
      <c r="F10" s="330">
        <v>6.0484836894022171</v>
      </c>
      <c r="G10" s="330">
        <v>8.5885173288179288</v>
      </c>
      <c r="H10" s="330">
        <f t="shared" ref="H10:H33" si="1">SUM(F10:G10)</f>
        <v>14.637001018220147</v>
      </c>
      <c r="I10" s="331"/>
      <c r="J10" s="330">
        <v>6.1063045510058123</v>
      </c>
      <c r="K10" s="330">
        <v>11.090464090957781</v>
      </c>
      <c r="L10" s="330">
        <f t="shared" ref="L10:L33" si="2">SUM(J10:K10)</f>
        <v>17.196768641963594</v>
      </c>
      <c r="M10" s="236"/>
      <c r="N10" s="328">
        <f t="shared" ref="N10:N36" si="3">IF(B10&gt;0,(EXP(LN(F10/B10)/($F$6-$B$6))-1)*100,0)</f>
        <v>3.9093940399459015</v>
      </c>
      <c r="O10" s="328">
        <f t="shared" ref="O10:O34" si="4">IF(F10&gt;0,(EXP(LN(J10/F10)/($J$6-$F$6))-1)*100,0)</f>
        <v>6.3447850469500189E-2</v>
      </c>
      <c r="P10" s="328"/>
      <c r="Q10" s="328">
        <f t="shared" ref="Q10:Q34" si="5">IF(C10&gt;0,(EXP(LN(G10/C10)/($F$6-$B$6))-1)*100,0)</f>
        <v>1.1202832364262338</v>
      </c>
      <c r="R10" s="328">
        <f t="shared" ref="R10:R34" si="6">IF(G10&gt;0,(EXP(LN(K10/G10)/($J$6-$F$6))-1)*100,0)</f>
        <v>1.7190045927946818</v>
      </c>
      <c r="S10" s="327"/>
      <c r="T10" s="328">
        <f t="shared" ref="T10:T34" si="7">IF(D10&gt;0,(EXP(LN(H10/D10)/($F$6-$B$6))-1)*100,0)</f>
        <v>2.2181525406315794</v>
      </c>
      <c r="U10" s="328">
        <f t="shared" ref="U10:U34" si="8">IF(H10&gt;0,(EXP(LN(L10/H10)/($J$6-$F$6))-1)*100,0)</f>
        <v>1.080252090271383</v>
      </c>
    </row>
    <row r="11" spans="1:21" x14ac:dyDescent="0.2">
      <c r="A11" s="329" t="str">
        <f>name!D6</f>
        <v>21 Science, research, engineering and technology professionals</v>
      </c>
      <c r="B11" s="330">
        <v>3.6548553506755308</v>
      </c>
      <c r="C11" s="330">
        <v>16.940388961704151</v>
      </c>
      <c r="D11" s="330">
        <f t="shared" si="0"/>
        <v>20.595244312379684</v>
      </c>
      <c r="E11" s="331"/>
      <c r="F11" s="330">
        <v>5.0751055599250137</v>
      </c>
      <c r="G11" s="330">
        <v>18.862386078169532</v>
      </c>
      <c r="H11" s="330">
        <f t="shared" si="1"/>
        <v>23.937491638094546</v>
      </c>
      <c r="I11" s="331"/>
      <c r="J11" s="330">
        <v>8.6328748868692742</v>
      </c>
      <c r="K11" s="330">
        <v>25.523004851876017</v>
      </c>
      <c r="L11" s="330">
        <f t="shared" si="2"/>
        <v>34.155879738745291</v>
      </c>
      <c r="M11" s="236"/>
      <c r="N11" s="328">
        <f t="shared" si="3"/>
        <v>6.7861618663632051</v>
      </c>
      <c r="O11" s="328">
        <f t="shared" si="4"/>
        <v>3.604994292810404</v>
      </c>
      <c r="P11" s="328"/>
      <c r="Q11" s="328">
        <f t="shared" si="5"/>
        <v>2.1726483074143932</v>
      </c>
      <c r="R11" s="328">
        <f t="shared" si="6"/>
        <v>2.0365293572629728</v>
      </c>
      <c r="S11" s="327"/>
      <c r="T11" s="328">
        <f t="shared" si="7"/>
        <v>3.0534031867152089</v>
      </c>
      <c r="U11" s="328">
        <f t="shared" si="8"/>
        <v>2.3982314185897025</v>
      </c>
    </row>
    <row r="12" spans="1:21" x14ac:dyDescent="0.2">
      <c r="A12" s="329" t="str">
        <f>name!D7</f>
        <v>22 Health professionals</v>
      </c>
      <c r="B12" s="330">
        <v>10.239446124743699</v>
      </c>
      <c r="C12" s="330">
        <v>3.784235903874376</v>
      </c>
      <c r="D12" s="330">
        <f t="shared" si="0"/>
        <v>14.023682028618076</v>
      </c>
      <c r="E12" s="331"/>
      <c r="F12" s="330">
        <v>11.499354358093475</v>
      </c>
      <c r="G12" s="330">
        <v>4.7411926840834138</v>
      </c>
      <c r="H12" s="330">
        <f t="shared" si="1"/>
        <v>16.240547042176889</v>
      </c>
      <c r="I12" s="331"/>
      <c r="J12" s="330">
        <v>12.941396510702312</v>
      </c>
      <c r="K12" s="330">
        <v>5.5686538302073663</v>
      </c>
      <c r="L12" s="330">
        <f t="shared" si="2"/>
        <v>18.510050340909679</v>
      </c>
      <c r="M12" s="236"/>
      <c r="N12" s="328">
        <f t="shared" si="3"/>
        <v>2.3480089363373535</v>
      </c>
      <c r="O12" s="328">
        <f t="shared" si="4"/>
        <v>0.79071183895900177</v>
      </c>
      <c r="P12" s="328"/>
      <c r="Q12" s="328">
        <f t="shared" si="5"/>
        <v>4.6120904765054371</v>
      </c>
      <c r="R12" s="328">
        <f t="shared" si="6"/>
        <v>1.0782019334654391</v>
      </c>
      <c r="S12" s="327"/>
      <c r="T12" s="328">
        <f t="shared" si="7"/>
        <v>2.978774584234678</v>
      </c>
      <c r="U12" s="328">
        <f t="shared" si="8"/>
        <v>0.87583200820666729</v>
      </c>
    </row>
    <row r="13" spans="1:21" x14ac:dyDescent="0.2">
      <c r="A13" s="329" t="str">
        <f>name!D8</f>
        <v>23 Teaching and other educational professionals</v>
      </c>
      <c r="B13" s="330">
        <v>9.9178015302372042</v>
      </c>
      <c r="C13" s="330">
        <v>5.4095516301924658</v>
      </c>
      <c r="D13" s="330">
        <f t="shared" si="0"/>
        <v>15.32735316042967</v>
      </c>
      <c r="E13" s="331"/>
      <c r="F13" s="330">
        <v>12.293473201336226</v>
      </c>
      <c r="G13" s="330">
        <v>5.6095284129869354</v>
      </c>
      <c r="H13" s="330">
        <f t="shared" si="1"/>
        <v>17.903001614323163</v>
      </c>
      <c r="I13" s="331"/>
      <c r="J13" s="330">
        <v>13.196328381071355</v>
      </c>
      <c r="K13" s="330">
        <v>6.3952109408002062</v>
      </c>
      <c r="L13" s="330">
        <f t="shared" si="2"/>
        <v>19.591539321871561</v>
      </c>
      <c r="M13" s="236"/>
      <c r="N13" s="328">
        <f t="shared" si="3"/>
        <v>4.3883029151736697</v>
      </c>
      <c r="O13" s="328">
        <f t="shared" si="4"/>
        <v>0.47358555800045554</v>
      </c>
      <c r="P13" s="328"/>
      <c r="Q13" s="328">
        <f t="shared" si="5"/>
        <v>0.72865068751153395</v>
      </c>
      <c r="R13" s="328">
        <f t="shared" si="6"/>
        <v>0.87771462703436498</v>
      </c>
      <c r="S13" s="327"/>
      <c r="T13" s="328">
        <f t="shared" si="7"/>
        <v>3.1553453430954725</v>
      </c>
      <c r="U13" s="328">
        <f t="shared" si="8"/>
        <v>0.60267159514251212</v>
      </c>
    </row>
    <row r="14" spans="1:21" x14ac:dyDescent="0.2">
      <c r="A14" s="329" t="str">
        <f>name!D9</f>
        <v>24 Business, media and public service professionals</v>
      </c>
      <c r="B14" s="330">
        <v>7.9871688233254163</v>
      </c>
      <c r="C14" s="330">
        <v>13.082056082044895</v>
      </c>
      <c r="D14" s="330">
        <f t="shared" si="0"/>
        <v>21.069224905370312</v>
      </c>
      <c r="E14" s="331"/>
      <c r="F14" s="330">
        <v>11.718896211252478</v>
      </c>
      <c r="G14" s="330">
        <v>15.419539920643667</v>
      </c>
      <c r="H14" s="330">
        <f t="shared" si="1"/>
        <v>27.138436131896142</v>
      </c>
      <c r="I14" s="331"/>
      <c r="J14" s="330">
        <v>14.328059924684686</v>
      </c>
      <c r="K14" s="330">
        <v>17.896838768059823</v>
      </c>
      <c r="L14" s="330">
        <f t="shared" si="2"/>
        <v>32.22489869274451</v>
      </c>
      <c r="M14" s="236"/>
      <c r="N14" s="328">
        <f t="shared" si="3"/>
        <v>7.9689228741089968</v>
      </c>
      <c r="O14" s="328">
        <f t="shared" si="4"/>
        <v>1.3491347697074607</v>
      </c>
      <c r="P14" s="328"/>
      <c r="Q14" s="328">
        <f t="shared" si="5"/>
        <v>3.3425281470655266</v>
      </c>
      <c r="R14" s="328">
        <f t="shared" si="6"/>
        <v>0.99820624354214349</v>
      </c>
      <c r="S14" s="327"/>
      <c r="T14" s="328">
        <f t="shared" si="7"/>
        <v>5.1930994938112152</v>
      </c>
      <c r="U14" s="328">
        <f t="shared" si="8"/>
        <v>1.1518389925017525</v>
      </c>
    </row>
    <row r="15" spans="1:21" x14ac:dyDescent="0.2">
      <c r="A15" s="329" t="str">
        <f>name!D10</f>
        <v>31 Science, engineering and technology associate professionals</v>
      </c>
      <c r="B15" s="330">
        <v>1.5880019612941647</v>
      </c>
      <c r="C15" s="330">
        <v>4.4403961777555212</v>
      </c>
      <c r="D15" s="330">
        <f t="shared" si="0"/>
        <v>6.0283981390496857</v>
      </c>
      <c r="E15" s="331"/>
      <c r="F15" s="330">
        <v>2.1955715162466967</v>
      </c>
      <c r="G15" s="330">
        <v>5.6092341187184935</v>
      </c>
      <c r="H15" s="330">
        <f t="shared" si="1"/>
        <v>7.8048056349651898</v>
      </c>
      <c r="I15" s="331"/>
      <c r="J15" s="330">
        <v>2.8047933572967501</v>
      </c>
      <c r="K15" s="330">
        <v>5.2303311536752384</v>
      </c>
      <c r="L15" s="330">
        <f t="shared" si="2"/>
        <v>8.035124510971988</v>
      </c>
      <c r="M15" s="236"/>
      <c r="N15" s="328">
        <f t="shared" si="3"/>
        <v>6.6938313180039399</v>
      </c>
      <c r="O15" s="328">
        <f t="shared" si="4"/>
        <v>1.6459826752117879</v>
      </c>
      <c r="P15" s="328"/>
      <c r="Q15" s="328">
        <f t="shared" si="5"/>
        <v>4.7843368886788973</v>
      </c>
      <c r="R15" s="328">
        <f t="shared" si="6"/>
        <v>-0.46517864578639045</v>
      </c>
      <c r="S15" s="327"/>
      <c r="T15" s="328">
        <f t="shared" si="7"/>
        <v>5.3008878596687348</v>
      </c>
      <c r="U15" s="328">
        <f t="shared" si="8"/>
        <v>0.19407370717781092</v>
      </c>
    </row>
    <row r="16" spans="1:21" x14ac:dyDescent="0.2">
      <c r="A16" s="329" t="str">
        <f>name!D11</f>
        <v>32 Health and social care associate professionals</v>
      </c>
      <c r="B16" s="330">
        <v>4.7396503263112102</v>
      </c>
      <c r="C16" s="330">
        <v>1.5106489134872219</v>
      </c>
      <c r="D16" s="330">
        <f t="shared" si="0"/>
        <v>6.2502992397984318</v>
      </c>
      <c r="E16" s="331"/>
      <c r="F16" s="330">
        <v>5.3618200949139814</v>
      </c>
      <c r="G16" s="330">
        <v>1.6392352239814156</v>
      </c>
      <c r="H16" s="330">
        <f t="shared" si="1"/>
        <v>7.0010553188953972</v>
      </c>
      <c r="I16" s="331"/>
      <c r="J16" s="330">
        <v>10.803226527377261</v>
      </c>
      <c r="K16" s="330">
        <v>2.6358638297471519</v>
      </c>
      <c r="L16" s="330">
        <f t="shared" si="2"/>
        <v>13.439090357124412</v>
      </c>
      <c r="M16" s="236"/>
      <c r="N16" s="328">
        <f t="shared" si="3"/>
        <v>2.4974798075444671</v>
      </c>
      <c r="O16" s="328">
        <f t="shared" si="4"/>
        <v>4.7810508423470344</v>
      </c>
      <c r="P16" s="328"/>
      <c r="Q16" s="328">
        <f t="shared" si="5"/>
        <v>1.6472297348324449</v>
      </c>
      <c r="R16" s="328">
        <f t="shared" si="6"/>
        <v>3.2172093142066371</v>
      </c>
      <c r="S16" s="327"/>
      <c r="T16" s="328">
        <f t="shared" si="7"/>
        <v>2.2945602749619098</v>
      </c>
      <c r="U16" s="328">
        <f t="shared" si="8"/>
        <v>4.4432612655735726</v>
      </c>
    </row>
    <row r="17" spans="1:21" x14ac:dyDescent="0.2">
      <c r="A17" s="329" t="str">
        <f>name!D12</f>
        <v>33 Protective service occupations</v>
      </c>
      <c r="B17" s="330">
        <v>0.69412156370865208</v>
      </c>
      <c r="C17" s="330">
        <v>2.3004072210236504</v>
      </c>
      <c r="D17" s="330">
        <f t="shared" si="0"/>
        <v>2.9945287847323026</v>
      </c>
      <c r="E17" s="331"/>
      <c r="F17" s="330">
        <v>0.85283171087843457</v>
      </c>
      <c r="G17" s="330">
        <v>2.3306547531932349</v>
      </c>
      <c r="H17" s="330">
        <f t="shared" si="1"/>
        <v>3.1834864640716694</v>
      </c>
      <c r="I17" s="331"/>
      <c r="J17" s="330">
        <v>0.92298048951160561</v>
      </c>
      <c r="K17" s="330">
        <v>1.8333155422321679</v>
      </c>
      <c r="L17" s="330">
        <f t="shared" si="2"/>
        <v>2.7562960317437737</v>
      </c>
      <c r="M17" s="236"/>
      <c r="N17" s="328">
        <f t="shared" si="3"/>
        <v>4.2042808631260753</v>
      </c>
      <c r="O17" s="328">
        <f t="shared" si="4"/>
        <v>0.52836333513208711</v>
      </c>
      <c r="P17" s="328"/>
      <c r="Q17" s="328">
        <f t="shared" si="5"/>
        <v>0.26160314891048309</v>
      </c>
      <c r="R17" s="328">
        <f t="shared" si="6"/>
        <v>-1.587419804323531</v>
      </c>
      <c r="S17" s="327"/>
      <c r="T17" s="328">
        <f t="shared" si="7"/>
        <v>1.2313207613187105</v>
      </c>
      <c r="U17" s="328">
        <f t="shared" si="8"/>
        <v>-0.95599574409855892</v>
      </c>
    </row>
    <row r="18" spans="1:21" x14ac:dyDescent="0.2">
      <c r="A18" s="329" t="str">
        <f>name!D13</f>
        <v>34 Culture, media and sports occupations</v>
      </c>
      <c r="B18" s="330">
        <v>3.689562210534902</v>
      </c>
      <c r="C18" s="330">
        <v>3.6516613823608317</v>
      </c>
      <c r="D18" s="330">
        <f t="shared" si="0"/>
        <v>7.3412235928957337</v>
      </c>
      <c r="E18" s="331"/>
      <c r="F18" s="330">
        <v>4.5745551721230653</v>
      </c>
      <c r="G18" s="330">
        <v>3.4624430500812493</v>
      </c>
      <c r="H18" s="330">
        <f t="shared" si="1"/>
        <v>8.0369982222043141</v>
      </c>
      <c r="I18" s="331"/>
      <c r="J18" s="330">
        <v>5.2333350589591934</v>
      </c>
      <c r="K18" s="330">
        <v>3.778273492880782</v>
      </c>
      <c r="L18" s="330">
        <f t="shared" si="2"/>
        <v>9.0116085518399753</v>
      </c>
      <c r="M18" s="236"/>
      <c r="N18" s="328">
        <f t="shared" si="3"/>
        <v>4.3938240390115624</v>
      </c>
      <c r="O18" s="328">
        <f t="shared" si="4"/>
        <v>0.90096305465627857</v>
      </c>
      <c r="P18" s="327"/>
      <c r="Q18" s="328">
        <f t="shared" si="5"/>
        <v>-1.0585141592364899</v>
      </c>
      <c r="R18" s="328">
        <f t="shared" si="6"/>
        <v>0.58364818517697703</v>
      </c>
      <c r="S18" s="327"/>
      <c r="T18" s="328">
        <f t="shared" si="7"/>
        <v>1.8275006395782833</v>
      </c>
      <c r="U18" s="328">
        <f t="shared" si="8"/>
        <v>0.76597151566637489</v>
      </c>
    </row>
    <row r="19" spans="1:21" x14ac:dyDescent="0.2">
      <c r="A19" s="329" t="str">
        <f>name!D14</f>
        <v>35 Business and public service associate professionals</v>
      </c>
      <c r="B19" s="330">
        <v>9.7691744722786229</v>
      </c>
      <c r="C19" s="330">
        <v>12.348889967966823</v>
      </c>
      <c r="D19" s="330">
        <f t="shared" si="0"/>
        <v>22.118064440245448</v>
      </c>
      <c r="E19" s="331"/>
      <c r="F19" s="330">
        <v>11.438739435931423</v>
      </c>
      <c r="G19" s="330">
        <v>13.06759722338038</v>
      </c>
      <c r="H19" s="330">
        <f t="shared" si="1"/>
        <v>24.506336659311803</v>
      </c>
      <c r="I19" s="331"/>
      <c r="J19" s="330">
        <v>13.00565882927126</v>
      </c>
      <c r="K19" s="330">
        <v>13.248586146735414</v>
      </c>
      <c r="L19" s="330">
        <f t="shared" si="2"/>
        <v>26.254244976006675</v>
      </c>
      <c r="M19" s="236"/>
      <c r="N19" s="328">
        <f t="shared" si="3"/>
        <v>3.2057894577485868</v>
      </c>
      <c r="O19" s="328">
        <f t="shared" si="4"/>
        <v>0.85953138325074452</v>
      </c>
      <c r="P19" s="327"/>
      <c r="Q19" s="328">
        <f t="shared" si="5"/>
        <v>1.1378142961947502</v>
      </c>
      <c r="R19" s="328">
        <f t="shared" si="6"/>
        <v>9.1743186101833629E-2</v>
      </c>
      <c r="S19" s="327"/>
      <c r="T19" s="328">
        <f t="shared" si="7"/>
        <v>2.0719132385103034</v>
      </c>
      <c r="U19" s="328">
        <f t="shared" si="8"/>
        <v>0.46036286929518333</v>
      </c>
    </row>
    <row r="20" spans="1:21" x14ac:dyDescent="0.2">
      <c r="A20" s="329" t="str">
        <f>name!D15</f>
        <v>41 Administrative occupations</v>
      </c>
      <c r="B20" s="330">
        <v>23.725370648939982</v>
      </c>
      <c r="C20" s="330">
        <v>8.7132245805109907</v>
      </c>
      <c r="D20" s="330">
        <f t="shared" si="0"/>
        <v>32.438595229450975</v>
      </c>
      <c r="E20" s="331"/>
      <c r="F20" s="330">
        <v>24.0213010851074</v>
      </c>
      <c r="G20" s="330">
        <v>9.3284090480661774</v>
      </c>
      <c r="H20" s="330">
        <f t="shared" si="1"/>
        <v>33.349710133173573</v>
      </c>
      <c r="I20" s="331"/>
      <c r="J20" s="330">
        <v>22.602572223694079</v>
      </c>
      <c r="K20" s="330">
        <v>10.475116941262039</v>
      </c>
      <c r="L20" s="330">
        <f t="shared" si="2"/>
        <v>33.077689164956119</v>
      </c>
      <c r="M20" s="236"/>
      <c r="N20" s="328">
        <f t="shared" si="3"/>
        <v>0.24822787320293305</v>
      </c>
      <c r="O20" s="328">
        <f t="shared" si="4"/>
        <v>-0.40502599431220254</v>
      </c>
      <c r="P20" s="327"/>
      <c r="Q20" s="328">
        <f t="shared" si="5"/>
        <v>1.3738019531103207</v>
      </c>
      <c r="R20" s="328">
        <f t="shared" si="6"/>
        <v>0.775915740399169</v>
      </c>
      <c r="S20" s="327"/>
      <c r="T20" s="328">
        <f t="shared" si="7"/>
        <v>0.55554055531534807</v>
      </c>
      <c r="U20" s="328">
        <f t="shared" si="8"/>
        <v>-5.4585556035291471E-2</v>
      </c>
    </row>
    <row r="21" spans="1:21" x14ac:dyDescent="0.2">
      <c r="A21" s="329" t="str">
        <f>name!D16</f>
        <v>42 Secretarial and related occupations</v>
      </c>
      <c r="B21" s="330">
        <v>6.8465339546077697</v>
      </c>
      <c r="C21" s="330">
        <v>0.82286953908608018</v>
      </c>
      <c r="D21" s="330">
        <f t="shared" si="0"/>
        <v>7.6694034936938502</v>
      </c>
      <c r="E21" s="331"/>
      <c r="F21" s="330">
        <v>6.494499159047681</v>
      </c>
      <c r="G21" s="330">
        <v>0.58990743337561347</v>
      </c>
      <c r="H21" s="330">
        <f t="shared" si="1"/>
        <v>7.0844065924232948</v>
      </c>
      <c r="I21" s="331"/>
      <c r="J21" s="330">
        <v>4.7963973148693126</v>
      </c>
      <c r="K21" s="330">
        <v>0.69895564151737033</v>
      </c>
      <c r="L21" s="330">
        <f t="shared" si="2"/>
        <v>5.4953529563866832</v>
      </c>
      <c r="M21" s="236"/>
      <c r="N21" s="328">
        <f t="shared" si="3"/>
        <v>-1.0501865623898987</v>
      </c>
      <c r="O21" s="328">
        <f t="shared" si="4"/>
        <v>-2.0003256790346535</v>
      </c>
      <c r="P21" s="327"/>
      <c r="Q21" s="328">
        <f t="shared" si="5"/>
        <v>-6.439921709240104</v>
      </c>
      <c r="R21" s="328">
        <f t="shared" si="6"/>
        <v>1.137228824478087</v>
      </c>
      <c r="S21" s="327"/>
      <c r="T21" s="328">
        <f t="shared" si="7"/>
        <v>-1.5743303347265813</v>
      </c>
      <c r="U21" s="328">
        <f t="shared" si="8"/>
        <v>-1.679033084417425</v>
      </c>
    </row>
    <row r="22" spans="1:21" x14ac:dyDescent="0.2">
      <c r="A22" s="329" t="str">
        <f>name!D17</f>
        <v>51 Skilled agricultural and related trades</v>
      </c>
      <c r="B22" s="330">
        <v>0.50230881219846624</v>
      </c>
      <c r="C22" s="330">
        <v>4.5097188013736531</v>
      </c>
      <c r="D22" s="330">
        <f t="shared" si="0"/>
        <v>5.0120276135721191</v>
      </c>
      <c r="E22" s="331"/>
      <c r="F22" s="330">
        <v>0.68482613134923565</v>
      </c>
      <c r="G22" s="330">
        <v>4.7180747450660974</v>
      </c>
      <c r="H22" s="330">
        <f t="shared" si="1"/>
        <v>5.402900876415333</v>
      </c>
      <c r="I22" s="331"/>
      <c r="J22" s="330">
        <v>0.81189698681570888</v>
      </c>
      <c r="K22" s="330">
        <v>4.8554762867978729</v>
      </c>
      <c r="L22" s="330">
        <f t="shared" si="2"/>
        <v>5.667373273613582</v>
      </c>
      <c r="M22" s="236"/>
      <c r="N22" s="328">
        <f t="shared" si="3"/>
        <v>6.3951681516327019</v>
      </c>
      <c r="O22" s="328">
        <f t="shared" si="4"/>
        <v>1.141185640384168</v>
      </c>
      <c r="P22" s="327"/>
      <c r="Q22" s="328">
        <f t="shared" si="5"/>
        <v>0.90741268881298076</v>
      </c>
      <c r="R22" s="328">
        <f t="shared" si="6"/>
        <v>0.19155907954371276</v>
      </c>
      <c r="S22" s="327"/>
      <c r="T22" s="328">
        <f t="shared" si="7"/>
        <v>1.5132445777122916</v>
      </c>
      <c r="U22" s="328">
        <f t="shared" si="8"/>
        <v>0.31910629218272479</v>
      </c>
    </row>
    <row r="23" spans="1:21" x14ac:dyDescent="0.2">
      <c r="A23" s="329" t="str">
        <f>name!D18</f>
        <v>52 Skilled metal, electrical and electronic trades</v>
      </c>
      <c r="B23" s="330">
        <v>0.28770432517934774</v>
      </c>
      <c r="C23" s="330">
        <v>15.531961453048719</v>
      </c>
      <c r="D23" s="330">
        <f t="shared" si="0"/>
        <v>15.819665778228067</v>
      </c>
      <c r="E23" s="331"/>
      <c r="F23" s="330">
        <v>0.3771131696791693</v>
      </c>
      <c r="G23" s="330">
        <v>13.618727643056378</v>
      </c>
      <c r="H23" s="330">
        <f t="shared" si="1"/>
        <v>13.995840812735548</v>
      </c>
      <c r="I23" s="331"/>
      <c r="J23" s="330">
        <v>0.94026482015239599</v>
      </c>
      <c r="K23" s="330">
        <v>12.173054456484808</v>
      </c>
      <c r="L23" s="330">
        <f t="shared" si="2"/>
        <v>13.113319276637204</v>
      </c>
      <c r="M23" s="236"/>
      <c r="N23" s="328">
        <f t="shared" si="3"/>
        <v>5.5613806262290177</v>
      </c>
      <c r="O23" s="328">
        <f t="shared" si="4"/>
        <v>6.2800865004346784</v>
      </c>
      <c r="P23" s="327"/>
      <c r="Q23" s="328">
        <f t="shared" si="5"/>
        <v>-2.5948215974263666</v>
      </c>
      <c r="R23" s="328">
        <f t="shared" si="6"/>
        <v>-0.74534853183970684</v>
      </c>
      <c r="S23" s="327"/>
      <c r="T23" s="328">
        <f t="shared" si="7"/>
        <v>-2.4201068872752529</v>
      </c>
      <c r="U23" s="328">
        <f t="shared" si="8"/>
        <v>-0.43327031960882501</v>
      </c>
    </row>
    <row r="24" spans="1:21" x14ac:dyDescent="0.2">
      <c r="A24" s="329" t="str">
        <f>name!D19</f>
        <v>53 Skilled construction and building trades</v>
      </c>
      <c r="B24" s="330">
        <v>0.18804691690644113</v>
      </c>
      <c r="C24" s="330">
        <v>12.891255126276105</v>
      </c>
      <c r="D24" s="330">
        <f t="shared" si="0"/>
        <v>13.079302043182546</v>
      </c>
      <c r="E24" s="331"/>
      <c r="F24" s="330">
        <v>0.29955481427179764</v>
      </c>
      <c r="G24" s="330">
        <v>11.230877592682623</v>
      </c>
      <c r="H24" s="330">
        <f t="shared" si="1"/>
        <v>11.53043240695442</v>
      </c>
      <c r="I24" s="331"/>
      <c r="J24" s="330">
        <v>0.20310359297817376</v>
      </c>
      <c r="K24" s="330">
        <v>10.975422653346881</v>
      </c>
      <c r="L24" s="330">
        <f t="shared" si="2"/>
        <v>11.178526246325054</v>
      </c>
      <c r="M24" s="236"/>
      <c r="N24" s="328">
        <f t="shared" si="3"/>
        <v>9.7594740406705238</v>
      </c>
      <c r="O24" s="328">
        <f t="shared" si="4"/>
        <v>-2.5572750884712225</v>
      </c>
      <c r="P24" s="327"/>
      <c r="Q24" s="328">
        <f t="shared" si="5"/>
        <v>-2.7199695044388128</v>
      </c>
      <c r="R24" s="328">
        <f t="shared" si="6"/>
        <v>-0.15327204549517859</v>
      </c>
      <c r="S24" s="327"/>
      <c r="T24" s="328">
        <f t="shared" si="7"/>
        <v>-2.4893155151901047</v>
      </c>
      <c r="U24" s="328">
        <f t="shared" si="8"/>
        <v>-0.20642130993854257</v>
      </c>
    </row>
    <row r="25" spans="1:21" x14ac:dyDescent="0.2">
      <c r="A25" s="329" t="str">
        <f>name!D20</f>
        <v>54 Textiles, printing and other skilled trades</v>
      </c>
      <c r="B25" s="330">
        <v>2.8496018632056201</v>
      </c>
      <c r="C25" s="330">
        <v>4.3721487707727</v>
      </c>
      <c r="D25" s="330">
        <f t="shared" si="0"/>
        <v>7.2217506339783206</v>
      </c>
      <c r="E25" s="331"/>
      <c r="F25" s="330">
        <v>3.0377475502392515</v>
      </c>
      <c r="G25" s="330">
        <v>3.6837114735846956</v>
      </c>
      <c r="H25" s="330">
        <f t="shared" si="1"/>
        <v>6.7214590238239467</v>
      </c>
      <c r="I25" s="331"/>
      <c r="J25" s="330">
        <v>3.2041669407694933</v>
      </c>
      <c r="K25" s="330">
        <v>3.8332158672763716</v>
      </c>
      <c r="L25" s="330">
        <f t="shared" si="2"/>
        <v>7.0373828080458649</v>
      </c>
      <c r="M25" s="236"/>
      <c r="N25" s="328">
        <f t="shared" si="3"/>
        <v>1.2869511644743259</v>
      </c>
      <c r="O25" s="328">
        <f t="shared" si="4"/>
        <v>0.35620509678258028</v>
      </c>
      <c r="P25" s="327"/>
      <c r="Q25" s="328">
        <f t="shared" si="5"/>
        <v>-3.3686303836270803</v>
      </c>
      <c r="R25" s="328">
        <f t="shared" si="6"/>
        <v>0.26557406730260968</v>
      </c>
      <c r="S25" s="327"/>
      <c r="T25" s="328">
        <f t="shared" si="7"/>
        <v>-1.4255838552869493</v>
      </c>
      <c r="U25" s="328">
        <f t="shared" si="8"/>
        <v>0.30667658153187283</v>
      </c>
    </row>
    <row r="26" spans="1:21" x14ac:dyDescent="0.2">
      <c r="A26" s="329" t="str">
        <f>name!D21</f>
        <v>61 Caring personal service occupations</v>
      </c>
      <c r="B26" s="330">
        <v>22.840059104908164</v>
      </c>
      <c r="C26" s="330">
        <v>2.7709326704320429</v>
      </c>
      <c r="D26" s="330">
        <f t="shared" si="0"/>
        <v>25.610991775340207</v>
      </c>
      <c r="E26" s="331"/>
      <c r="F26" s="330">
        <v>22.497072891649424</v>
      </c>
      <c r="G26" s="330">
        <v>2.6454337522886036</v>
      </c>
      <c r="H26" s="330">
        <f t="shared" si="1"/>
        <v>25.142506643938027</v>
      </c>
      <c r="I26" s="331"/>
      <c r="J26" s="330">
        <v>24.677610474792676</v>
      </c>
      <c r="K26" s="330">
        <v>3.9097843771120022</v>
      </c>
      <c r="L26" s="330">
        <f t="shared" si="2"/>
        <v>28.587394851904676</v>
      </c>
      <c r="M26" s="236"/>
      <c r="N26" s="328">
        <f t="shared" si="3"/>
        <v>-0.30215789183289932</v>
      </c>
      <c r="O26" s="328">
        <f t="shared" si="4"/>
        <v>0.61864687719015432</v>
      </c>
      <c r="P26" s="327"/>
      <c r="Q26" s="328">
        <f t="shared" si="5"/>
        <v>-0.92269532438307156</v>
      </c>
      <c r="R26" s="328">
        <f t="shared" si="6"/>
        <v>2.6385231563734513</v>
      </c>
      <c r="S26" s="327"/>
      <c r="T26" s="328">
        <f t="shared" si="7"/>
        <v>-0.36855356741835044</v>
      </c>
      <c r="U26" s="328">
        <f t="shared" si="8"/>
        <v>0.85971433619100868</v>
      </c>
    </row>
    <row r="27" spans="1:21" x14ac:dyDescent="0.2">
      <c r="A27" s="329" t="str">
        <f>name!D22</f>
        <v>62 Leisure, travel and related personal service occupations</v>
      </c>
      <c r="B27" s="330">
        <v>5.6750362142602864</v>
      </c>
      <c r="C27" s="330">
        <v>2.1387568999870084</v>
      </c>
      <c r="D27" s="330">
        <f t="shared" si="0"/>
        <v>7.8137931142472947</v>
      </c>
      <c r="E27" s="331"/>
      <c r="F27" s="330">
        <v>5.2690267001327644</v>
      </c>
      <c r="G27" s="330">
        <v>2.4672362488228292</v>
      </c>
      <c r="H27" s="330">
        <f t="shared" si="1"/>
        <v>7.7362629489555932</v>
      </c>
      <c r="I27" s="331"/>
      <c r="J27" s="330">
        <v>5.6258282468524756</v>
      </c>
      <c r="K27" s="330">
        <v>2.8132146159757943</v>
      </c>
      <c r="L27" s="330">
        <f t="shared" si="2"/>
        <v>8.4390428628282699</v>
      </c>
      <c r="M27" s="236"/>
      <c r="N27" s="328">
        <f t="shared" si="3"/>
        <v>-1.4736594905634837</v>
      </c>
      <c r="O27" s="328">
        <f t="shared" si="4"/>
        <v>0.43777225212693338</v>
      </c>
      <c r="P27" s="327"/>
      <c r="Q27" s="328">
        <f t="shared" si="5"/>
        <v>2.8986939997360572</v>
      </c>
      <c r="R27" s="328">
        <f t="shared" si="6"/>
        <v>0.87869959346926763</v>
      </c>
      <c r="S27" s="327"/>
      <c r="T27" s="328">
        <f t="shared" si="7"/>
        <v>-0.19923670199950561</v>
      </c>
      <c r="U27" s="328">
        <f t="shared" si="8"/>
        <v>0.58135098682798869</v>
      </c>
    </row>
    <row r="28" spans="1:21" x14ac:dyDescent="0.2">
      <c r="A28" s="329" t="str">
        <f>name!D23</f>
        <v>63 Community and civil enforcement occupations</v>
      </c>
      <c r="B28" s="330">
        <v>7.1658691772633121E-2</v>
      </c>
      <c r="C28" s="330">
        <v>0.25688594989378027</v>
      </c>
      <c r="D28" s="330">
        <f t="shared" si="0"/>
        <v>0.3285446416664134</v>
      </c>
      <c r="E28" s="331"/>
      <c r="F28" s="330">
        <v>7.1821225593724419E-2</v>
      </c>
      <c r="G28" s="330">
        <v>0.27371558301628318</v>
      </c>
      <c r="H28" s="330">
        <f t="shared" si="1"/>
        <v>0.34553680861000757</v>
      </c>
      <c r="I28" s="331"/>
      <c r="J28" s="330">
        <v>8.9348406705105757E-2</v>
      </c>
      <c r="K28" s="330">
        <v>0.16025592320668358</v>
      </c>
      <c r="L28" s="330">
        <f>SUM(J28:K28)</f>
        <v>0.24960432991178932</v>
      </c>
      <c r="M28" s="236"/>
      <c r="N28" s="328">
        <f t="shared" si="3"/>
        <v>4.5322222873500628E-2</v>
      </c>
      <c r="O28" s="328">
        <f t="shared" si="4"/>
        <v>1.4664034351692834</v>
      </c>
      <c r="P28" s="327"/>
      <c r="Q28" s="328">
        <f t="shared" si="5"/>
        <v>1.2772345950675223</v>
      </c>
      <c r="R28" s="328">
        <f t="shared" si="6"/>
        <v>-3.505853043063345</v>
      </c>
      <c r="S28" s="327"/>
      <c r="T28" s="328">
        <f t="shared" si="7"/>
        <v>1.013631805374593</v>
      </c>
      <c r="U28" s="328">
        <f t="shared" si="8"/>
        <v>-2.1448125653479311</v>
      </c>
    </row>
    <row r="29" spans="1:21" x14ac:dyDescent="0.2">
      <c r="A29" s="329" t="str">
        <f>name!D24</f>
        <v>71 Sales occupations</v>
      </c>
      <c r="B29" s="330">
        <v>17.589940946676901</v>
      </c>
      <c r="C29" s="330">
        <v>10.540531537771875</v>
      </c>
      <c r="D29" s="330">
        <f t="shared" si="0"/>
        <v>28.130472484448774</v>
      </c>
      <c r="E29" s="331"/>
      <c r="F29" s="330">
        <v>16.472715830609598</v>
      </c>
      <c r="G29" s="330">
        <v>10.397859350053537</v>
      </c>
      <c r="H29" s="330">
        <f t="shared" si="1"/>
        <v>26.870575180663135</v>
      </c>
      <c r="I29" s="331"/>
      <c r="J29" s="330">
        <v>15.078476983255719</v>
      </c>
      <c r="K29" s="330">
        <v>10.366876586731392</v>
      </c>
      <c r="L29" s="330">
        <f t="shared" si="2"/>
        <v>25.445353569987113</v>
      </c>
      <c r="M29" s="236"/>
      <c r="N29" s="328">
        <f t="shared" si="3"/>
        <v>-1.3038606261233765</v>
      </c>
      <c r="O29" s="328">
        <f t="shared" si="4"/>
        <v>-0.58784581541511116</v>
      </c>
      <c r="P29" s="327"/>
      <c r="Q29" s="328">
        <f t="shared" si="5"/>
        <v>-0.27218927412711036</v>
      </c>
      <c r="R29" s="328">
        <f t="shared" si="6"/>
        <v>-1.9892510507435457E-2</v>
      </c>
      <c r="S29" s="327"/>
      <c r="T29" s="328">
        <f t="shared" si="7"/>
        <v>-0.91224536948348867</v>
      </c>
      <c r="U29" s="328">
        <f t="shared" si="8"/>
        <v>-0.3626652621855353</v>
      </c>
    </row>
    <row r="30" spans="1:21" x14ac:dyDescent="0.2">
      <c r="A30" s="329" t="str">
        <f>name!D25</f>
        <v>72 Customer service occupations</v>
      </c>
      <c r="B30" s="330">
        <v>3.5770833510337043</v>
      </c>
      <c r="C30" s="330">
        <v>2.241610913390629</v>
      </c>
      <c r="D30" s="330">
        <f t="shared" si="0"/>
        <v>5.8186942644243338</v>
      </c>
      <c r="E30" s="331"/>
      <c r="F30" s="330">
        <v>4.1014303525253526</v>
      </c>
      <c r="G30" s="330">
        <v>2.3259886247785078</v>
      </c>
      <c r="H30" s="330">
        <f t="shared" si="1"/>
        <v>6.4274189773038604</v>
      </c>
      <c r="I30" s="331"/>
      <c r="J30" s="330">
        <v>4.4886004762226621</v>
      </c>
      <c r="K30" s="330">
        <v>3.3352452054313835</v>
      </c>
      <c r="L30" s="330">
        <f t="shared" si="2"/>
        <v>7.8238456816540456</v>
      </c>
      <c r="M30" s="236"/>
      <c r="N30" s="328">
        <f t="shared" si="3"/>
        <v>2.7735258762092263</v>
      </c>
      <c r="O30" s="328">
        <f t="shared" si="4"/>
        <v>0.60317968572474179</v>
      </c>
      <c r="P30" s="327"/>
      <c r="Q30" s="328">
        <f t="shared" si="5"/>
        <v>0.74174537212572389</v>
      </c>
      <c r="R30" s="328">
        <f t="shared" si="6"/>
        <v>2.4317703540080338</v>
      </c>
      <c r="S30" s="327"/>
      <c r="T30" s="328">
        <f t="shared" si="7"/>
        <v>2.0098747835081143</v>
      </c>
      <c r="U30" s="328">
        <f t="shared" si="8"/>
        <v>1.3193148575315394</v>
      </c>
    </row>
    <row r="31" spans="1:21" x14ac:dyDescent="0.2">
      <c r="A31" s="329" t="str">
        <f>name!D26</f>
        <v>81 Process, plant and machine operatives</v>
      </c>
      <c r="B31" s="330">
        <v>1.9101409499391739</v>
      </c>
      <c r="C31" s="330">
        <v>7.324774933041466</v>
      </c>
      <c r="D31" s="330">
        <f t="shared" si="0"/>
        <v>9.2349158829806406</v>
      </c>
      <c r="E31" s="331"/>
      <c r="F31" s="330">
        <v>1.8069399968799464</v>
      </c>
      <c r="G31" s="330">
        <v>6.2583760537141693</v>
      </c>
      <c r="H31" s="330">
        <f t="shared" si="1"/>
        <v>8.0653160505941166</v>
      </c>
      <c r="I31" s="331"/>
      <c r="J31" s="330">
        <v>2.322240149322333</v>
      </c>
      <c r="K31" s="330">
        <v>5.5789383802505563</v>
      </c>
      <c r="L31" s="330">
        <f t="shared" si="2"/>
        <v>7.9011785295728894</v>
      </c>
      <c r="M31" s="236"/>
      <c r="N31" s="328">
        <f t="shared" si="3"/>
        <v>-1.1046975037756201</v>
      </c>
      <c r="O31" s="328">
        <f t="shared" si="4"/>
        <v>1.6867170866474268</v>
      </c>
      <c r="P31" s="327"/>
      <c r="Q31" s="328">
        <f t="shared" si="5"/>
        <v>-3.0978363537180975</v>
      </c>
      <c r="R31" s="328">
        <f t="shared" si="6"/>
        <v>-0.76322077395351018</v>
      </c>
      <c r="S31" s="327"/>
      <c r="T31" s="328">
        <f t="shared" si="7"/>
        <v>-2.6720246108786649</v>
      </c>
      <c r="U31" s="328">
        <f t="shared" si="8"/>
        <v>-0.13697922720596889</v>
      </c>
    </row>
    <row r="32" spans="1:21" x14ac:dyDescent="0.2">
      <c r="A32" s="329" t="str">
        <f>name!D27</f>
        <v>82 Transport and mobile machine drivers and operatives</v>
      </c>
      <c r="B32" s="330">
        <v>0.8680771736119588</v>
      </c>
      <c r="C32" s="330">
        <v>10.798647723027788</v>
      </c>
      <c r="D32" s="330">
        <f t="shared" si="0"/>
        <v>11.666724896639746</v>
      </c>
      <c r="E32" s="331"/>
      <c r="F32" s="330">
        <v>0.93279456677875161</v>
      </c>
      <c r="G32" s="330">
        <v>10.441606696005051</v>
      </c>
      <c r="H32" s="330">
        <f t="shared" si="1"/>
        <v>11.374401262783802</v>
      </c>
      <c r="I32" s="331"/>
      <c r="J32" s="330">
        <v>1.2578013667833623</v>
      </c>
      <c r="K32" s="330">
        <v>10.184331181555518</v>
      </c>
      <c r="L32" s="330">
        <f t="shared" si="2"/>
        <v>11.442132548338879</v>
      </c>
      <c r="M32" s="236"/>
      <c r="N32" s="328">
        <f t="shared" si="3"/>
        <v>1.4484776349574346</v>
      </c>
      <c r="O32" s="328">
        <f t="shared" si="4"/>
        <v>2.0128944878837096</v>
      </c>
      <c r="P32" s="327"/>
      <c r="Q32" s="328">
        <f t="shared" si="5"/>
        <v>-0.67019305675761753</v>
      </c>
      <c r="R32" s="328">
        <f t="shared" si="6"/>
        <v>-0.16618235182876973</v>
      </c>
      <c r="S32" s="327"/>
      <c r="T32" s="328">
        <f t="shared" si="7"/>
        <v>-0.50622308499872481</v>
      </c>
      <c r="U32" s="328">
        <f t="shared" si="8"/>
        <v>3.9588186951000637E-2</v>
      </c>
    </row>
    <row r="33" spans="1:21" x14ac:dyDescent="0.2">
      <c r="A33" s="329" t="str">
        <f>name!D28</f>
        <v>91 Elementary trades and related occupations</v>
      </c>
      <c r="B33" s="330">
        <v>1.6891537796687019</v>
      </c>
      <c r="C33" s="330">
        <v>4.8644035953145712</v>
      </c>
      <c r="D33" s="330">
        <f t="shared" si="0"/>
        <v>6.5535573749832734</v>
      </c>
      <c r="E33" s="331"/>
      <c r="F33" s="330">
        <v>1.3299267069200602</v>
      </c>
      <c r="G33" s="330">
        <v>3.9837191975447053</v>
      </c>
      <c r="H33" s="330">
        <f t="shared" si="1"/>
        <v>5.3136459044647655</v>
      </c>
      <c r="I33" s="331"/>
      <c r="J33" s="330">
        <v>6.0313165496314332</v>
      </c>
      <c r="K33" s="330">
        <v>5.8120372223664933</v>
      </c>
      <c r="L33" s="330">
        <f t="shared" si="2"/>
        <v>11.843353771997926</v>
      </c>
      <c r="M33" s="236"/>
      <c r="N33" s="328">
        <f t="shared" si="3"/>
        <v>-4.6695367120998643</v>
      </c>
      <c r="O33" s="328">
        <f t="shared" si="4"/>
        <v>10.604372034671661</v>
      </c>
      <c r="P33" s="327"/>
      <c r="Q33" s="328">
        <f t="shared" si="5"/>
        <v>-3.9158342931914669</v>
      </c>
      <c r="R33" s="328">
        <f t="shared" si="6"/>
        <v>2.550073955241916</v>
      </c>
      <c r="S33" s="327"/>
      <c r="T33" s="328">
        <f t="shared" si="7"/>
        <v>-4.1078401135141167</v>
      </c>
      <c r="U33" s="328">
        <f t="shared" si="8"/>
        <v>5.4885864496383663</v>
      </c>
    </row>
    <row r="34" spans="1:21" x14ac:dyDescent="0.2">
      <c r="A34" s="329" t="str">
        <f>name!D29</f>
        <v>92 Elementary administration and service occupations</v>
      </c>
      <c r="B34" s="330">
        <v>16.274763055869478</v>
      </c>
      <c r="C34" s="330">
        <v>17.702522745630588</v>
      </c>
      <c r="D34" s="330">
        <f t="shared" ref="D34" si="9">SUM(B34:C34)</f>
        <v>33.977285801500066</v>
      </c>
      <c r="E34" s="331"/>
      <c r="F34" s="330">
        <v>15.768431909192188</v>
      </c>
      <c r="G34" s="330">
        <v>15.97373483955708</v>
      </c>
      <c r="H34" s="330">
        <f t="shared" ref="H34" si="10">SUM(F34:G34)</f>
        <v>31.74216674874927</v>
      </c>
      <c r="I34" s="331"/>
      <c r="J34" s="330">
        <v>12.418700055391636</v>
      </c>
      <c r="K34" s="330">
        <v>14.315842377971181</v>
      </c>
      <c r="L34" s="330">
        <f t="shared" ref="L34" si="11">SUM(J34:K34)</f>
        <v>26.734542433362819</v>
      </c>
      <c r="M34" s="236"/>
      <c r="N34" s="328">
        <f t="shared" si="3"/>
        <v>-0.63011973101686491</v>
      </c>
      <c r="O34" s="328">
        <f t="shared" si="4"/>
        <v>-1.5794376732469972</v>
      </c>
      <c r="P34" s="327"/>
      <c r="Q34" s="328">
        <f t="shared" si="5"/>
        <v>-2.034251284794597</v>
      </c>
      <c r="R34" s="328">
        <f t="shared" si="6"/>
        <v>-0.72786492695822158</v>
      </c>
      <c r="S34" s="327"/>
      <c r="T34" s="328">
        <f t="shared" si="7"/>
        <v>-1.3517064482925889</v>
      </c>
      <c r="U34" s="328">
        <f t="shared" si="8"/>
        <v>-1.1380712444854724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169.04476860795336</v>
      </c>
      <c r="C36" s="333">
        <f t="shared" ref="C36:D36" si="12">SUM(C9:C34)</f>
        <v>194.75523139204654</v>
      </c>
      <c r="D36" s="333">
        <f t="shared" si="12"/>
        <v>363.7999999999999</v>
      </c>
      <c r="E36" s="333"/>
      <c r="F36" s="333">
        <f>SUM(F9:F34)</f>
        <v>184.24871944065347</v>
      </c>
      <c r="G36" s="333">
        <f t="shared" ref="G36:H36" si="13">SUM(G9:G34)</f>
        <v>197.39328055934632</v>
      </c>
      <c r="H36" s="333">
        <f t="shared" si="13"/>
        <v>381.64199999999994</v>
      </c>
      <c r="I36" s="333"/>
      <c r="J36" s="333">
        <f>SUM(J9:J34)</f>
        <v>204.06789649841983</v>
      </c>
      <c r="K36" s="333">
        <f t="shared" ref="K36:L36" si="14">SUM(K9:K34)</f>
        <v>210.9821035015801</v>
      </c>
      <c r="L36" s="333">
        <f t="shared" si="14"/>
        <v>415.0499999999999</v>
      </c>
      <c r="M36" s="258"/>
      <c r="N36" s="334">
        <f t="shared" si="3"/>
        <v>1.7373798430631693</v>
      </c>
      <c r="O36" s="334">
        <f>IF(F36&gt;0,(EXP(LN(J36/F36)/($J$6-$F$6))-1)*100,0)</f>
        <v>0.68343270506441289</v>
      </c>
      <c r="P36" s="335"/>
      <c r="Q36" s="334">
        <f t="shared" ref="Q36" si="15">IF(C36&gt;0,(EXP(LN(G36/C36)/($F$6-$B$6))-1)*100,0)</f>
        <v>0.26945317867512752</v>
      </c>
      <c r="R36" s="334">
        <f t="shared" ref="R36" si="16">IF(G36&gt;0,(EXP(LN(K36/G36)/($J$6-$F$6))-1)*100,0)</f>
        <v>0.44482124328235617</v>
      </c>
      <c r="S36" s="335"/>
      <c r="T36" s="334">
        <f t="shared" ref="T36" si="17">IF(D36&gt;0,(EXP(LN(H36/D36)/($F$6-$B$6))-1)*100,0)</f>
        <v>0.96217402139004982</v>
      </c>
      <c r="U36" s="334">
        <f t="shared" ref="U36" si="18">IF(H36&gt;0,(EXP(LN(L36/H36)/($J$6-$F$6))-1)*100,0)</f>
        <v>0.56100777769414467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Swindon and Wiltshire</v>
      </c>
      <c r="Q1" s="19" t="str">
        <f>CONCATENATE("Occupation Table 5.1  Males: Employment Change by Status (SOC 2020), ",B$5,"-",L$5,", ",Info!B5)</f>
        <v>Occupation Table 5.1  Males: Employment Change by Status (SOC 2020), 2015-2035, Swindon and Wiltshire</v>
      </c>
      <c r="AG1" s="19" t="str">
        <f>CONCATENATE("Occupation Table 5.2  Females: Employment Change by Status (SOC 2020), ",R$5,"-",AB$5,", ",Info!B5)</f>
        <v>Occupation Table 5.2  Females: Employment Change by Status (SOC 2020), 2015-2035, Swindon and Wiltshire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25.495604240867571</v>
      </c>
      <c r="C8" s="11">
        <v>3.545371252228334</v>
      </c>
      <c r="D8" s="11">
        <v>8.6352808750480587</v>
      </c>
      <c r="E8" s="11">
        <f>SUM(B8:D8)</f>
        <v>37.676256368143967</v>
      </c>
      <c r="F8" s="11"/>
      <c r="G8" s="11">
        <v>29.223546491700645</v>
      </c>
      <c r="H8" s="11">
        <v>5.5549385109382676</v>
      </c>
      <c r="I8" s="11">
        <v>10.00877589983312</v>
      </c>
      <c r="J8" s="11">
        <f>SUM(G8:I8)</f>
        <v>44.787260902472035</v>
      </c>
      <c r="K8" s="11"/>
      <c r="L8" s="11">
        <v>29.015362840464871</v>
      </c>
      <c r="M8" s="11">
        <v>6.766027687099502</v>
      </c>
      <c r="N8" s="11">
        <v>11.253784644954706</v>
      </c>
      <c r="O8" s="11">
        <f>SUM(L8:N8)</f>
        <v>47.035175172519075</v>
      </c>
      <c r="Q8" s="10" t="str">
        <f>name!E4</f>
        <v>Managers, directors and senior officials</v>
      </c>
      <c r="R8" s="11">
        <v>19.223734108081203</v>
      </c>
      <c r="S8" s="11">
        <v>1.2473479750525103</v>
      </c>
      <c r="T8" s="11">
        <v>5.3356678289449126</v>
      </c>
      <c r="U8" s="11">
        <f>SUM(R8:T8)</f>
        <v>25.806749912078626</v>
      </c>
      <c r="V8" s="11"/>
      <c r="W8" s="11">
        <v>21.403882922482975</v>
      </c>
      <c r="X8" s="11">
        <v>1.9699850820266311</v>
      </c>
      <c r="Y8" s="11">
        <v>5.3402228079860503</v>
      </c>
      <c r="Z8" s="11">
        <f>SUM(W8:Y8)</f>
        <v>28.714090812495655</v>
      </c>
      <c r="AA8" s="11"/>
      <c r="AB8" s="11">
        <v>20.790377012812161</v>
      </c>
      <c r="AC8" s="11">
        <v>2.2431395868675659</v>
      </c>
      <c r="AD8" s="11">
        <v>6.3507406283998211</v>
      </c>
      <c r="AE8" s="11">
        <f>SUM(AB8:AD8)</f>
        <v>29.384257228079548</v>
      </c>
      <c r="AG8" s="10" t="str">
        <f>name!E4</f>
        <v>Managers, directors and senior officials</v>
      </c>
      <c r="AH8" s="11">
        <v>6.2718701327863471</v>
      </c>
      <c r="AI8" s="11">
        <v>2.2980232771758229</v>
      </c>
      <c r="AJ8" s="11">
        <v>3.2996130461031381</v>
      </c>
      <c r="AK8" s="11">
        <f>SUM(AH8:AJ8)</f>
        <v>11.869506456065308</v>
      </c>
      <c r="AL8" s="11"/>
      <c r="AM8" s="11">
        <v>7.8196635692176688</v>
      </c>
      <c r="AN8" s="11">
        <v>3.5849534289116378</v>
      </c>
      <c r="AO8" s="11">
        <v>4.6685530918470617</v>
      </c>
      <c r="AP8" s="11">
        <f>SUM(AM8:AO8)</f>
        <v>16.073170089976369</v>
      </c>
      <c r="AQ8" s="11"/>
      <c r="AR8" s="11">
        <v>8.2249858276527199</v>
      </c>
      <c r="AS8" s="11">
        <v>4.5228881002319339</v>
      </c>
      <c r="AT8" s="11">
        <v>4.9030440165548939</v>
      </c>
      <c r="AU8" s="11">
        <f>SUM(AR8:AT8)</f>
        <v>17.650917944439549</v>
      </c>
    </row>
    <row r="9" spans="1:47" x14ac:dyDescent="0.2">
      <c r="A9" t="str">
        <f>name!E5</f>
        <v>Professional occupations</v>
      </c>
      <c r="B9" s="11">
        <v>46.290214715583843</v>
      </c>
      <c r="C9" s="11">
        <v>13.991797543985268</v>
      </c>
      <c r="D9" s="11">
        <v>10.733492147228633</v>
      </c>
      <c r="E9" s="11">
        <f t="shared" ref="E9:E18" si="0">SUM(B9:D9)</f>
        <v>71.015504406797746</v>
      </c>
      <c r="F9" s="11"/>
      <c r="G9" s="11">
        <v>57.201935424771129</v>
      </c>
      <c r="H9" s="11">
        <v>17.692376349574751</v>
      </c>
      <c r="I9" s="11">
        <v>10.325164652144853</v>
      </c>
      <c r="J9" s="11">
        <f t="shared" ref="J9:J16" si="1">SUM(G9:I9)</f>
        <v>85.219476426490729</v>
      </c>
      <c r="K9" s="11"/>
      <c r="L9" s="11">
        <v>71.155810291403355</v>
      </c>
      <c r="M9" s="11">
        <v>22.315321345494013</v>
      </c>
      <c r="N9" s="11">
        <v>11.011236457373711</v>
      </c>
      <c r="O9" s="11">
        <f t="shared" ref="O9:O16" si="2">SUM(L9:N9)</f>
        <v>104.48236809427108</v>
      </c>
      <c r="Q9" s="10" t="str">
        <f>name!E5</f>
        <v>Professional occupations</v>
      </c>
      <c r="R9" s="11">
        <v>29.69643099169749</v>
      </c>
      <c r="S9" s="11">
        <v>2.5495658878209198</v>
      </c>
      <c r="T9" s="11">
        <v>6.9702356982974614</v>
      </c>
      <c r="U9" s="11">
        <f t="shared" ref="U9:U16" si="3">SUM(R9:T9)</f>
        <v>39.216232577815873</v>
      </c>
      <c r="V9" s="11"/>
      <c r="W9" s="11">
        <v>35.467816356090715</v>
      </c>
      <c r="X9" s="11">
        <v>3.8207070571069734</v>
      </c>
      <c r="Y9" s="11">
        <v>5.3441236826858383</v>
      </c>
      <c r="Z9" s="11">
        <f t="shared" ref="Z9:Z16" si="4">SUM(W9:Y9)</f>
        <v>44.632647095883527</v>
      </c>
      <c r="AA9" s="11"/>
      <c r="AB9" s="11">
        <v>44.789224095401444</v>
      </c>
      <c r="AC9" s="11">
        <v>5.6181586920902049</v>
      </c>
      <c r="AD9" s="11">
        <v>4.9763256034517704</v>
      </c>
      <c r="AE9" s="11">
        <f t="shared" ref="AE9:AE16" si="5">SUM(AB9:AD9)</f>
        <v>55.383708390943418</v>
      </c>
      <c r="AG9" s="10" t="str">
        <f>name!E5</f>
        <v>Professional occupations</v>
      </c>
      <c r="AH9" s="11">
        <v>16.593783723886339</v>
      </c>
      <c r="AI9" s="11">
        <v>11.442231656164347</v>
      </c>
      <c r="AJ9" s="11">
        <v>3.7632564489311693</v>
      </c>
      <c r="AK9" s="11">
        <f t="shared" ref="AK9:AK18" si="6">SUM(AH9:AJ9)</f>
        <v>31.799271828981855</v>
      </c>
      <c r="AL9" s="11"/>
      <c r="AM9" s="11">
        <v>21.734119068680393</v>
      </c>
      <c r="AN9" s="11">
        <v>13.87166929246778</v>
      </c>
      <c r="AO9" s="11">
        <v>4.9810409694590163</v>
      </c>
      <c r="AP9" s="11">
        <f t="shared" ref="AP9:AP18" si="7">SUM(AM9:AO9)</f>
        <v>40.586829330607188</v>
      </c>
      <c r="AQ9" s="11"/>
      <c r="AR9" s="11">
        <v>26.366586196001883</v>
      </c>
      <c r="AS9" s="11">
        <v>16.697162653403801</v>
      </c>
      <c r="AT9" s="11">
        <v>6.0349108539219429</v>
      </c>
      <c r="AU9" s="11">
        <f t="shared" ref="AU9:AU18" si="8">SUM(AR9:AT9)</f>
        <v>49.098659703327627</v>
      </c>
    </row>
    <row r="10" spans="1:47" x14ac:dyDescent="0.2">
      <c r="A10" t="str">
        <f>name!E6</f>
        <v>Associate professional occupations</v>
      </c>
      <c r="B10" s="11">
        <v>27.745223415197156</v>
      </c>
      <c r="C10" s="11">
        <v>8.5669837760958032</v>
      </c>
      <c r="D10" s="11">
        <v>8.4203070054286364</v>
      </c>
      <c r="E10" s="11">
        <f t="shared" si="0"/>
        <v>44.732514196721596</v>
      </c>
      <c r="F10" s="11"/>
      <c r="G10" s="11">
        <v>32.223329314327394</v>
      </c>
      <c r="H10" s="11">
        <v>10.197520293982613</v>
      </c>
      <c r="I10" s="11">
        <v>8.1118326911383676</v>
      </c>
      <c r="J10" s="11">
        <f t="shared" si="1"/>
        <v>50.532682299448375</v>
      </c>
      <c r="K10" s="11"/>
      <c r="L10" s="11">
        <v>36.376091007325854</v>
      </c>
      <c r="M10" s="11">
        <v>13.549273033510469</v>
      </c>
      <c r="N10" s="11">
        <v>9.571000386850562</v>
      </c>
      <c r="O10" s="11">
        <f t="shared" si="2"/>
        <v>59.496364427686885</v>
      </c>
      <c r="Q10" s="10" t="str">
        <f>name!E6</f>
        <v>Associate professional occupations</v>
      </c>
      <c r="R10" s="11">
        <v>17.964561017309258</v>
      </c>
      <c r="S10" s="11">
        <v>1.854464112901016</v>
      </c>
      <c r="T10" s="11">
        <v>4.4329785323837729</v>
      </c>
      <c r="U10" s="11">
        <f t="shared" si="3"/>
        <v>24.252003662594049</v>
      </c>
      <c r="V10" s="11"/>
      <c r="W10" s="11">
        <v>20.008395608582301</v>
      </c>
      <c r="X10" s="11">
        <v>2.5983624318852248</v>
      </c>
      <c r="Y10" s="11">
        <v>3.5024063288872487</v>
      </c>
      <c r="Z10" s="11">
        <f t="shared" si="4"/>
        <v>26.109164369354772</v>
      </c>
      <c r="AA10" s="11"/>
      <c r="AB10" s="11">
        <v>19.608188510410809</v>
      </c>
      <c r="AC10" s="11">
        <v>2.944671989655868</v>
      </c>
      <c r="AD10" s="11">
        <v>4.1735096652041124</v>
      </c>
      <c r="AE10" s="11">
        <f t="shared" si="5"/>
        <v>26.72637016527079</v>
      </c>
      <c r="AG10" s="10" t="str">
        <f>name!E6</f>
        <v>Associate professional occupations</v>
      </c>
      <c r="AH10" s="11">
        <v>9.7806623978878999</v>
      </c>
      <c r="AI10" s="11">
        <v>6.7125196631947874</v>
      </c>
      <c r="AJ10" s="11">
        <v>3.9873284730448617</v>
      </c>
      <c r="AK10" s="11">
        <f t="shared" si="6"/>
        <v>20.48051053412755</v>
      </c>
      <c r="AL10" s="11"/>
      <c r="AM10" s="11">
        <v>12.214933705745095</v>
      </c>
      <c r="AN10" s="11">
        <v>7.5991578620973925</v>
      </c>
      <c r="AO10" s="11">
        <v>4.6094263622511171</v>
      </c>
      <c r="AP10" s="11">
        <f t="shared" si="7"/>
        <v>24.423517930093606</v>
      </c>
      <c r="AQ10" s="11"/>
      <c r="AR10" s="11">
        <v>16.767902496915035</v>
      </c>
      <c r="AS10" s="11">
        <v>10.604601043854593</v>
      </c>
      <c r="AT10" s="11">
        <v>5.3974907216464514</v>
      </c>
      <c r="AU10" s="11">
        <f t="shared" si="8"/>
        <v>32.769994262416077</v>
      </c>
    </row>
    <row r="11" spans="1:47" x14ac:dyDescent="0.2">
      <c r="A11" t="str">
        <f>name!E7</f>
        <v>Administrative and secretarial occupations</v>
      </c>
      <c r="B11" s="11">
        <v>21.505356887615793</v>
      </c>
      <c r="C11" s="11">
        <v>16.279047570525869</v>
      </c>
      <c r="D11" s="11">
        <v>2.3235942650031642</v>
      </c>
      <c r="E11" s="11">
        <f t="shared" si="0"/>
        <v>40.107998723144831</v>
      </c>
      <c r="F11" s="11"/>
      <c r="G11" s="11">
        <v>21.821982943319767</v>
      </c>
      <c r="H11" s="11">
        <v>15.929559702760972</v>
      </c>
      <c r="I11" s="11">
        <v>2.6825740795161117</v>
      </c>
      <c r="J11" s="11">
        <f t="shared" si="1"/>
        <v>40.434116725596851</v>
      </c>
      <c r="K11" s="11"/>
      <c r="L11" s="11">
        <v>21.31634202599556</v>
      </c>
      <c r="M11" s="11">
        <v>14.354572778049684</v>
      </c>
      <c r="N11" s="11">
        <v>2.9021273172975497</v>
      </c>
      <c r="O11" s="11">
        <f t="shared" si="2"/>
        <v>38.573042121342795</v>
      </c>
      <c r="Q11" s="10" t="str">
        <f>name!E7</f>
        <v>Administrative and secretarial occupations</v>
      </c>
      <c r="R11" s="11">
        <v>7.2684715844261891</v>
      </c>
      <c r="S11" s="11">
        <v>1.6832679802729995</v>
      </c>
      <c r="T11" s="11">
        <v>0.58435455489788313</v>
      </c>
      <c r="U11" s="11">
        <f t="shared" si="3"/>
        <v>9.5360941195970721</v>
      </c>
      <c r="V11" s="11"/>
      <c r="W11" s="11">
        <v>7.7213542006089346</v>
      </c>
      <c r="X11" s="11">
        <v>1.7844392253105741</v>
      </c>
      <c r="Y11" s="11">
        <v>0.41252305552228358</v>
      </c>
      <c r="Z11" s="11">
        <f t="shared" si="4"/>
        <v>9.9183164814417921</v>
      </c>
      <c r="AA11" s="11"/>
      <c r="AB11" s="11">
        <v>9.1384948423943921</v>
      </c>
      <c r="AC11" s="11">
        <v>1.4705352725487093</v>
      </c>
      <c r="AD11" s="11">
        <v>0.56504246783629963</v>
      </c>
      <c r="AE11" s="11">
        <f t="shared" si="5"/>
        <v>11.174072582779401</v>
      </c>
      <c r="AG11" s="10" t="str">
        <f>name!E7</f>
        <v>Administrative and secretarial occupations</v>
      </c>
      <c r="AH11" s="11">
        <v>14.236885303189595</v>
      </c>
      <c r="AI11" s="11">
        <v>14.595779590252866</v>
      </c>
      <c r="AJ11" s="11">
        <v>1.7392397101052823</v>
      </c>
      <c r="AK11" s="11">
        <f t="shared" si="6"/>
        <v>30.571904603547743</v>
      </c>
      <c r="AL11" s="11"/>
      <c r="AM11" s="11">
        <v>14.100628742710837</v>
      </c>
      <c r="AN11" s="11">
        <v>14.145120477450396</v>
      </c>
      <c r="AO11" s="11">
        <v>2.2700510239938292</v>
      </c>
      <c r="AP11" s="11">
        <f t="shared" si="7"/>
        <v>30.515800244155063</v>
      </c>
      <c r="AQ11" s="11"/>
      <c r="AR11" s="11">
        <v>12.177847183601184</v>
      </c>
      <c r="AS11" s="11">
        <v>12.884037505500972</v>
      </c>
      <c r="AT11" s="11">
        <v>2.3370848494612502</v>
      </c>
      <c r="AU11" s="11">
        <f t="shared" si="8"/>
        <v>27.398969538563406</v>
      </c>
    </row>
    <row r="12" spans="1:47" x14ac:dyDescent="0.2">
      <c r="A12" t="str">
        <f>name!E8</f>
        <v>Skilled trades occupations</v>
      </c>
      <c r="B12" s="11">
        <v>23.326984804453119</v>
      </c>
      <c r="C12" s="11">
        <v>3.4329924365082087</v>
      </c>
      <c r="D12" s="11">
        <v>14.37276882799973</v>
      </c>
      <c r="E12" s="11">
        <f t="shared" si="0"/>
        <v>41.132746068961055</v>
      </c>
      <c r="F12" s="11"/>
      <c r="G12" s="11">
        <v>20.415697021799243</v>
      </c>
      <c r="H12" s="11">
        <v>3.1584987646788649</v>
      </c>
      <c r="I12" s="11">
        <v>14.076437333451132</v>
      </c>
      <c r="J12" s="11">
        <f t="shared" si="1"/>
        <v>37.650633119929239</v>
      </c>
      <c r="K12" s="11"/>
      <c r="L12" s="11">
        <v>17.749241328523674</v>
      </c>
      <c r="M12" s="11">
        <v>3.9267697609529884</v>
      </c>
      <c r="N12" s="11">
        <v>15.320590515145058</v>
      </c>
      <c r="O12" s="11">
        <f t="shared" si="2"/>
        <v>36.996601604621723</v>
      </c>
      <c r="Q12" s="10" t="str">
        <f>name!E8</f>
        <v>Skilled trades occupations</v>
      </c>
      <c r="R12" s="11">
        <v>21.723020538299753</v>
      </c>
      <c r="S12" s="11">
        <v>2.2523949366537641</v>
      </c>
      <c r="T12" s="11">
        <v>13.329668676517674</v>
      </c>
      <c r="U12" s="11">
        <f t="shared" si="3"/>
        <v>37.305084151471192</v>
      </c>
      <c r="V12" s="11"/>
      <c r="W12" s="11">
        <v>18.759829766417042</v>
      </c>
      <c r="X12" s="11">
        <v>2.0017794725169011</v>
      </c>
      <c r="Y12" s="11">
        <v>12.489782215455852</v>
      </c>
      <c r="Z12" s="11">
        <f t="shared" si="4"/>
        <v>33.251391454389797</v>
      </c>
      <c r="AA12" s="11"/>
      <c r="AB12" s="11">
        <v>15.663774452589701</v>
      </c>
      <c r="AC12" s="11">
        <v>2.5927719080266161</v>
      </c>
      <c r="AD12" s="11">
        <v>13.580622903289626</v>
      </c>
      <c r="AE12" s="11">
        <f t="shared" si="5"/>
        <v>31.837169263905942</v>
      </c>
      <c r="AG12" s="10" t="str">
        <f>name!E8</f>
        <v>Skilled trades occupations</v>
      </c>
      <c r="AH12" s="11">
        <v>1.6039642661533744</v>
      </c>
      <c r="AI12" s="11">
        <v>1.1805974998544444</v>
      </c>
      <c r="AJ12" s="11">
        <v>1.0431001514820557</v>
      </c>
      <c r="AK12" s="11">
        <f t="shared" si="6"/>
        <v>3.8276619174898747</v>
      </c>
      <c r="AL12" s="11"/>
      <c r="AM12" s="11">
        <v>1.65586725538221</v>
      </c>
      <c r="AN12" s="11">
        <v>1.1567192921619631</v>
      </c>
      <c r="AO12" s="11">
        <v>1.5866551179952799</v>
      </c>
      <c r="AP12" s="11">
        <f t="shared" si="7"/>
        <v>4.3992416655394528</v>
      </c>
      <c r="AQ12" s="11"/>
      <c r="AR12" s="11">
        <v>2.0854668759339754</v>
      </c>
      <c r="AS12" s="11">
        <v>1.3339978529263741</v>
      </c>
      <c r="AT12" s="11">
        <v>1.7399676118554259</v>
      </c>
      <c r="AU12" s="11">
        <f t="shared" si="8"/>
        <v>5.1594323407157754</v>
      </c>
    </row>
    <row r="13" spans="1:47" x14ac:dyDescent="0.2">
      <c r="A13" t="str">
        <f>name!E9</f>
        <v>Caring, leisure and other service occupations</v>
      </c>
      <c r="B13" s="11">
        <v>13.543946763401102</v>
      </c>
      <c r="C13" s="11">
        <v>16.055883533776981</v>
      </c>
      <c r="D13" s="11">
        <v>4.1534992340758414</v>
      </c>
      <c r="E13" s="11">
        <f t="shared" si="0"/>
        <v>33.753329531253925</v>
      </c>
      <c r="F13" s="11"/>
      <c r="G13" s="11">
        <v>13.348355172420176</v>
      </c>
      <c r="H13" s="11">
        <v>15.325478062809102</v>
      </c>
      <c r="I13" s="11">
        <v>4.5504731662743669</v>
      </c>
      <c r="J13" s="11">
        <f t="shared" si="1"/>
        <v>33.224306401503647</v>
      </c>
      <c r="K13" s="11"/>
      <c r="L13" s="11">
        <v>15.682266575421135</v>
      </c>
      <c r="M13" s="11">
        <v>15.7055350865403</v>
      </c>
      <c r="N13" s="11">
        <v>5.8882403826832777</v>
      </c>
      <c r="O13" s="11">
        <f t="shared" si="2"/>
        <v>37.276042044644711</v>
      </c>
      <c r="Q13" s="10" t="str">
        <f>name!E9</f>
        <v>Caring, leisure and other service occupations</v>
      </c>
      <c r="R13" s="11">
        <v>2.9959169440790778</v>
      </c>
      <c r="S13" s="11">
        <v>1.4442427187735734</v>
      </c>
      <c r="T13" s="11">
        <v>0.72641585746018</v>
      </c>
      <c r="U13" s="11">
        <f t="shared" si="3"/>
        <v>5.166575520312831</v>
      </c>
      <c r="V13" s="11"/>
      <c r="W13" s="11">
        <v>3.0119152377052187</v>
      </c>
      <c r="X13" s="11">
        <v>1.6069817242690141</v>
      </c>
      <c r="Y13" s="11">
        <v>0.76748862215348068</v>
      </c>
      <c r="Z13" s="11">
        <f t="shared" si="4"/>
        <v>5.386385584127714</v>
      </c>
      <c r="AA13" s="11"/>
      <c r="AB13" s="11">
        <v>3.3726062415465101</v>
      </c>
      <c r="AC13" s="11">
        <v>2.3117813302404562</v>
      </c>
      <c r="AD13" s="11">
        <v>1.1988673445075115</v>
      </c>
      <c r="AE13" s="11">
        <f t="shared" si="5"/>
        <v>6.8832549162944776</v>
      </c>
      <c r="AG13" s="10" t="str">
        <f>name!E9</f>
        <v>Caring, leisure and other service occupations</v>
      </c>
      <c r="AH13" s="11">
        <v>10.548029819322025</v>
      </c>
      <c r="AI13" s="11">
        <v>14.611640815003403</v>
      </c>
      <c r="AJ13" s="11">
        <v>3.427083376615661</v>
      </c>
      <c r="AK13" s="11">
        <f t="shared" si="6"/>
        <v>28.586754010941092</v>
      </c>
      <c r="AL13" s="11"/>
      <c r="AM13" s="11">
        <v>10.336439934714956</v>
      </c>
      <c r="AN13" s="11">
        <v>13.71849633854009</v>
      </c>
      <c r="AO13" s="11">
        <v>3.7829845441208874</v>
      </c>
      <c r="AP13" s="11">
        <f t="shared" si="7"/>
        <v>27.837920817375931</v>
      </c>
      <c r="AQ13" s="11"/>
      <c r="AR13" s="11">
        <v>12.309660333874627</v>
      </c>
      <c r="AS13" s="11">
        <v>13.393753756299841</v>
      </c>
      <c r="AT13" s="11">
        <v>4.6893730381757663</v>
      </c>
      <c r="AU13" s="11">
        <f t="shared" si="8"/>
        <v>30.392787128350236</v>
      </c>
    </row>
    <row r="14" spans="1:47" x14ac:dyDescent="0.2">
      <c r="A14" t="str">
        <f>name!E10</f>
        <v>Sales and customer service occupations</v>
      </c>
      <c r="B14" s="11">
        <v>11.781400333500885</v>
      </c>
      <c r="C14" s="11">
        <v>19.600614059955916</v>
      </c>
      <c r="D14" s="11">
        <v>2.5671523554162983</v>
      </c>
      <c r="E14" s="11">
        <f t="shared" si="0"/>
        <v>33.949166748873097</v>
      </c>
      <c r="F14" s="11"/>
      <c r="G14" s="11">
        <v>11.79418396936442</v>
      </c>
      <c r="H14" s="11">
        <v>19.36362714900562</v>
      </c>
      <c r="I14" s="11">
        <v>2.1401830395969803</v>
      </c>
      <c r="J14" s="11">
        <f t="shared" si="1"/>
        <v>33.297994157967025</v>
      </c>
      <c r="K14" s="11"/>
      <c r="L14" s="11">
        <v>11.407581406969104</v>
      </c>
      <c r="M14" s="11">
        <v>20.118835862842523</v>
      </c>
      <c r="N14" s="11">
        <v>1.7427819818295438</v>
      </c>
      <c r="O14" s="11">
        <f t="shared" si="2"/>
        <v>33.269199251641169</v>
      </c>
      <c r="Q14" s="10" t="str">
        <f>name!E10</f>
        <v>Sales and customer service occupations</v>
      </c>
      <c r="R14" s="11">
        <v>5.5422654434970378</v>
      </c>
      <c r="S14" s="11">
        <v>5.8047880150550322</v>
      </c>
      <c r="T14" s="11">
        <v>1.435088992610434</v>
      </c>
      <c r="U14" s="11">
        <f t="shared" si="3"/>
        <v>12.782142451162503</v>
      </c>
      <c r="V14" s="11"/>
      <c r="W14" s="11">
        <v>5.4512638374629816</v>
      </c>
      <c r="X14" s="11">
        <v>6.0853259151930121</v>
      </c>
      <c r="Y14" s="11">
        <v>1.1872582221760484</v>
      </c>
      <c r="Z14" s="11">
        <f t="shared" si="4"/>
        <v>12.723847974832042</v>
      </c>
      <c r="AA14" s="11"/>
      <c r="AB14" s="11">
        <v>5.7252466163001587</v>
      </c>
      <c r="AC14" s="11">
        <v>6.9204065489655022</v>
      </c>
      <c r="AD14" s="11">
        <v>1.0564686268971195</v>
      </c>
      <c r="AE14" s="11">
        <f t="shared" si="5"/>
        <v>13.70212179216278</v>
      </c>
      <c r="AG14" s="10" t="str">
        <f>name!E10</f>
        <v>Sales and customer service occupations</v>
      </c>
      <c r="AH14" s="11">
        <v>6.2391348900038519</v>
      </c>
      <c r="AI14" s="11">
        <v>13.795826044900876</v>
      </c>
      <c r="AJ14" s="11">
        <v>1.1320633628058665</v>
      </c>
      <c r="AK14" s="11">
        <f t="shared" si="6"/>
        <v>21.167024297710594</v>
      </c>
      <c r="AL14" s="11"/>
      <c r="AM14" s="11">
        <v>6.3429201319014306</v>
      </c>
      <c r="AN14" s="11">
        <v>13.278301233812611</v>
      </c>
      <c r="AO14" s="11">
        <v>0.95292481742093238</v>
      </c>
      <c r="AP14" s="11">
        <f t="shared" si="7"/>
        <v>20.574146183134975</v>
      </c>
      <c r="AQ14" s="11"/>
      <c r="AR14" s="11">
        <v>5.6823347906689454</v>
      </c>
      <c r="AS14" s="11">
        <v>13.198429313877021</v>
      </c>
      <c r="AT14" s="11">
        <v>0.68631335493242307</v>
      </c>
      <c r="AU14" s="11">
        <f t="shared" si="8"/>
        <v>19.567077459478391</v>
      </c>
    </row>
    <row r="15" spans="1:47" x14ac:dyDescent="0.2">
      <c r="A15" t="str">
        <f>name!E11</f>
        <v>Process, plant and machine operatives</v>
      </c>
      <c r="B15" s="11">
        <v>15.387028044770235</v>
      </c>
      <c r="C15" s="11">
        <v>2.9566093127468593</v>
      </c>
      <c r="D15" s="11">
        <v>2.5580034221032819</v>
      </c>
      <c r="E15" s="11">
        <f t="shared" si="0"/>
        <v>20.901640779620376</v>
      </c>
      <c r="F15" s="11"/>
      <c r="G15" s="11">
        <v>13.379783591516931</v>
      </c>
      <c r="H15" s="11">
        <v>3.1035733839652782</v>
      </c>
      <c r="I15" s="11">
        <v>2.9563603378957204</v>
      </c>
      <c r="J15" s="11">
        <f t="shared" si="1"/>
        <v>19.43971731337793</v>
      </c>
      <c r="K15" s="11"/>
      <c r="L15" s="11">
        <v>11.694513141851283</v>
      </c>
      <c r="M15" s="11">
        <v>4.1841113354924504</v>
      </c>
      <c r="N15" s="11">
        <v>3.4646866005680645</v>
      </c>
      <c r="O15" s="11">
        <f t="shared" si="2"/>
        <v>19.3433110779118</v>
      </c>
      <c r="Q15" s="10" t="str">
        <f>name!E11</f>
        <v>Process, plant and machine operatives</v>
      </c>
      <c r="R15" s="11">
        <v>13.766914083648976</v>
      </c>
      <c r="S15" s="11">
        <v>2.1411696051837268</v>
      </c>
      <c r="T15" s="11">
        <v>2.2153389672365482</v>
      </c>
      <c r="U15" s="11">
        <f t="shared" si="3"/>
        <v>18.123422656069252</v>
      </c>
      <c r="V15" s="11"/>
      <c r="W15" s="11">
        <v>12.045409282683609</v>
      </c>
      <c r="X15" s="11">
        <v>2.4029644583173577</v>
      </c>
      <c r="Y15" s="11">
        <v>2.2516090087182601</v>
      </c>
      <c r="Z15" s="11">
        <f t="shared" si="4"/>
        <v>16.699982749719226</v>
      </c>
      <c r="AA15" s="11"/>
      <c r="AB15" s="11">
        <v>10.200360571043028</v>
      </c>
      <c r="AC15" s="11">
        <v>2.913233302235779</v>
      </c>
      <c r="AD15" s="11">
        <v>2.6496756885272901</v>
      </c>
      <c r="AE15" s="11">
        <f t="shared" si="5"/>
        <v>15.763269561806098</v>
      </c>
      <c r="AG15" s="10" t="str">
        <f>name!E11</f>
        <v>Process, plant and machine operatives</v>
      </c>
      <c r="AH15" s="11">
        <v>1.6201139611212647</v>
      </c>
      <c r="AI15" s="11">
        <v>0.81543970756313311</v>
      </c>
      <c r="AJ15" s="11">
        <v>0.34266445486673408</v>
      </c>
      <c r="AK15" s="11">
        <f t="shared" si="6"/>
        <v>2.7782181235511318</v>
      </c>
      <c r="AL15" s="11"/>
      <c r="AM15" s="11">
        <v>1.3343743088333144</v>
      </c>
      <c r="AN15" s="11">
        <v>0.7006089256479241</v>
      </c>
      <c r="AO15" s="11">
        <v>0.70475132917746086</v>
      </c>
      <c r="AP15" s="11">
        <f t="shared" si="7"/>
        <v>2.7397345636586992</v>
      </c>
      <c r="AQ15" s="11"/>
      <c r="AR15" s="11">
        <v>1.4941525708082555</v>
      </c>
      <c r="AS15" s="11">
        <v>1.270878033256668</v>
      </c>
      <c r="AT15" s="11">
        <v>0.81501091204077325</v>
      </c>
      <c r="AU15" s="11">
        <f t="shared" si="8"/>
        <v>3.5800415161056969</v>
      </c>
    </row>
    <row r="16" spans="1:47" x14ac:dyDescent="0.2">
      <c r="A16" t="str">
        <f>name!E12</f>
        <v>Elementary occupations</v>
      </c>
      <c r="B16" s="11">
        <v>17.230476230373103</v>
      </c>
      <c r="C16" s="11">
        <v>19.846452853341571</v>
      </c>
      <c r="D16" s="11">
        <v>3.4539140927686462</v>
      </c>
      <c r="E16" s="11">
        <f t="shared" si="0"/>
        <v>40.530843176483323</v>
      </c>
      <c r="F16" s="11"/>
      <c r="G16" s="11">
        <v>14.494098166195853</v>
      </c>
      <c r="H16" s="11">
        <v>18.985380597714016</v>
      </c>
      <c r="I16" s="11">
        <v>3.5763338893041619</v>
      </c>
      <c r="J16" s="11">
        <f t="shared" si="1"/>
        <v>37.055812653214026</v>
      </c>
      <c r="K16" s="11"/>
      <c r="L16" s="11">
        <v>15.928985785110182</v>
      </c>
      <c r="M16" s="11">
        <v>17.307401285614596</v>
      </c>
      <c r="N16" s="11">
        <v>5.3415091346359569</v>
      </c>
      <c r="O16" s="11">
        <f t="shared" si="2"/>
        <v>38.57789620536073</v>
      </c>
      <c r="Q16" s="10" t="str">
        <f>name!E12</f>
        <v>Elementary occupations</v>
      </c>
      <c r="R16" s="11">
        <v>12.437630200392972</v>
      </c>
      <c r="S16" s="11">
        <v>8.4683008181518993</v>
      </c>
      <c r="T16" s="11">
        <v>1.6609953224002689</v>
      </c>
      <c r="U16" s="11">
        <f t="shared" si="3"/>
        <v>22.566926340945137</v>
      </c>
      <c r="V16" s="11"/>
      <c r="W16" s="11">
        <v>10.302299431027663</v>
      </c>
      <c r="X16" s="11">
        <v>7.9720703904315151</v>
      </c>
      <c r="Y16" s="11">
        <v>1.683084215642582</v>
      </c>
      <c r="Z16" s="11">
        <f t="shared" si="4"/>
        <v>19.957454037101762</v>
      </c>
      <c r="AA16" s="11"/>
      <c r="AB16" s="11">
        <v>10.578456424919747</v>
      </c>
      <c r="AC16" s="11">
        <v>7.3290283155751839</v>
      </c>
      <c r="AD16" s="11">
        <v>2.2203948598427385</v>
      </c>
      <c r="AE16" s="11">
        <f t="shared" si="5"/>
        <v>20.127879600337668</v>
      </c>
      <c r="AG16" s="10" t="str">
        <f>name!E12</f>
        <v>Elementary occupations</v>
      </c>
      <c r="AH16" s="11">
        <v>4.792846029980133</v>
      </c>
      <c r="AI16" s="11">
        <v>11.378152035189675</v>
      </c>
      <c r="AJ16" s="11">
        <v>1.7929187703683764</v>
      </c>
      <c r="AK16" s="11">
        <f t="shared" si="6"/>
        <v>17.963916835538186</v>
      </c>
      <c r="AL16" s="11"/>
      <c r="AM16" s="11">
        <v>4.1917987351681845</v>
      </c>
      <c r="AN16" s="11">
        <v>11.013310207282483</v>
      </c>
      <c r="AO16" s="11">
        <v>1.893249673661578</v>
      </c>
      <c r="AP16" s="11">
        <f t="shared" si="7"/>
        <v>17.098358616112247</v>
      </c>
      <c r="AQ16" s="11"/>
      <c r="AR16" s="11">
        <v>5.3505293601904302</v>
      </c>
      <c r="AS16" s="11">
        <v>9.9783729700394144</v>
      </c>
      <c r="AT16" s="11">
        <v>3.1211142747932201</v>
      </c>
      <c r="AU16" s="11">
        <f t="shared" si="8"/>
        <v>18.450016605023066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202.30623543576283</v>
      </c>
      <c r="C18" s="34">
        <f t="shared" ref="C18:D18" si="9">SUM(C8:C16)</f>
        <v>104.27575233916482</v>
      </c>
      <c r="D18" s="34">
        <f t="shared" si="9"/>
        <v>57.218012225072293</v>
      </c>
      <c r="E18" s="34">
        <f t="shared" si="0"/>
        <v>363.79999999999995</v>
      </c>
      <c r="F18" s="34"/>
      <c r="G18" s="34">
        <f>SUM(G8:G16)</f>
        <v>213.90291209541556</v>
      </c>
      <c r="H18" s="34">
        <f t="shared" ref="H18:I18" si="10">SUM(H8:H16)</f>
        <v>109.31095281542949</v>
      </c>
      <c r="I18" s="34">
        <f t="shared" si="10"/>
        <v>58.428135089154814</v>
      </c>
      <c r="J18" s="34">
        <f t="shared" ref="J18" si="11">SUM(G18:I18)</f>
        <v>381.64199999999983</v>
      </c>
      <c r="K18" s="34"/>
      <c r="L18" s="34">
        <f>SUM(L8:L16)</f>
        <v>230.32619440306502</v>
      </c>
      <c r="M18" s="34">
        <f t="shared" ref="M18:N18" si="12">SUM(M8:M16)</f>
        <v>118.22784817559651</v>
      </c>
      <c r="N18" s="34">
        <f t="shared" si="12"/>
        <v>66.495957421338431</v>
      </c>
      <c r="O18" s="34">
        <f>SUM(L18:N18)</f>
        <v>415.04999999999995</v>
      </c>
      <c r="Q18" s="231" t="str">
        <f>name!E3</f>
        <v>All occupations</v>
      </c>
      <c r="R18" s="34">
        <f>SUM(R8:R16)</f>
        <v>130.61894491143195</v>
      </c>
      <c r="S18" s="34">
        <f t="shared" ref="S18:T18" si="13">SUM(S8:S16)</f>
        <v>27.445542049865441</v>
      </c>
      <c r="T18" s="34">
        <f t="shared" si="13"/>
        <v>36.690744430749135</v>
      </c>
      <c r="U18" s="34">
        <f t="shared" ref="U18" si="14">SUM(R18:T18)</f>
        <v>194.75523139204654</v>
      </c>
      <c r="V18" s="34"/>
      <c r="W18" s="34">
        <f>SUM(W8:W16)</f>
        <v>134.17216664306142</v>
      </c>
      <c r="X18" s="34">
        <f t="shared" ref="X18:Y18" si="15">SUM(X8:X16)</f>
        <v>30.242615757057202</v>
      </c>
      <c r="Y18" s="34">
        <f t="shared" si="15"/>
        <v>32.978498159227641</v>
      </c>
      <c r="Z18" s="34">
        <f t="shared" ref="Z18" si="16">SUM(W18:Y18)</f>
        <v>197.39328055934624</v>
      </c>
      <c r="AA18" s="34"/>
      <c r="AB18" s="34">
        <f>SUM(AB8:AB16)</f>
        <v>139.86672876741795</v>
      </c>
      <c r="AC18" s="34">
        <f t="shared" ref="AC18:AD18" si="17">SUM(AC8:AC16)</f>
        <v>34.343726946205884</v>
      </c>
      <c r="AD18" s="34">
        <f t="shared" si="17"/>
        <v>36.77164778795629</v>
      </c>
      <c r="AE18" s="34">
        <f t="shared" ref="AE18" si="18">SUM(AB18:AD18)</f>
        <v>210.98210350158013</v>
      </c>
      <c r="AG18" s="231" t="str">
        <f>name!E3</f>
        <v>All occupations</v>
      </c>
      <c r="AH18" s="34">
        <f>SUM(AH8:AH16)</f>
        <v>71.68729052433082</v>
      </c>
      <c r="AI18" s="34">
        <f t="shared" ref="AI18:AJ18" si="19">SUM(AI8:AI16)</f>
        <v>76.830210289299345</v>
      </c>
      <c r="AJ18" s="34">
        <f t="shared" si="19"/>
        <v>20.527267794323148</v>
      </c>
      <c r="AK18" s="34">
        <f t="shared" si="6"/>
        <v>169.0447686079533</v>
      </c>
      <c r="AL18" s="34"/>
      <c r="AM18" s="34">
        <f>SUM(AM8:AM16)</f>
        <v>79.730745452354114</v>
      </c>
      <c r="AN18" s="34">
        <f t="shared" ref="AN18:AO18" si="20">SUM(AN8:AN16)</f>
        <v>79.068337058372293</v>
      </c>
      <c r="AO18" s="34">
        <f t="shared" si="20"/>
        <v>25.449636929927166</v>
      </c>
      <c r="AP18" s="34">
        <f t="shared" si="7"/>
        <v>184.24871944065359</v>
      </c>
      <c r="AQ18" s="34"/>
      <c r="AR18" s="34">
        <f>SUM(AR8:AR16)</f>
        <v>90.459465635647064</v>
      </c>
      <c r="AS18" s="34">
        <f t="shared" ref="AS18:AT18" si="21">SUM(AS8:AS16)</f>
        <v>83.884121229390615</v>
      </c>
      <c r="AT18" s="34">
        <f t="shared" si="21"/>
        <v>29.724309633382148</v>
      </c>
      <c r="AU18" s="34">
        <f t="shared" si="8"/>
        <v>204.06789649841983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12.602480682787975</v>
      </c>
      <c r="C26" s="18">
        <f t="shared" ref="C26:O26" si="22">C8/C$18*100</f>
        <v>3.3999958501346925</v>
      </c>
      <c r="D26" s="18">
        <f t="shared" si="22"/>
        <v>15.0918924640031</v>
      </c>
      <c r="E26" s="18">
        <f t="shared" si="22"/>
        <v>10.356310161666842</v>
      </c>
      <c r="F26" s="18"/>
      <c r="G26" s="18">
        <f t="shared" si="22"/>
        <v>13.66206107501001</v>
      </c>
      <c r="H26" s="18">
        <f t="shared" si="22"/>
        <v>5.08177668190097</v>
      </c>
      <c r="I26" s="18">
        <f t="shared" si="22"/>
        <v>17.130062228686306</v>
      </c>
      <c r="J26" s="18">
        <f t="shared" si="22"/>
        <v>11.735411957403025</v>
      </c>
      <c r="K26" s="18"/>
      <c r="L26" s="18">
        <f t="shared" si="22"/>
        <v>12.597508900654486</v>
      </c>
      <c r="M26" s="18">
        <f t="shared" si="22"/>
        <v>5.7228713805653806</v>
      </c>
      <c r="N26" s="18">
        <f t="shared" si="22"/>
        <v>16.924013250380522</v>
      </c>
      <c r="O26" s="18">
        <f t="shared" si="22"/>
        <v>11.332411799185419</v>
      </c>
      <c r="Q26" t="str">
        <f>$A$8</f>
        <v>Managers, directors and senior officials</v>
      </c>
      <c r="R26" s="18">
        <f>R8/R$18*100</f>
        <v>14.7174164675087</v>
      </c>
      <c r="S26" s="18">
        <f t="shared" ref="S26:U26" si="23">S8/S$18*100</f>
        <v>4.5448108577568638</v>
      </c>
      <c r="T26" s="18">
        <f t="shared" si="23"/>
        <v>14.542271931864349</v>
      </c>
      <c r="U26" s="18">
        <f t="shared" si="23"/>
        <v>13.25086352115958</v>
      </c>
      <c r="V26" s="18"/>
      <c r="W26" s="18">
        <f t="shared" ref="W26:Z26" si="24">W8/W$18*100</f>
        <v>15.952550710031971</v>
      </c>
      <c r="X26" s="18">
        <f t="shared" si="24"/>
        <v>6.513937477669832</v>
      </c>
      <c r="Y26" s="18">
        <f t="shared" si="24"/>
        <v>16.19304427449136</v>
      </c>
      <c r="Z26" s="18">
        <f t="shared" si="24"/>
        <v>14.546640458646602</v>
      </c>
      <c r="AA26" s="18"/>
      <c r="AB26" s="18">
        <f t="shared" ref="AB26:AE26" si="25">AB8/AB$18*100</f>
        <v>14.864419291155462</v>
      </c>
      <c r="AC26" s="18">
        <f t="shared" si="25"/>
        <v>6.531439032173461</v>
      </c>
      <c r="AD26" s="18">
        <f t="shared" si="25"/>
        <v>17.270753448475759</v>
      </c>
      <c r="AE26" s="18">
        <f t="shared" si="25"/>
        <v>13.927369544810459</v>
      </c>
      <c r="AG26" t="str">
        <f>$A$8</f>
        <v>Managers, directors and senior officials</v>
      </c>
      <c r="AH26" s="18">
        <f>AH8/AH$18*100</f>
        <v>8.7489289759914435</v>
      </c>
      <c r="AI26" s="18">
        <f t="shared" ref="AI26:AK26" si="26">AI8/AI$18*100</f>
        <v>2.9910412434415581</v>
      </c>
      <c r="AJ26" s="18">
        <f t="shared" si="26"/>
        <v>16.074292395676991</v>
      </c>
      <c r="AK26" s="18">
        <f t="shared" si="26"/>
        <v>7.0215165803757769</v>
      </c>
      <c r="AL26" s="18"/>
      <c r="AM26" s="18">
        <f t="shared" ref="AM26:AP26" si="27">AM8/AM$18*100</f>
        <v>9.8075886847070564</v>
      </c>
      <c r="AN26" s="18">
        <f t="shared" si="27"/>
        <v>4.5339937101055279</v>
      </c>
      <c r="AO26" s="18">
        <f t="shared" si="27"/>
        <v>18.344281707049177</v>
      </c>
      <c r="AP26" s="18">
        <f t="shared" si="27"/>
        <v>8.7236264863992865</v>
      </c>
      <c r="AQ26" s="18"/>
      <c r="AR26" s="18">
        <f t="shared" ref="AR26:AU26" si="28">AR8/AR$18*100</f>
        <v>9.0924545815706512</v>
      </c>
      <c r="AS26" s="18">
        <f t="shared" si="28"/>
        <v>5.3918286726323146</v>
      </c>
      <c r="AT26" s="18">
        <f t="shared" si="28"/>
        <v>16.495064400245944</v>
      </c>
      <c r="AU26" s="18">
        <f t="shared" si="28"/>
        <v>8.6495319681879632</v>
      </c>
    </row>
    <row r="27" spans="1:47" x14ac:dyDescent="0.2">
      <c r="A27" t="str">
        <f>$A$9</f>
        <v>Professional occupations</v>
      </c>
      <c r="B27" s="18">
        <f t="shared" ref="B27:B34" si="29">B9/B$18*100</f>
        <v>22.881259500418174</v>
      </c>
      <c r="C27" s="18">
        <f t="shared" ref="C27:O27" si="30">C9/C$18*100</f>
        <v>13.41807393388626</v>
      </c>
      <c r="D27" s="18">
        <f t="shared" si="30"/>
        <v>18.75893923928615</v>
      </c>
      <c r="E27" s="18">
        <f t="shared" si="30"/>
        <v>19.520479496096137</v>
      </c>
      <c r="F27" s="18"/>
      <c r="G27" s="18">
        <f t="shared" si="30"/>
        <v>26.742008729294479</v>
      </c>
      <c r="H27" s="18">
        <f t="shared" si="30"/>
        <v>16.185364681111288</v>
      </c>
      <c r="I27" s="18">
        <f t="shared" si="30"/>
        <v>17.671562914663976</v>
      </c>
      <c r="J27" s="18">
        <f t="shared" si="30"/>
        <v>22.329690240196513</v>
      </c>
      <c r="K27" s="18"/>
      <c r="L27" s="18">
        <f t="shared" si="30"/>
        <v>30.893494539697247</v>
      </c>
      <c r="M27" s="18">
        <f t="shared" si="30"/>
        <v>18.874843524471871</v>
      </c>
      <c r="N27" s="18">
        <f t="shared" si="30"/>
        <v>16.559256959942989</v>
      </c>
      <c r="O27" s="18">
        <f t="shared" si="30"/>
        <v>25.173441294849074</v>
      </c>
      <c r="Q27" t="str">
        <f>$A$9</f>
        <v>Professional occupations</v>
      </c>
      <c r="R27" s="18">
        <f t="shared" ref="R27:U27" si="31">R9/R$18*100</f>
        <v>22.735163732821132</v>
      </c>
      <c r="S27" s="18">
        <f t="shared" si="31"/>
        <v>9.2895446669941784</v>
      </c>
      <c r="T27" s="18">
        <f t="shared" si="31"/>
        <v>18.997258863071657</v>
      </c>
      <c r="U27" s="18">
        <f t="shared" si="31"/>
        <v>20.136163890187238</v>
      </c>
      <c r="V27" s="18"/>
      <c r="W27" s="18">
        <f t="shared" ref="W27:Z27" si="32">W9/W$18*100</f>
        <v>26.434555872117532</v>
      </c>
      <c r="X27" s="18">
        <f t="shared" si="32"/>
        <v>12.633520485791314</v>
      </c>
      <c r="Y27" s="18">
        <f t="shared" si="32"/>
        <v>16.204872814047508</v>
      </c>
      <c r="Z27" s="18">
        <f t="shared" si="32"/>
        <v>22.61102656048352</v>
      </c>
      <c r="AA27" s="18"/>
      <c r="AB27" s="18">
        <f t="shared" ref="AB27:AE27" si="33">AB9/AB$18*100</f>
        <v>32.022786612733825</v>
      </c>
      <c r="AC27" s="18">
        <f t="shared" si="33"/>
        <v>16.358616817825794</v>
      </c>
      <c r="AD27" s="18">
        <f t="shared" si="33"/>
        <v>13.533050333092911</v>
      </c>
      <c r="AE27" s="18">
        <f t="shared" si="33"/>
        <v>26.250429525425901</v>
      </c>
      <c r="AG27" t="str">
        <f>$A$9</f>
        <v>Professional occupations</v>
      </c>
      <c r="AH27" s="18">
        <f t="shared" ref="AH27:AK27" si="34">AH9/AH$18*100</f>
        <v>23.147455570599888</v>
      </c>
      <c r="AI27" s="18">
        <f>AI9/AI$18*100</f>
        <v>14.892880825237025</v>
      </c>
      <c r="AJ27" s="18">
        <f t="shared" si="34"/>
        <v>18.332963191389283</v>
      </c>
      <c r="AK27" s="18">
        <f t="shared" si="34"/>
        <v>18.811154045666072</v>
      </c>
      <c r="AL27" s="18"/>
      <c r="AM27" s="18">
        <f t="shared" ref="AM27:AP27" si="35">AM9/AM$18*100</f>
        <v>27.259395287691589</v>
      </c>
      <c r="AN27" s="18">
        <f t="shared" si="35"/>
        <v>17.543899123902158</v>
      </c>
      <c r="AO27" s="18">
        <f t="shared" si="35"/>
        <v>19.572149430554848</v>
      </c>
      <c r="AP27" s="18">
        <f t="shared" si="35"/>
        <v>22.028282993673766</v>
      </c>
      <c r="AQ27" s="18"/>
      <c r="AR27" s="18">
        <f t="shared" ref="AR27:AU27" si="36">AR9/AR$18*100</f>
        <v>29.147404321623245</v>
      </c>
      <c r="AS27" s="18">
        <f t="shared" si="36"/>
        <v>19.905033764070225</v>
      </c>
      <c r="AT27" s="18">
        <f t="shared" si="36"/>
        <v>20.302947077177471</v>
      </c>
      <c r="AU27" s="18">
        <f t="shared" si="36"/>
        <v>24.059962662332737</v>
      </c>
    </row>
    <row r="28" spans="1:47" x14ac:dyDescent="0.2">
      <c r="A28" t="str">
        <f>$A$10</f>
        <v>Associate professional occupations</v>
      </c>
      <c r="B28" s="18">
        <f t="shared" si="29"/>
        <v>13.714467750059509</v>
      </c>
      <c r="C28" s="18">
        <f t="shared" ref="C28:O28" si="37">C10/C$18*100</f>
        <v>8.2157007587258022</v>
      </c>
      <c r="D28" s="18">
        <f t="shared" si="37"/>
        <v>14.716182331372485</v>
      </c>
      <c r="E28" s="18">
        <f t="shared" si="37"/>
        <v>12.295908245388015</v>
      </c>
      <c r="F28" s="18"/>
      <c r="G28" s="18">
        <f t="shared" si="37"/>
        <v>15.064464994265039</v>
      </c>
      <c r="H28" s="18">
        <f t="shared" si="37"/>
        <v>9.3289098954256033</v>
      </c>
      <c r="I28" s="18">
        <f t="shared" si="37"/>
        <v>13.883435914496701</v>
      </c>
      <c r="J28" s="18">
        <f t="shared" si="37"/>
        <v>13.24085983708512</v>
      </c>
      <c r="K28" s="18"/>
      <c r="L28" s="18">
        <f t="shared" si="37"/>
        <v>15.793293117008053</v>
      </c>
      <c r="M28" s="18">
        <f t="shared" si="37"/>
        <v>11.460305877669846</v>
      </c>
      <c r="N28" s="18">
        <f t="shared" si="37"/>
        <v>14.393356766345686</v>
      </c>
      <c r="O28" s="18">
        <f t="shared" si="37"/>
        <v>14.334746278204285</v>
      </c>
      <c r="Q28" t="str">
        <f>$A$10</f>
        <v>Associate professional occupations</v>
      </c>
      <c r="R28" s="18">
        <f t="shared" ref="R28:U28" si="38">R10/R$18*100</f>
        <v>13.753411520427136</v>
      </c>
      <c r="S28" s="18">
        <f t="shared" si="38"/>
        <v>6.7568864536603606</v>
      </c>
      <c r="T28" s="18">
        <f t="shared" si="38"/>
        <v>12.082007604807986</v>
      </c>
      <c r="U28" s="18">
        <f t="shared" si="38"/>
        <v>12.452555697348245</v>
      </c>
      <c r="V28" s="18"/>
      <c r="W28" s="18">
        <f t="shared" ref="W28:Z28" si="39">W10/W$18*100</f>
        <v>14.912478578221586</v>
      </c>
      <c r="X28" s="18">
        <f t="shared" si="39"/>
        <v>8.5917251760171887</v>
      </c>
      <c r="Y28" s="18">
        <f t="shared" si="39"/>
        <v>10.620272372552684</v>
      </c>
      <c r="Z28" s="18">
        <f t="shared" si="39"/>
        <v>13.226977278745341</v>
      </c>
      <c r="AA28" s="18"/>
      <c r="AB28" s="18">
        <f t="shared" ref="AB28:AE28" si="40">AB10/AB$18*100</f>
        <v>14.019194331067068</v>
      </c>
      <c r="AC28" s="18">
        <f t="shared" si="40"/>
        <v>8.5741189192082725</v>
      </c>
      <c r="AD28" s="18">
        <f t="shared" si="40"/>
        <v>11.349803221413019</v>
      </c>
      <c r="AE28" s="18">
        <f t="shared" si="40"/>
        <v>12.667600579245637</v>
      </c>
      <c r="AG28" t="str">
        <f>$A$10</f>
        <v>Associate professional occupations</v>
      </c>
      <c r="AH28" s="18">
        <f t="shared" ref="AH28:AK28" si="41">AH10/AH$18*100</f>
        <v>13.643509646341457</v>
      </c>
      <c r="AI28" s="18">
        <f t="shared" si="41"/>
        <v>8.7368232338805463</v>
      </c>
      <c r="AJ28" s="18">
        <f t="shared" si="41"/>
        <v>19.424545502093387</v>
      </c>
      <c r="AK28" s="18">
        <f t="shared" si="41"/>
        <v>12.115435871089106</v>
      </c>
      <c r="AL28" s="18"/>
      <c r="AM28" s="18">
        <f t="shared" ref="AM28:AP28" si="42">AM10/AM$18*100</f>
        <v>15.32023015267624</v>
      </c>
      <c r="AN28" s="18">
        <f t="shared" si="42"/>
        <v>9.6108735112100643</v>
      </c>
      <c r="AO28" s="18">
        <f t="shared" si="42"/>
        <v>18.111953325474449</v>
      </c>
      <c r="AP28" s="18">
        <f t="shared" si="42"/>
        <v>13.255732796536698</v>
      </c>
      <c r="AQ28" s="18"/>
      <c r="AR28" s="18">
        <f t="shared" ref="AR28:AU28" si="43">AR10/AR$18*100</f>
        <v>18.536371378151678</v>
      </c>
      <c r="AS28" s="18">
        <f t="shared" si="43"/>
        <v>12.641964758568683</v>
      </c>
      <c r="AT28" s="18">
        <f t="shared" si="43"/>
        <v>18.158506583395134</v>
      </c>
      <c r="AU28" s="18">
        <f t="shared" si="43"/>
        <v>16.058378032367195</v>
      </c>
    </row>
    <row r="29" spans="1:47" x14ac:dyDescent="0.2">
      <c r="A29" t="str">
        <f>$A$11</f>
        <v>Administrative and secretarial occupations</v>
      </c>
      <c r="B29" s="18">
        <f t="shared" si="29"/>
        <v>10.630100867278641</v>
      </c>
      <c r="C29" s="18">
        <f t="shared" ref="C29:O29" si="44">C11/C$18*100</f>
        <v>15.611536915674343</v>
      </c>
      <c r="D29" s="18">
        <f t="shared" si="44"/>
        <v>4.0609489470957039</v>
      </c>
      <c r="E29" s="18">
        <f t="shared" si="44"/>
        <v>11.024738516532391</v>
      </c>
      <c r="F29" s="18"/>
      <c r="G29" s="18">
        <f t="shared" si="44"/>
        <v>10.201816669791596</v>
      </c>
      <c r="H29" s="18">
        <f t="shared" si="44"/>
        <v>14.572702270428364</v>
      </c>
      <c r="I29" s="18">
        <f t="shared" si="44"/>
        <v>4.5912368680307925</v>
      </c>
      <c r="J29" s="18">
        <f t="shared" si="44"/>
        <v>10.594776446407069</v>
      </c>
      <c r="K29" s="18"/>
      <c r="L29" s="18">
        <f t="shared" si="44"/>
        <v>9.2548492286085793</v>
      </c>
      <c r="M29" s="18">
        <f t="shared" si="44"/>
        <v>12.141448059453577</v>
      </c>
      <c r="N29" s="18">
        <f t="shared" si="44"/>
        <v>4.364366541726433</v>
      </c>
      <c r="O29" s="18">
        <f t="shared" si="44"/>
        <v>9.2935892353554515</v>
      </c>
      <c r="Q29" t="str">
        <f>$A$11</f>
        <v>Administrative and secretarial occupations</v>
      </c>
      <c r="R29" s="18">
        <f t="shared" ref="R29:U29" si="45">R11/R$18*100</f>
        <v>5.5646381077068723</v>
      </c>
      <c r="S29" s="18">
        <f t="shared" si="45"/>
        <v>6.133119824030774</v>
      </c>
      <c r="T29" s="18">
        <f t="shared" si="45"/>
        <v>1.5926484021080736</v>
      </c>
      <c r="U29" s="18">
        <f t="shared" si="45"/>
        <v>4.8964508174882893</v>
      </c>
      <c r="V29" s="18"/>
      <c r="W29" s="18">
        <f t="shared" ref="W29:Z29" si="46">W11/W$18*100</f>
        <v>5.7548106986675371</v>
      </c>
      <c r="X29" s="18">
        <f t="shared" si="46"/>
        <v>5.9004129789737849</v>
      </c>
      <c r="Y29" s="18">
        <f t="shared" si="46"/>
        <v>1.2508849054633386</v>
      </c>
      <c r="Z29" s="18">
        <f t="shared" si="46"/>
        <v>5.0246474719588301</v>
      </c>
      <c r="AA29" s="18"/>
      <c r="AB29" s="18">
        <f t="shared" ref="AB29:AE29" si="47">AB11/AB$18*100</f>
        <v>6.5337160044621063</v>
      </c>
      <c r="AC29" s="18">
        <f t="shared" si="47"/>
        <v>4.2818162246982521</v>
      </c>
      <c r="AD29" s="18">
        <f t="shared" si="47"/>
        <v>1.5366253671704273</v>
      </c>
      <c r="AE29" s="18">
        <f t="shared" si="47"/>
        <v>5.2962182087144249</v>
      </c>
      <c r="AG29" t="str">
        <f>$A$11</f>
        <v>Administrative and secretarial occupations</v>
      </c>
      <c r="AH29" s="18">
        <f t="shared" ref="AH29:AK29" si="48">AH11/AH$18*100</f>
        <v>19.859706231131121</v>
      </c>
      <c r="AI29" s="18">
        <f t="shared" si="48"/>
        <v>18.997448445466141</v>
      </c>
      <c r="AJ29" s="18">
        <f t="shared" si="48"/>
        <v>8.4728261331801402</v>
      </c>
      <c r="AK29" s="18">
        <f t="shared" si="48"/>
        <v>18.08509358514948</v>
      </c>
      <c r="AL29" s="18"/>
      <c r="AM29" s="18">
        <f t="shared" ref="AM29:AP29" si="49">AM11/AM$18*100</f>
        <v>17.685309051998217</v>
      </c>
      <c r="AN29" s="18">
        <f t="shared" si="49"/>
        <v>17.889740702410048</v>
      </c>
      <c r="AO29" s="18">
        <f t="shared" si="49"/>
        <v>8.9197776386522527</v>
      </c>
      <c r="AP29" s="18">
        <f t="shared" si="49"/>
        <v>16.562286205730828</v>
      </c>
      <c r="AQ29" s="18"/>
      <c r="AR29" s="18">
        <f t="shared" ref="AR29:AU29" si="50">AR11/AR$18*100</f>
        <v>13.462214371960982</v>
      </c>
      <c r="AS29" s="18">
        <f t="shared" si="50"/>
        <v>15.359328221688243</v>
      </c>
      <c r="AT29" s="18">
        <f t="shared" si="50"/>
        <v>7.8625370220089694</v>
      </c>
      <c r="AU29" s="18">
        <f t="shared" si="50"/>
        <v>13.426398766635774</v>
      </c>
    </row>
    <row r="30" spans="1:47" x14ac:dyDescent="0.2">
      <c r="A30" t="str">
        <f>$A$12</f>
        <v>Skilled trades occupations</v>
      </c>
      <c r="B30" s="18">
        <f t="shared" si="29"/>
        <v>11.530531797108155</v>
      </c>
      <c r="C30" s="18">
        <f t="shared" ref="C30:O30" si="51">C12/C$18*100</f>
        <v>3.292225047048464</v>
      </c>
      <c r="D30" s="18">
        <f t="shared" si="51"/>
        <v>25.119308184742817</v>
      </c>
      <c r="E30" s="18">
        <f t="shared" si="51"/>
        <v>11.306417281187757</v>
      </c>
      <c r="F30" s="18"/>
      <c r="G30" s="18">
        <f t="shared" si="51"/>
        <v>9.5443754466944455</v>
      </c>
      <c r="H30" s="18">
        <f t="shared" si="51"/>
        <v>2.8894622938764063</v>
      </c>
      <c r="I30" s="18">
        <f t="shared" si="51"/>
        <v>24.091881953740369</v>
      </c>
      <c r="J30" s="18">
        <f t="shared" si="51"/>
        <v>9.8654322951691</v>
      </c>
      <c r="K30" s="18"/>
      <c r="L30" s="18">
        <f t="shared" si="51"/>
        <v>7.7061323287714947</v>
      </c>
      <c r="M30" s="18">
        <f t="shared" si="51"/>
        <v>3.3213577186322465</v>
      </c>
      <c r="N30" s="18">
        <f t="shared" si="51"/>
        <v>23.039882587251402</v>
      </c>
      <c r="O30" s="18">
        <f t="shared" si="51"/>
        <v>8.9137698119796944</v>
      </c>
      <c r="Q30" t="str">
        <f>$A$12</f>
        <v>Skilled trades occupations</v>
      </c>
      <c r="R30" s="18">
        <f t="shared" ref="R30:U30" si="52">R12/R$18*100</f>
        <v>16.630834488082382</v>
      </c>
      <c r="S30" s="18">
        <f t="shared" si="52"/>
        <v>8.2067788370199342</v>
      </c>
      <c r="T30" s="18">
        <f t="shared" si="52"/>
        <v>36.329785299604275</v>
      </c>
      <c r="U30" s="18">
        <f t="shared" si="52"/>
        <v>19.154856013277119</v>
      </c>
      <c r="V30" s="18"/>
      <c r="W30" s="18">
        <f t="shared" ref="W30:Z30" si="53">W12/W$18*100</f>
        <v>13.981908644528239</v>
      </c>
      <c r="X30" s="18">
        <f t="shared" si="53"/>
        <v>6.6190685640337836</v>
      </c>
      <c r="Y30" s="18">
        <f t="shared" si="53"/>
        <v>37.872501516449788</v>
      </c>
      <c r="Z30" s="18">
        <f t="shared" si="53"/>
        <v>16.845249929565245</v>
      </c>
      <c r="AA30" s="18"/>
      <c r="AB30" s="18">
        <f t="shared" ref="AB30:AE30" si="54">AB12/AB$18*100</f>
        <v>11.199071137666149</v>
      </c>
      <c r="AC30" s="18">
        <f t="shared" si="54"/>
        <v>7.5494774113706145</v>
      </c>
      <c r="AD30" s="18">
        <f t="shared" si="54"/>
        <v>36.93232074233466</v>
      </c>
      <c r="AE30" s="18">
        <f t="shared" si="54"/>
        <v>15.08998570756382</v>
      </c>
      <c r="AG30" t="str">
        <f>$A$12</f>
        <v>Skilled trades occupations</v>
      </c>
      <c r="AH30" s="18">
        <f t="shared" ref="AH30:AK30" si="55">AH12/AH$18*100</f>
        <v>2.2374457932804499</v>
      </c>
      <c r="AI30" s="18">
        <f t="shared" si="55"/>
        <v>1.5366318735937055</v>
      </c>
      <c r="AJ30" s="18">
        <f t="shared" si="55"/>
        <v>5.0815342886038</v>
      </c>
      <c r="AK30" s="18">
        <f t="shared" si="55"/>
        <v>2.2642888916408555</v>
      </c>
      <c r="AL30" s="18"/>
      <c r="AM30" s="18">
        <f t="shared" ref="AM30:AP30" si="56">AM12/AM$18*100</f>
        <v>2.0768239980544658</v>
      </c>
      <c r="AN30" s="18">
        <f t="shared" si="56"/>
        <v>1.4629361577542901</v>
      </c>
      <c r="AO30" s="18">
        <f t="shared" si="56"/>
        <v>6.2344901908186898</v>
      </c>
      <c r="AP30" s="18">
        <f t="shared" si="56"/>
        <v>2.3876647169623593</v>
      </c>
      <c r="AQ30" s="18"/>
      <c r="AR30" s="18">
        <f t="shared" ref="AR30:AU30" si="57">AR12/AR$18*100</f>
        <v>2.3054158691737423</v>
      </c>
      <c r="AS30" s="18">
        <f t="shared" si="57"/>
        <v>1.5902864968667982</v>
      </c>
      <c r="AT30" s="18">
        <f t="shared" si="57"/>
        <v>5.8536855298443662</v>
      </c>
      <c r="AU30" s="18">
        <f t="shared" si="57"/>
        <v>2.5282920191004794</v>
      </c>
    </row>
    <row r="31" spans="1:47" x14ac:dyDescent="0.2">
      <c r="A31" t="str">
        <f>$A$13</f>
        <v>Caring, leisure and other service occupations</v>
      </c>
      <c r="B31" s="18">
        <f t="shared" si="29"/>
        <v>6.6947747479101487</v>
      </c>
      <c r="C31" s="18">
        <f t="shared" ref="C31:O31" si="58">C13/C$18*100</f>
        <v>15.397523559987366</v>
      </c>
      <c r="D31" s="18">
        <f t="shared" si="58"/>
        <v>7.259076421141077</v>
      </c>
      <c r="E31" s="18">
        <f t="shared" si="58"/>
        <v>9.2779905253584189</v>
      </c>
      <c r="F31" s="18"/>
      <c r="G31" s="18">
        <f t="shared" si="58"/>
        <v>6.24038029293677</v>
      </c>
      <c r="H31" s="18">
        <f t="shared" si="58"/>
        <v>14.020075452718839</v>
      </c>
      <c r="I31" s="18">
        <f t="shared" si="58"/>
        <v>7.7881540448464639</v>
      </c>
      <c r="J31" s="18">
        <f t="shared" si="58"/>
        <v>8.7056210798349394</v>
      </c>
      <c r="K31" s="18"/>
      <c r="L31" s="18">
        <f t="shared" si="58"/>
        <v>6.8087203958997229</v>
      </c>
      <c r="M31" s="18">
        <f t="shared" si="58"/>
        <v>13.284124957779694</v>
      </c>
      <c r="N31" s="18">
        <f t="shared" si="58"/>
        <v>8.8550351194638974</v>
      </c>
      <c r="O31" s="18">
        <f t="shared" si="58"/>
        <v>8.981096746089559</v>
      </c>
      <c r="Q31" t="str">
        <f>$A$13</f>
        <v>Caring, leisure and other service occupations</v>
      </c>
      <c r="R31" s="18">
        <f t="shared" ref="R31:U31" si="59">R13/R$18*100</f>
        <v>2.2936312539582233</v>
      </c>
      <c r="S31" s="18">
        <f t="shared" si="59"/>
        <v>5.2622124064795219</v>
      </c>
      <c r="T31" s="18">
        <f t="shared" si="59"/>
        <v>1.9798340664121228</v>
      </c>
      <c r="U31" s="18">
        <f t="shared" si="59"/>
        <v>2.6528558351854494</v>
      </c>
      <c r="V31" s="18"/>
      <c r="W31" s="18">
        <f t="shared" ref="W31:Z31" si="60">W13/W$18*100</f>
        <v>2.2448137442080855</v>
      </c>
      <c r="X31" s="18">
        <f t="shared" si="60"/>
        <v>5.3136333747652778</v>
      </c>
      <c r="Y31" s="18">
        <f t="shared" si="60"/>
        <v>2.327239459019244</v>
      </c>
      <c r="Z31" s="18">
        <f t="shared" si="60"/>
        <v>2.7287583289889641</v>
      </c>
      <c r="AA31" s="18"/>
      <c r="AB31" s="18">
        <f t="shared" ref="AB31:AE31" si="61">AB13/AB$18*100</f>
        <v>2.4112998647124724</v>
      </c>
      <c r="AC31" s="18">
        <f t="shared" si="61"/>
        <v>6.7313059350300062</v>
      </c>
      <c r="AD31" s="18">
        <f t="shared" si="61"/>
        <v>3.2603035670872846</v>
      </c>
      <c r="AE31" s="18">
        <f t="shared" si="61"/>
        <v>3.2624828371961541</v>
      </c>
      <c r="AG31" t="str">
        <f>$A$13</f>
        <v>Caring, leisure and other service occupations</v>
      </c>
      <c r="AH31" s="18">
        <f t="shared" ref="AH31:AK31" si="62">AH13/AH$18*100</f>
        <v>14.713946840747177</v>
      </c>
      <c r="AI31" s="18">
        <f t="shared" si="62"/>
        <v>19.01809296106855</v>
      </c>
      <c r="AJ31" s="18">
        <f t="shared" si="62"/>
        <v>16.695272897269977</v>
      </c>
      <c r="AK31" s="18">
        <f t="shared" si="62"/>
        <v>16.910759348749306</v>
      </c>
      <c r="AL31" s="18"/>
      <c r="AM31" s="18">
        <f t="shared" ref="AM31:AP31" si="63">AM13/AM$18*100</f>
        <v>12.964183234548907</v>
      </c>
      <c r="AN31" s="18">
        <f t="shared" si="63"/>
        <v>17.350176883589185</v>
      </c>
      <c r="AO31" s="18">
        <f t="shared" si="63"/>
        <v>14.864591406694435</v>
      </c>
      <c r="AP31" s="18">
        <f t="shared" si="63"/>
        <v>15.108881571544657</v>
      </c>
      <c r="AQ31" s="18"/>
      <c r="AR31" s="18">
        <f t="shared" ref="AR31:AU31" si="64">AR13/AR$18*100</f>
        <v>13.607929526640714</v>
      </c>
      <c r="AS31" s="18">
        <f t="shared" si="64"/>
        <v>15.966971531683699</v>
      </c>
      <c r="AT31" s="18">
        <f t="shared" si="64"/>
        <v>15.776221873659008</v>
      </c>
      <c r="AU31" s="18">
        <f t="shared" si="64"/>
        <v>14.893468129900372</v>
      </c>
    </row>
    <row r="32" spans="1:47" x14ac:dyDescent="0.2">
      <c r="A32" t="str">
        <f>$A$14</f>
        <v>Sales and customer service occupations</v>
      </c>
      <c r="B32" s="18">
        <f t="shared" si="29"/>
        <v>5.8235478051993947</v>
      </c>
      <c r="C32" s="18">
        <f t="shared" ref="C32:O32" si="65">C14/C$18*100</f>
        <v>18.796904956584179</v>
      </c>
      <c r="D32" s="18">
        <f t="shared" si="65"/>
        <v>4.4866157623899436</v>
      </c>
      <c r="E32" s="18">
        <f t="shared" si="65"/>
        <v>9.3318215362487908</v>
      </c>
      <c r="F32" s="18"/>
      <c r="G32" s="18">
        <f t="shared" si="65"/>
        <v>5.5138024320601087</v>
      </c>
      <c r="H32" s="18">
        <f t="shared" si="65"/>
        <v>17.71426069416934</v>
      </c>
      <c r="I32" s="18">
        <f t="shared" si="65"/>
        <v>3.6629323122007915</v>
      </c>
      <c r="J32" s="18">
        <f t="shared" si="65"/>
        <v>8.7249291634482162</v>
      </c>
      <c r="K32" s="18"/>
      <c r="L32" s="18">
        <f t="shared" si="65"/>
        <v>4.9527937699548517</v>
      </c>
      <c r="M32" s="18">
        <f t="shared" si="65"/>
        <v>17.017002485709849</v>
      </c>
      <c r="N32" s="18">
        <f t="shared" si="65"/>
        <v>2.6208841099719065</v>
      </c>
      <c r="O32" s="18">
        <f t="shared" si="65"/>
        <v>8.0157087704231227</v>
      </c>
      <c r="Q32" t="str">
        <f>$A$14</f>
        <v>Sales and customer service occupations</v>
      </c>
      <c r="R32" s="18">
        <f t="shared" ref="R32:U32" si="66">R14/R$18*100</f>
        <v>4.2430793230300932</v>
      </c>
      <c r="S32" s="18">
        <f t="shared" si="66"/>
        <v>21.150203572253702</v>
      </c>
      <c r="T32" s="18">
        <f t="shared" si="66"/>
        <v>3.9113106448931569</v>
      </c>
      <c r="U32" s="18">
        <f t="shared" si="66"/>
        <v>6.5631831092802697</v>
      </c>
      <c r="V32" s="18"/>
      <c r="W32" s="18">
        <f t="shared" ref="W32:Z32" si="67">W14/W$18*100</f>
        <v>4.0628872394712037</v>
      </c>
      <c r="X32" s="18">
        <f t="shared" si="67"/>
        <v>20.121691734859223</v>
      </c>
      <c r="Y32" s="18">
        <f t="shared" si="67"/>
        <v>3.6000979075629749</v>
      </c>
      <c r="Z32" s="18">
        <f t="shared" si="67"/>
        <v>6.4459377435629683</v>
      </c>
      <c r="AA32" s="18"/>
      <c r="AB32" s="18">
        <f>AB14/AB$18*100</f>
        <v>4.093358489723868</v>
      </c>
      <c r="AC32" s="18">
        <f t="shared" ref="AC32:AE32" si="68">AC14/AC$18*100</f>
        <v>20.150423859953364</v>
      </c>
      <c r="AD32" s="18">
        <f t="shared" si="68"/>
        <v>2.8730521759297978</v>
      </c>
      <c r="AE32" s="18">
        <f t="shared" si="68"/>
        <v>6.4944474269402477</v>
      </c>
      <c r="AG32" t="str">
        <f>$A$14</f>
        <v>Sales and customer service occupations</v>
      </c>
      <c r="AH32" s="18">
        <f t="shared" ref="AH32:AK32" si="69">AH14/AH$18*100</f>
        <v>8.703265033968993</v>
      </c>
      <c r="AI32" s="18">
        <f t="shared" si="69"/>
        <v>17.956251834992457</v>
      </c>
      <c r="AJ32" s="18">
        <f t="shared" si="69"/>
        <v>5.5149247047819028</v>
      </c>
      <c r="AK32" s="18">
        <f t="shared" si="69"/>
        <v>12.521549452264278</v>
      </c>
      <c r="AL32" s="18"/>
      <c r="AM32" s="18">
        <f t="shared" ref="AM32:AP32" si="70">AM14/AM$18*100</f>
        <v>7.9554255963803371</v>
      </c>
      <c r="AN32" s="18">
        <f t="shared" si="70"/>
        <v>16.793449473978299</v>
      </c>
      <c r="AO32" s="18">
        <f t="shared" si="70"/>
        <v>3.7443552536513907</v>
      </c>
      <c r="AP32" s="18">
        <f t="shared" si="70"/>
        <v>11.166507015948024</v>
      </c>
      <c r="AQ32" s="18"/>
      <c r="AR32" s="18">
        <f t="shared" ref="AR32:AU32" si="71">AR14/AR$18*100</f>
        <v>6.2816364774431364</v>
      </c>
      <c r="AS32" s="18">
        <f t="shared" si="71"/>
        <v>15.734121214412466</v>
      </c>
      <c r="AT32" s="18">
        <f t="shared" si="71"/>
        <v>2.308929503821521</v>
      </c>
      <c r="AU32" s="18">
        <f t="shared" si="71"/>
        <v>9.5885133307236821</v>
      </c>
    </row>
    <row r="33" spans="1:47" x14ac:dyDescent="0.2">
      <c r="A33" t="str">
        <f>$A$15</f>
        <v>Process, plant and machine operatives</v>
      </c>
      <c r="B33" s="18">
        <f t="shared" si="29"/>
        <v>7.6058100787783145</v>
      </c>
      <c r="C33" s="18">
        <f t="shared" ref="C33:O33" si="72">C15/C$18*100</f>
        <v>2.8353756711629972</v>
      </c>
      <c r="D33" s="18">
        <f t="shared" si="72"/>
        <v>4.4706261588416272</v>
      </c>
      <c r="E33" s="18">
        <f t="shared" si="72"/>
        <v>5.7453657997857004</v>
      </c>
      <c r="F33" s="18"/>
      <c r="G33" s="18">
        <f t="shared" si="72"/>
        <v>6.255073135960215</v>
      </c>
      <c r="H33" s="18">
        <f t="shared" si="72"/>
        <v>2.8392153796387016</v>
      </c>
      <c r="I33" s="18">
        <f t="shared" si="72"/>
        <v>5.0598232056947303</v>
      </c>
      <c r="J33" s="18">
        <f t="shared" si="72"/>
        <v>5.0937049154385363</v>
      </c>
      <c r="K33" s="18"/>
      <c r="L33" s="18">
        <f t="shared" si="72"/>
        <v>5.0773700195758806</v>
      </c>
      <c r="M33" s="18">
        <f t="shared" si="72"/>
        <v>3.5390235042407681</v>
      </c>
      <c r="N33" s="18">
        <f t="shared" si="72"/>
        <v>5.2103717803696936</v>
      </c>
      <c r="O33" s="18">
        <f t="shared" si="72"/>
        <v>4.6604773106642092</v>
      </c>
      <c r="Q33" t="str">
        <f>$A$15</f>
        <v>Process, plant and machine operatives</v>
      </c>
      <c r="R33" s="18">
        <f t="shared" ref="R33:U33" si="73">R15/R$18*100</f>
        <v>10.53975293781758</v>
      </c>
      <c r="S33" s="18">
        <f t="shared" si="73"/>
        <v>7.8015205576682147</v>
      </c>
      <c r="T33" s="18">
        <f t="shared" si="73"/>
        <v>6.0378686821626761</v>
      </c>
      <c r="U33" s="18">
        <f t="shared" si="73"/>
        <v>9.305743689927592</v>
      </c>
      <c r="V33" s="18"/>
      <c r="W33" s="18">
        <f t="shared" ref="W33:Z33" si="74">W15/W$18*100</f>
        <v>8.9775767836618776</v>
      </c>
      <c r="X33" s="18">
        <f t="shared" si="74"/>
        <v>7.9456237437286452</v>
      </c>
      <c r="Y33" s="18">
        <f t="shared" si="74"/>
        <v>6.8275062067623056</v>
      </c>
      <c r="Z33" s="18">
        <f t="shared" si="74"/>
        <v>8.4602589826751373</v>
      </c>
      <c r="AA33" s="18"/>
      <c r="AB33" s="18">
        <f t="shared" ref="AB33:AE33" si="75">AB15/AB$18*100</f>
        <v>7.2929142340956847</v>
      </c>
      <c r="AC33" s="18">
        <f t="shared" si="75"/>
        <v>8.4825776387021321</v>
      </c>
      <c r="AD33" s="18">
        <f t="shared" si="75"/>
        <v>7.2057572829116747</v>
      </c>
      <c r="AE33" s="18">
        <f t="shared" si="75"/>
        <v>7.4713775719313746</v>
      </c>
      <c r="AG33" t="str">
        <f>$A$15</f>
        <v>Process, plant and machine operatives</v>
      </c>
      <c r="AH33" s="18">
        <f t="shared" ref="AH33:AK33" si="76">AH15/AH$18*100</f>
        <v>2.2599737683925922</v>
      </c>
      <c r="AI33" s="18">
        <f t="shared" si="76"/>
        <v>1.0613529554229333</v>
      </c>
      <c r="AJ33" s="18">
        <f t="shared" si="76"/>
        <v>1.6693135116671425</v>
      </c>
      <c r="AK33" s="18">
        <f t="shared" si="76"/>
        <v>1.6434806864649825</v>
      </c>
      <c r="AL33" s="18"/>
      <c r="AM33" s="18">
        <f t="shared" ref="AM33:AP33" si="77">AM15/AM$18*100</f>
        <v>1.6736006935125374</v>
      </c>
      <c r="AN33" s="18">
        <f t="shared" si="77"/>
        <v>0.88608025881548347</v>
      </c>
      <c r="AO33" s="18">
        <f t="shared" si="77"/>
        <v>2.7691999344348908</v>
      </c>
      <c r="AP33" s="18">
        <f t="shared" si="77"/>
        <v>1.4869761765379141</v>
      </c>
      <c r="AQ33" s="18"/>
      <c r="AR33" s="18">
        <f t="shared" ref="AR33:AU33" si="78">AR15/AR$18*100</f>
        <v>1.651737118176674</v>
      </c>
      <c r="AS33" s="18">
        <f t="shared" si="78"/>
        <v>1.5150400512408162</v>
      </c>
      <c r="AT33" s="18">
        <f t="shared" si="78"/>
        <v>2.7419002227236526</v>
      </c>
      <c r="AU33" s="18">
        <f t="shared" si="78"/>
        <v>1.754338422424724</v>
      </c>
    </row>
    <row r="34" spans="1:47" x14ac:dyDescent="0.2">
      <c r="A34" t="str">
        <f>$A$16</f>
        <v>Elementary occupations</v>
      </c>
      <c r="B34" s="18">
        <f t="shared" si="29"/>
        <v>8.5170267704596778</v>
      </c>
      <c r="C34" s="18">
        <f t="shared" ref="C34:O34" si="79">C16/C$18*100</f>
        <v>19.032663306795879</v>
      </c>
      <c r="D34" s="18">
        <f t="shared" si="79"/>
        <v>6.0364104911270928</v>
      </c>
      <c r="E34" s="18">
        <f t="shared" si="79"/>
        <v>11.140968437735935</v>
      </c>
      <c r="F34" s="18"/>
      <c r="G34" s="18">
        <f t="shared" si="79"/>
        <v>6.7760172239873375</v>
      </c>
      <c r="H34" s="18">
        <f t="shared" si="79"/>
        <v>17.368232650730484</v>
      </c>
      <c r="I34" s="18">
        <f t="shared" si="79"/>
        <v>6.1209105576398688</v>
      </c>
      <c r="J34" s="18">
        <f t="shared" si="79"/>
        <v>9.7095740650174882</v>
      </c>
      <c r="K34" s="18"/>
      <c r="L34" s="18">
        <f t="shared" si="79"/>
        <v>6.9158376998296855</v>
      </c>
      <c r="M34" s="18">
        <f t="shared" si="79"/>
        <v>14.639022491476783</v>
      </c>
      <c r="N34" s="18">
        <f t="shared" si="79"/>
        <v>8.032832884547469</v>
      </c>
      <c r="O34" s="18">
        <f t="shared" si="79"/>
        <v>9.294758753249182</v>
      </c>
      <c r="Q34" t="str">
        <f>$A$16</f>
        <v>Elementary occupations</v>
      </c>
      <c r="R34" s="18">
        <f t="shared" ref="R34:U34" si="80">R16/R$18*100</f>
        <v>9.5220721686478829</v>
      </c>
      <c r="S34" s="18">
        <f t="shared" si="80"/>
        <v>30.854922824136448</v>
      </c>
      <c r="T34" s="18">
        <f t="shared" si="80"/>
        <v>4.5270145050757025</v>
      </c>
      <c r="U34" s="18">
        <f t="shared" si="80"/>
        <v>11.587327426146219</v>
      </c>
      <c r="V34" s="18"/>
      <c r="W34" s="18">
        <f t="shared" ref="W34:Z34" si="81">W16/W$18*100</f>
        <v>7.6784177290919793</v>
      </c>
      <c r="X34" s="18">
        <f t="shared" si="81"/>
        <v>26.360386464160957</v>
      </c>
      <c r="Y34" s="18">
        <f t="shared" si="81"/>
        <v>5.1035805436508088</v>
      </c>
      <c r="Z34" s="18">
        <f t="shared" si="81"/>
        <v>10.110503245373421</v>
      </c>
      <c r="AA34" s="18"/>
      <c r="AB34" s="18">
        <f t="shared" ref="AB34:AE34" si="82">AB16/AB$18*100</f>
        <v>7.5632400343833632</v>
      </c>
      <c r="AC34" s="18">
        <f t="shared" si="82"/>
        <v>21.340224161038108</v>
      </c>
      <c r="AD34" s="18">
        <f t="shared" si="82"/>
        <v>6.0383338615844622</v>
      </c>
      <c r="AE34" s="18">
        <f t="shared" si="82"/>
        <v>9.5400885981719874</v>
      </c>
      <c r="AG34" t="str">
        <f>$A$16</f>
        <v>Elementary occupations</v>
      </c>
      <c r="AH34" s="18">
        <f t="shared" ref="AH34:AK34" si="83">AH16/AH$18*100</f>
        <v>6.6857681395468997</v>
      </c>
      <c r="AI34" s="18">
        <f t="shared" si="83"/>
        <v>14.809476626897098</v>
      </c>
      <c r="AJ34" s="18">
        <f t="shared" si="83"/>
        <v>8.7343273753373616</v>
      </c>
      <c r="AK34" s="18">
        <f t="shared" si="83"/>
        <v>10.626721538600165</v>
      </c>
      <c r="AL34" s="18"/>
      <c r="AM34" s="18">
        <f t="shared" ref="AM34:AP34" si="84">AM16/AM$18*100</f>
        <v>5.2574433004306229</v>
      </c>
      <c r="AN34" s="18">
        <f t="shared" si="84"/>
        <v>13.928850178234928</v>
      </c>
      <c r="AO34" s="18">
        <f t="shared" si="84"/>
        <v>7.4392011126698465</v>
      </c>
      <c r="AP34" s="18">
        <f t="shared" si="84"/>
        <v>9.2800420366664298</v>
      </c>
      <c r="AQ34" s="18"/>
      <c r="AR34" s="18">
        <f t="shared" ref="AR34:AU34" si="85">AR16/AR$18*100</f>
        <v>5.9148363552591725</v>
      </c>
      <c r="AS34" s="18">
        <f t="shared" si="85"/>
        <v>11.895425288836757</v>
      </c>
      <c r="AT34" s="18">
        <f t="shared" si="85"/>
        <v>10.500207787123927</v>
      </c>
      <c r="AU34" s="18">
        <f t="shared" si="85"/>
        <v>9.041116668327069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3.727942250833074</v>
      </c>
      <c r="C44" s="27">
        <f t="shared" ref="C44:E44" si="93">H8-C8</f>
        <v>2.0095672587099336</v>
      </c>
      <c r="D44" s="27">
        <f t="shared" si="93"/>
        <v>1.3734950247850612</v>
      </c>
      <c r="E44" s="27">
        <f t="shared" si="93"/>
        <v>7.1110045343280675</v>
      </c>
      <c r="F44" s="27"/>
      <c r="G44" s="27">
        <f>L8-G8</f>
        <v>-0.20818365123577465</v>
      </c>
      <c r="H44" s="27">
        <f t="shared" ref="H44:J44" si="94">M8-H8</f>
        <v>1.2110891761612343</v>
      </c>
      <c r="I44" s="27">
        <f t="shared" si="94"/>
        <v>1.2450087451215861</v>
      </c>
      <c r="J44" s="27">
        <f t="shared" si="94"/>
        <v>2.2479142700470405</v>
      </c>
      <c r="K44" s="27"/>
      <c r="L44" s="27">
        <f>L8-B8</f>
        <v>3.5197585995972993</v>
      </c>
      <c r="M44" s="27">
        <f t="shared" ref="M44:O44" si="95">M8-C8</f>
        <v>3.2206564348711679</v>
      </c>
      <c r="N44" s="27">
        <f t="shared" si="95"/>
        <v>2.6185037699066473</v>
      </c>
      <c r="O44" s="27">
        <f t="shared" si="95"/>
        <v>9.3589188043751079</v>
      </c>
      <c r="Q44" t="str">
        <f>$A$8</f>
        <v>Managers, directors and senior officials</v>
      </c>
      <c r="R44" s="27">
        <f>W8-R8</f>
        <v>2.1801488144017718</v>
      </c>
      <c r="S44" s="27">
        <f t="shared" ref="S44:S52" si="96">X8-S8</f>
        <v>0.72263710697412087</v>
      </c>
      <c r="T44" s="27">
        <f t="shared" ref="T44:T52" si="97">Y8-T8</f>
        <v>4.5549790411376634E-3</v>
      </c>
      <c r="U44" s="27">
        <f t="shared" ref="U44:U52" si="98">Z8-U8</f>
        <v>2.9073409004170294</v>
      </c>
      <c r="V44" s="27"/>
      <c r="W44" s="27">
        <f>AB8-W8</f>
        <v>-0.61350590967081331</v>
      </c>
      <c r="X44" s="27">
        <f t="shared" ref="X44:X52" si="99">AC8-X8</f>
        <v>0.27315450484093473</v>
      </c>
      <c r="Y44" s="27">
        <f t="shared" ref="Y44:Y52" si="100">AD8-Y8</f>
        <v>1.0105178204137708</v>
      </c>
      <c r="Z44" s="27">
        <f t="shared" ref="Z44:Z52" si="101">AE8-Z8</f>
        <v>0.67016641558389267</v>
      </c>
      <c r="AA44" s="27"/>
      <c r="AB44" s="27">
        <f>AB8-R8</f>
        <v>1.5666429047309585</v>
      </c>
      <c r="AC44" s="27">
        <f t="shared" ref="AC44:AC52" si="102">AC8-S8</f>
        <v>0.9957916118150556</v>
      </c>
      <c r="AD44" s="27">
        <f t="shared" ref="AD44:AD52" si="103">AD8-T8</f>
        <v>1.0150727994549085</v>
      </c>
      <c r="AE44" s="27">
        <f t="shared" ref="AE44:AE52" si="104">AE8-U8</f>
        <v>3.5775073160009221</v>
      </c>
      <c r="AG44" t="str">
        <f>$A$8</f>
        <v>Managers, directors and senior officials</v>
      </c>
      <c r="AH44" s="27">
        <f>AM8-AH8</f>
        <v>1.5477934364313217</v>
      </c>
      <c r="AI44" s="27">
        <f t="shared" ref="AI44:AI52" si="105">AN8-AI8</f>
        <v>1.2869301517358149</v>
      </c>
      <c r="AJ44" s="27">
        <f t="shared" ref="AJ44:AJ52" si="106">AO8-AJ8</f>
        <v>1.3689400457439236</v>
      </c>
      <c r="AK44" s="27">
        <f t="shared" ref="AK44:AK52" si="107">AP8-AK8</f>
        <v>4.2036636339110611</v>
      </c>
      <c r="AL44" s="27"/>
      <c r="AM44" s="27">
        <f>AR8-AM8</f>
        <v>0.4053222584350511</v>
      </c>
      <c r="AN44" s="27">
        <f t="shared" ref="AN44:AN52" si="108">AS8-AN8</f>
        <v>0.93793467132029607</v>
      </c>
      <c r="AO44" s="27">
        <f t="shared" ref="AO44:AO52" si="109">AT8-AO8</f>
        <v>0.23449092470783217</v>
      </c>
      <c r="AP44" s="27">
        <f t="shared" ref="AP44:AP52" si="110">AU8-AP8</f>
        <v>1.5777478544631798</v>
      </c>
      <c r="AQ44" s="27"/>
      <c r="AR44" s="27">
        <f>AR8-AH8</f>
        <v>1.9531156948663728</v>
      </c>
      <c r="AS44" s="27">
        <f t="shared" ref="AS44:AS52" si="111">AS8-AI8</f>
        <v>2.224864823056111</v>
      </c>
      <c r="AT44" s="27">
        <f t="shared" ref="AT44:AT52" si="112">AT8-AJ8</f>
        <v>1.6034309704517558</v>
      </c>
      <c r="AU44" s="27">
        <f t="shared" ref="AU44:AU52" si="113">AU8-AK8</f>
        <v>5.7814114883742409</v>
      </c>
    </row>
    <row r="45" spans="1:47" x14ac:dyDescent="0.2">
      <c r="A45" t="str">
        <f>$A$9</f>
        <v>Professional occupations</v>
      </c>
      <c r="B45" s="27">
        <f t="shared" ref="B45:B54" si="114">G9-B9</f>
        <v>10.911720709187286</v>
      </c>
      <c r="C45" s="27">
        <f t="shared" ref="C45:C54" si="115">H9-C9</f>
        <v>3.7005788055894833</v>
      </c>
      <c r="D45" s="27">
        <f t="shared" ref="D45:D54" si="116">I9-D9</f>
        <v>-0.40832749508378008</v>
      </c>
      <c r="E45" s="27">
        <f t="shared" ref="E45:E54" si="117">J9-E9</f>
        <v>14.203972019692984</v>
      </c>
      <c r="F45" s="27"/>
      <c r="G45" s="27">
        <f t="shared" ref="G45:G54" si="118">L9-G9</f>
        <v>13.953874866632226</v>
      </c>
      <c r="H45" s="27">
        <f t="shared" ref="H45:H54" si="119">M9-H9</f>
        <v>4.6229449959192621</v>
      </c>
      <c r="I45" s="27">
        <f t="shared" ref="I45:I54" si="120">N9-I9</f>
        <v>0.68607180522885791</v>
      </c>
      <c r="J45" s="27">
        <f t="shared" ref="J45:J54" si="121">O9-J9</f>
        <v>19.262891667780352</v>
      </c>
      <c r="K45" s="27"/>
      <c r="L45" s="27">
        <f t="shared" ref="L45:L54" si="122">L9-B9</f>
        <v>24.865595575819512</v>
      </c>
      <c r="M45" s="27">
        <f t="shared" ref="M45:M54" si="123">M9-C9</f>
        <v>8.3235238015087454</v>
      </c>
      <c r="N45" s="27">
        <f t="shared" ref="N45:N54" si="124">N9-D9</f>
        <v>0.27774431014507783</v>
      </c>
      <c r="O45" s="27">
        <f t="shared" ref="O45:O54" si="125">O9-E9</f>
        <v>33.466863687473335</v>
      </c>
      <c r="Q45" t="str">
        <f>$A$9</f>
        <v>Professional occupations</v>
      </c>
      <c r="R45" s="27">
        <f t="shared" ref="R45:R52" si="126">W9-R9</f>
        <v>5.7713853643932254</v>
      </c>
      <c r="S45" s="27">
        <f t="shared" si="96"/>
        <v>1.2711411692860537</v>
      </c>
      <c r="T45" s="27">
        <f t="shared" si="97"/>
        <v>-1.6261120156116231</v>
      </c>
      <c r="U45" s="27">
        <f t="shared" si="98"/>
        <v>5.4164145180676542</v>
      </c>
      <c r="V45" s="27"/>
      <c r="W45" s="27">
        <f t="shared" ref="W45:W52" si="127">AB9-W9</f>
        <v>9.3214077393107289</v>
      </c>
      <c r="X45" s="27">
        <f t="shared" si="99"/>
        <v>1.7974516349832315</v>
      </c>
      <c r="Y45" s="27">
        <f t="shared" si="100"/>
        <v>-0.36779807923406782</v>
      </c>
      <c r="Z45" s="27">
        <f t="shared" si="101"/>
        <v>10.751061295059891</v>
      </c>
      <c r="AA45" s="27"/>
      <c r="AB45" s="27">
        <f t="shared" ref="AB45:AB52" si="128">AB9-R9</f>
        <v>15.092793103703954</v>
      </c>
      <c r="AC45" s="27">
        <f t="shared" si="102"/>
        <v>3.0685928042692852</v>
      </c>
      <c r="AD45" s="27">
        <f t="shared" si="103"/>
        <v>-1.9939100948456909</v>
      </c>
      <c r="AE45" s="27">
        <f t="shared" si="104"/>
        <v>16.167475813127545</v>
      </c>
      <c r="AG45" t="str">
        <f>$A$9</f>
        <v>Professional occupations</v>
      </c>
      <c r="AH45" s="27">
        <f t="shared" ref="AH45:AH52" si="129">AM9-AH9</f>
        <v>5.1403353447940532</v>
      </c>
      <c r="AI45" s="27">
        <f t="shared" si="105"/>
        <v>2.4294376363034331</v>
      </c>
      <c r="AJ45" s="27">
        <f t="shared" si="106"/>
        <v>1.217784520527847</v>
      </c>
      <c r="AK45" s="27">
        <f t="shared" si="107"/>
        <v>8.7875575016253329</v>
      </c>
      <c r="AL45" s="27"/>
      <c r="AM45" s="27">
        <f t="shared" ref="AM45:AM52" si="130">AR9-AM9</f>
        <v>4.6324671273214904</v>
      </c>
      <c r="AN45" s="27">
        <f t="shared" si="108"/>
        <v>2.8254933609360204</v>
      </c>
      <c r="AO45" s="27">
        <f t="shared" si="109"/>
        <v>1.0538698844629266</v>
      </c>
      <c r="AP45" s="27">
        <f t="shared" si="110"/>
        <v>8.5118303727204392</v>
      </c>
      <c r="AQ45" s="27"/>
      <c r="AR45" s="27">
        <f t="shared" ref="AR45:AR52" si="131">AR9-AH9</f>
        <v>9.7728024721155435</v>
      </c>
      <c r="AS45" s="27">
        <f t="shared" si="111"/>
        <v>5.2549309972394536</v>
      </c>
      <c r="AT45" s="27">
        <f t="shared" si="112"/>
        <v>2.2716544049907736</v>
      </c>
      <c r="AU45" s="27">
        <f t="shared" si="113"/>
        <v>17.299387874345772</v>
      </c>
    </row>
    <row r="46" spans="1:47" x14ac:dyDescent="0.2">
      <c r="A46" t="str">
        <f>$A$10</f>
        <v>Associate professional occupations</v>
      </c>
      <c r="B46" s="27">
        <f t="shared" si="114"/>
        <v>4.478105899130238</v>
      </c>
      <c r="C46" s="27">
        <f t="shared" si="115"/>
        <v>1.6305365178868101</v>
      </c>
      <c r="D46" s="27">
        <f t="shared" si="116"/>
        <v>-0.30847431429026884</v>
      </c>
      <c r="E46" s="27">
        <f t="shared" si="117"/>
        <v>5.8001681027267793</v>
      </c>
      <c r="F46" s="27"/>
      <c r="G46" s="27">
        <f t="shared" si="118"/>
        <v>4.1527616929984603</v>
      </c>
      <c r="H46" s="27">
        <f t="shared" si="119"/>
        <v>3.3517527395278552</v>
      </c>
      <c r="I46" s="27">
        <f t="shared" si="120"/>
        <v>1.4591676957121944</v>
      </c>
      <c r="J46" s="27">
        <f t="shared" si="121"/>
        <v>8.96368212823851</v>
      </c>
      <c r="K46" s="27"/>
      <c r="L46" s="27">
        <f t="shared" si="122"/>
        <v>8.6308675921286984</v>
      </c>
      <c r="M46" s="27">
        <f t="shared" si="123"/>
        <v>4.9822892574146653</v>
      </c>
      <c r="N46" s="27">
        <f t="shared" si="124"/>
        <v>1.1506933814219256</v>
      </c>
      <c r="O46" s="27">
        <f t="shared" si="125"/>
        <v>14.763850230965289</v>
      </c>
      <c r="Q46" t="str">
        <f>$A$10</f>
        <v>Associate professional occupations</v>
      </c>
      <c r="R46" s="27">
        <f t="shared" si="126"/>
        <v>2.0438345912730433</v>
      </c>
      <c r="S46" s="27">
        <f t="shared" si="96"/>
        <v>0.74389831898420877</v>
      </c>
      <c r="T46" s="27">
        <f t="shared" si="97"/>
        <v>-0.93057220349652425</v>
      </c>
      <c r="U46" s="27">
        <f t="shared" si="98"/>
        <v>1.8571607067607232</v>
      </c>
      <c r="V46" s="27"/>
      <c r="W46" s="27">
        <f>AB10-W10</f>
        <v>-0.40020709817149225</v>
      </c>
      <c r="X46" s="27">
        <f t="shared" si="99"/>
        <v>0.34630955777064321</v>
      </c>
      <c r="Y46" s="27">
        <f t="shared" si="100"/>
        <v>0.6711033363168637</v>
      </c>
      <c r="Z46" s="27">
        <f t="shared" si="101"/>
        <v>0.61720579591601776</v>
      </c>
      <c r="AA46" s="27"/>
      <c r="AB46" s="27">
        <f t="shared" si="128"/>
        <v>1.6436274931015511</v>
      </c>
      <c r="AC46" s="27">
        <f t="shared" si="102"/>
        <v>1.090207876754852</v>
      </c>
      <c r="AD46" s="27">
        <f t="shared" si="103"/>
        <v>-0.25946886717966056</v>
      </c>
      <c r="AE46" s="27">
        <f t="shared" si="104"/>
        <v>2.474366502676741</v>
      </c>
      <c r="AG46" t="str">
        <f>$A$10</f>
        <v>Associate professional occupations</v>
      </c>
      <c r="AH46" s="27">
        <f t="shared" si="129"/>
        <v>2.4342713078571947</v>
      </c>
      <c r="AI46" s="27">
        <f t="shared" si="105"/>
        <v>0.88663819890260509</v>
      </c>
      <c r="AJ46" s="27">
        <f t="shared" si="106"/>
        <v>0.62209788920625542</v>
      </c>
      <c r="AK46" s="27">
        <f t="shared" si="107"/>
        <v>3.9430073959660561</v>
      </c>
      <c r="AL46" s="27"/>
      <c r="AM46" s="27">
        <f t="shared" si="130"/>
        <v>4.5529687911699401</v>
      </c>
      <c r="AN46" s="27">
        <f t="shared" si="108"/>
        <v>3.0054431817572009</v>
      </c>
      <c r="AO46" s="27">
        <f t="shared" si="109"/>
        <v>0.78806435939533426</v>
      </c>
      <c r="AP46" s="27">
        <f t="shared" si="110"/>
        <v>8.3464763323224709</v>
      </c>
      <c r="AQ46" s="27"/>
      <c r="AR46" s="27">
        <f t="shared" si="131"/>
        <v>6.9872400990271348</v>
      </c>
      <c r="AS46" s="27">
        <f t="shared" si="111"/>
        <v>3.892081380659806</v>
      </c>
      <c r="AT46" s="27">
        <f t="shared" si="112"/>
        <v>1.4101622486015897</v>
      </c>
      <c r="AU46" s="27">
        <f t="shared" si="113"/>
        <v>12.289483728288527</v>
      </c>
    </row>
    <row r="47" spans="1:47" x14ac:dyDescent="0.2">
      <c r="A47" t="str">
        <f>$A$11</f>
        <v>Administrative and secretarial occupations</v>
      </c>
      <c r="B47" s="27">
        <f t="shared" si="114"/>
        <v>0.31662605570397417</v>
      </c>
      <c r="C47" s="27">
        <f t="shared" si="115"/>
        <v>-0.34948786776489627</v>
      </c>
      <c r="D47" s="27">
        <f t="shared" si="116"/>
        <v>0.35897981451294747</v>
      </c>
      <c r="E47" s="27">
        <f t="shared" si="117"/>
        <v>0.32611800245202005</v>
      </c>
      <c r="F47" s="27"/>
      <c r="G47" s="27">
        <f t="shared" si="118"/>
        <v>-0.50564091732420735</v>
      </c>
      <c r="H47" s="27">
        <f t="shared" si="119"/>
        <v>-1.574986924711288</v>
      </c>
      <c r="I47" s="27">
        <f t="shared" si="120"/>
        <v>0.21955323778143798</v>
      </c>
      <c r="J47" s="27">
        <f t="shared" si="121"/>
        <v>-1.8610746042540569</v>
      </c>
      <c r="K47" s="27"/>
      <c r="L47" s="27">
        <f t="shared" si="122"/>
        <v>-0.18901486162023318</v>
      </c>
      <c r="M47" s="27">
        <f t="shared" si="123"/>
        <v>-1.9244747924761842</v>
      </c>
      <c r="N47" s="27">
        <f t="shared" si="124"/>
        <v>0.57853305229438545</v>
      </c>
      <c r="O47" s="27">
        <f t="shared" si="125"/>
        <v>-1.5349566018020369</v>
      </c>
      <c r="Q47" t="str">
        <f>$A$11</f>
        <v>Administrative and secretarial occupations</v>
      </c>
      <c r="R47" s="27">
        <f t="shared" si="126"/>
        <v>0.4528826161827455</v>
      </c>
      <c r="S47" s="27">
        <f t="shared" si="96"/>
        <v>0.10117124503757458</v>
      </c>
      <c r="T47" s="27">
        <f t="shared" si="97"/>
        <v>-0.17183149937559955</v>
      </c>
      <c r="U47" s="27">
        <f t="shared" si="98"/>
        <v>0.38222236184472003</v>
      </c>
      <c r="V47" s="27"/>
      <c r="W47" s="27">
        <f t="shared" si="127"/>
        <v>1.4171406417854575</v>
      </c>
      <c r="X47" s="27">
        <f t="shared" si="99"/>
        <v>-0.31390395276186478</v>
      </c>
      <c r="Y47" s="27">
        <f t="shared" si="100"/>
        <v>0.15251941231401606</v>
      </c>
      <c r="Z47" s="27">
        <f t="shared" si="101"/>
        <v>1.2557561013376084</v>
      </c>
      <c r="AA47" s="27"/>
      <c r="AB47" s="27">
        <f t="shared" si="128"/>
        <v>1.870023257968203</v>
      </c>
      <c r="AC47" s="27">
        <f t="shared" si="102"/>
        <v>-0.2127327077242902</v>
      </c>
      <c r="AD47" s="27">
        <f t="shared" si="103"/>
        <v>-1.9312087061583494E-2</v>
      </c>
      <c r="AE47" s="27">
        <f t="shared" si="104"/>
        <v>1.6379784631823284</v>
      </c>
      <c r="AG47" t="str">
        <f>$A$11</f>
        <v>Administrative and secretarial occupations</v>
      </c>
      <c r="AH47" s="27">
        <f t="shared" si="129"/>
        <v>-0.136256560478758</v>
      </c>
      <c r="AI47" s="27">
        <f t="shared" si="105"/>
        <v>-0.45065911280246951</v>
      </c>
      <c r="AJ47" s="27">
        <f t="shared" si="106"/>
        <v>0.53081131388854685</v>
      </c>
      <c r="AK47" s="27">
        <f t="shared" si="107"/>
        <v>-5.6104359392680436E-2</v>
      </c>
      <c r="AL47" s="27"/>
      <c r="AM47" s="27">
        <f t="shared" si="130"/>
        <v>-1.9227815591096533</v>
      </c>
      <c r="AN47" s="27">
        <f t="shared" si="108"/>
        <v>-1.2610829719494241</v>
      </c>
      <c r="AO47" s="27">
        <f t="shared" si="109"/>
        <v>6.7033825467420982E-2</v>
      </c>
      <c r="AP47" s="27">
        <f>AU11-AP11</f>
        <v>-3.1168307055916564</v>
      </c>
      <c r="AQ47" s="27"/>
      <c r="AR47" s="27">
        <f t="shared" si="131"/>
        <v>-2.0590381195884113</v>
      </c>
      <c r="AS47" s="27">
        <f t="shared" si="111"/>
        <v>-1.7117420847518936</v>
      </c>
      <c r="AT47" s="27">
        <f t="shared" si="112"/>
        <v>0.59784513935596784</v>
      </c>
      <c r="AU47" s="27">
        <f t="shared" si="113"/>
        <v>-3.1729350649843369</v>
      </c>
    </row>
    <row r="48" spans="1:47" x14ac:dyDescent="0.2">
      <c r="A48" t="str">
        <f>$A$12</f>
        <v>Skilled trades occupations</v>
      </c>
      <c r="B48" s="27">
        <f t="shared" si="114"/>
        <v>-2.9112877826538757</v>
      </c>
      <c r="C48" s="27">
        <f t="shared" si="115"/>
        <v>-0.27449367182934381</v>
      </c>
      <c r="D48" s="27">
        <f t="shared" si="116"/>
        <v>-0.29633149454859797</v>
      </c>
      <c r="E48" s="27">
        <f t="shared" si="117"/>
        <v>-3.4821129490318157</v>
      </c>
      <c r="F48" s="27"/>
      <c r="G48" s="27">
        <f t="shared" si="118"/>
        <v>-2.6664556932755694</v>
      </c>
      <c r="H48" s="27">
        <f t="shared" si="119"/>
        <v>0.76827099627412343</v>
      </c>
      <c r="I48" s="27">
        <f t="shared" si="120"/>
        <v>1.2441531816939264</v>
      </c>
      <c r="J48" s="27">
        <f t="shared" si="121"/>
        <v>-0.65403151530751558</v>
      </c>
      <c r="K48" s="27"/>
      <c r="L48" s="27">
        <f t="shared" si="122"/>
        <v>-5.5777434759294451</v>
      </c>
      <c r="M48" s="27">
        <f t="shared" si="123"/>
        <v>0.49377732444477962</v>
      </c>
      <c r="N48" s="27">
        <f t="shared" si="124"/>
        <v>0.94782168714532844</v>
      </c>
      <c r="O48" s="27">
        <f t="shared" si="125"/>
        <v>-4.1361444643393313</v>
      </c>
      <c r="Q48" t="str">
        <f>$A$12</f>
        <v>Skilled trades occupations</v>
      </c>
      <c r="R48" s="27">
        <f t="shared" si="126"/>
        <v>-2.9631907718827115</v>
      </c>
      <c r="S48" s="27">
        <f t="shared" si="96"/>
        <v>-0.25061546413686298</v>
      </c>
      <c r="T48" s="27">
        <f t="shared" si="97"/>
        <v>-0.83988646106182152</v>
      </c>
      <c r="U48" s="27">
        <f t="shared" si="98"/>
        <v>-4.0536926970813951</v>
      </c>
      <c r="V48" s="27"/>
      <c r="W48" s="27">
        <f t="shared" si="127"/>
        <v>-3.0960553138273408</v>
      </c>
      <c r="X48" s="27">
        <f t="shared" si="99"/>
        <v>0.59099243550971492</v>
      </c>
      <c r="Y48" s="27">
        <f t="shared" si="100"/>
        <v>1.090840687833774</v>
      </c>
      <c r="Z48" s="27">
        <f t="shared" si="101"/>
        <v>-1.414222190483855</v>
      </c>
      <c r="AA48" s="27"/>
      <c r="AB48" s="27">
        <f t="shared" si="128"/>
        <v>-6.0592460857100523</v>
      </c>
      <c r="AC48" s="27">
        <f t="shared" si="102"/>
        <v>0.34037697137285194</v>
      </c>
      <c r="AD48" s="27">
        <f t="shared" si="103"/>
        <v>0.25095422677195245</v>
      </c>
      <c r="AE48" s="27">
        <f t="shared" si="104"/>
        <v>-5.4679148875652501</v>
      </c>
      <c r="AG48" t="str">
        <f>$A$12</f>
        <v>Skilled trades occupations</v>
      </c>
      <c r="AH48" s="27">
        <f t="shared" si="129"/>
        <v>5.1902989228835628E-2</v>
      </c>
      <c r="AI48" s="27">
        <f t="shared" si="105"/>
        <v>-2.3878207692481279E-2</v>
      </c>
      <c r="AJ48" s="27">
        <f t="shared" si="106"/>
        <v>0.54355496651322421</v>
      </c>
      <c r="AK48" s="27">
        <f t="shared" si="107"/>
        <v>0.57157974804957812</v>
      </c>
      <c r="AL48" s="27"/>
      <c r="AM48" s="27">
        <f t="shared" si="130"/>
        <v>0.42959962055176537</v>
      </c>
      <c r="AN48" s="27">
        <f t="shared" si="108"/>
        <v>0.17727856076441095</v>
      </c>
      <c r="AO48" s="27">
        <f t="shared" si="109"/>
        <v>0.153312493860146</v>
      </c>
      <c r="AP48" s="27">
        <f t="shared" si="110"/>
        <v>0.76019067517632255</v>
      </c>
      <c r="AQ48" s="27"/>
      <c r="AR48" s="27">
        <f t="shared" si="131"/>
        <v>0.481502609780601</v>
      </c>
      <c r="AS48" s="27">
        <f t="shared" si="111"/>
        <v>0.15340035307192967</v>
      </c>
      <c r="AT48" s="27">
        <f t="shared" si="112"/>
        <v>0.69686746037337022</v>
      </c>
      <c r="AU48" s="27">
        <f t="shared" si="113"/>
        <v>1.3317704232259007</v>
      </c>
    </row>
    <row r="49" spans="1:47" x14ac:dyDescent="0.2">
      <c r="A49" t="str">
        <f>$A$13</f>
        <v>Caring, leisure and other service occupations</v>
      </c>
      <c r="B49" s="27">
        <f t="shared" si="114"/>
        <v>-0.19559159098092671</v>
      </c>
      <c r="C49" s="27">
        <f t="shared" si="115"/>
        <v>-0.73040547096787911</v>
      </c>
      <c r="D49" s="27">
        <f t="shared" si="116"/>
        <v>0.3969739321985255</v>
      </c>
      <c r="E49" s="27">
        <f t="shared" si="117"/>
        <v>-0.52902312975027854</v>
      </c>
      <c r="F49" s="27"/>
      <c r="G49" s="27">
        <f t="shared" si="118"/>
        <v>2.3339114030009593</v>
      </c>
      <c r="H49" s="27">
        <f t="shared" si="119"/>
        <v>0.38005702373119732</v>
      </c>
      <c r="I49" s="27">
        <f t="shared" si="120"/>
        <v>1.3377672164089107</v>
      </c>
      <c r="J49" s="27">
        <f t="shared" si="121"/>
        <v>4.0517356431410647</v>
      </c>
      <c r="K49" s="27"/>
      <c r="L49" s="27">
        <f t="shared" si="122"/>
        <v>2.1383198120200326</v>
      </c>
      <c r="M49" s="27">
        <f t="shared" si="123"/>
        <v>-0.35034844723668179</v>
      </c>
      <c r="N49" s="27">
        <f t="shared" si="124"/>
        <v>1.7347411486074362</v>
      </c>
      <c r="O49" s="27">
        <f t="shared" si="125"/>
        <v>3.5227125133907862</v>
      </c>
      <c r="Q49" t="str">
        <f>$A$13</f>
        <v>Caring, leisure and other service occupations</v>
      </c>
      <c r="R49" s="27">
        <f t="shared" si="126"/>
        <v>1.5998293626140914E-2</v>
      </c>
      <c r="S49" s="27">
        <f t="shared" si="96"/>
        <v>0.16273900549544074</v>
      </c>
      <c r="T49" s="27">
        <f t="shared" si="97"/>
        <v>4.1072764693300678E-2</v>
      </c>
      <c r="U49" s="27">
        <f t="shared" si="98"/>
        <v>0.21981006381488299</v>
      </c>
      <c r="V49" s="27"/>
      <c r="W49" s="27">
        <f t="shared" si="127"/>
        <v>0.36069100384129138</v>
      </c>
      <c r="X49" s="27">
        <f t="shared" si="99"/>
        <v>0.70479960597144209</v>
      </c>
      <c r="Y49" s="27">
        <f t="shared" si="100"/>
        <v>0.43137872235403085</v>
      </c>
      <c r="Z49" s="27">
        <f t="shared" si="101"/>
        <v>1.4968693321667637</v>
      </c>
      <c r="AA49" s="27"/>
      <c r="AB49" s="27">
        <f t="shared" si="128"/>
        <v>0.37668929746743229</v>
      </c>
      <c r="AC49" s="27">
        <f t="shared" si="102"/>
        <v>0.86753861146688283</v>
      </c>
      <c r="AD49" s="27">
        <f t="shared" si="103"/>
        <v>0.47245148704733153</v>
      </c>
      <c r="AE49" s="27">
        <f t="shared" si="104"/>
        <v>1.7166793959816466</v>
      </c>
      <c r="AG49" t="str">
        <f>$A$13</f>
        <v>Caring, leisure and other service occupations</v>
      </c>
      <c r="AH49" s="27">
        <f t="shared" si="129"/>
        <v>-0.21158988460706851</v>
      </c>
      <c r="AI49" s="27">
        <f t="shared" si="105"/>
        <v>-0.89314447646331274</v>
      </c>
      <c r="AJ49" s="27">
        <f t="shared" si="106"/>
        <v>0.35590116750522638</v>
      </c>
      <c r="AK49" s="27">
        <f t="shared" si="107"/>
        <v>-0.74883319356516154</v>
      </c>
      <c r="AL49" s="27"/>
      <c r="AM49" s="27">
        <f t="shared" si="130"/>
        <v>1.9732203991596702</v>
      </c>
      <c r="AN49" s="27">
        <f t="shared" si="108"/>
        <v>-0.32474258224024943</v>
      </c>
      <c r="AO49" s="27">
        <f t="shared" si="109"/>
        <v>0.90638849405487898</v>
      </c>
      <c r="AP49" s="27">
        <f t="shared" si="110"/>
        <v>2.5548663109743046</v>
      </c>
      <c r="AQ49" s="27"/>
      <c r="AR49" s="27">
        <f t="shared" si="131"/>
        <v>1.7616305145526017</v>
      </c>
      <c r="AS49" s="27">
        <f t="shared" si="111"/>
        <v>-1.2178870587035622</v>
      </c>
      <c r="AT49" s="27">
        <f t="shared" si="112"/>
        <v>1.2622896615601054</v>
      </c>
      <c r="AU49" s="27">
        <f t="shared" si="113"/>
        <v>1.8060331174091431</v>
      </c>
    </row>
    <row r="50" spans="1:47" x14ac:dyDescent="0.2">
      <c r="A50" t="str">
        <f>$A$14</f>
        <v>Sales and customer service occupations</v>
      </c>
      <c r="B50" s="27">
        <f t="shared" si="114"/>
        <v>1.2783635863534926E-2</v>
      </c>
      <c r="C50" s="27">
        <f t="shared" si="115"/>
        <v>-0.23698691095029645</v>
      </c>
      <c r="D50" s="27">
        <f t="shared" si="116"/>
        <v>-0.42696931581931796</v>
      </c>
      <c r="E50" s="27">
        <f t="shared" si="117"/>
        <v>-0.65117259090607149</v>
      </c>
      <c r="F50" s="27"/>
      <c r="G50" s="27">
        <f t="shared" si="118"/>
        <v>-0.38660256239531599</v>
      </c>
      <c r="H50" s="27">
        <f t="shared" si="119"/>
        <v>0.75520871383690391</v>
      </c>
      <c r="I50" s="27">
        <f t="shared" si="120"/>
        <v>-0.39740105776743651</v>
      </c>
      <c r="J50" s="27">
        <f t="shared" si="121"/>
        <v>-2.8794906325856573E-2</v>
      </c>
      <c r="K50" s="27"/>
      <c r="L50" s="27">
        <f t="shared" si="122"/>
        <v>-0.37381892653178106</v>
      </c>
      <c r="M50" s="27">
        <f t="shared" si="123"/>
        <v>0.51822180288660746</v>
      </c>
      <c r="N50" s="27">
        <f t="shared" si="124"/>
        <v>-0.82437037358675447</v>
      </c>
      <c r="O50" s="27">
        <f t="shared" si="125"/>
        <v>-0.67996749723192806</v>
      </c>
      <c r="Q50" t="str">
        <f>$A$14</f>
        <v>Sales and customer service occupations</v>
      </c>
      <c r="R50" s="27">
        <f t="shared" si="126"/>
        <v>-9.1001606034056159E-2</v>
      </c>
      <c r="S50" s="27">
        <f t="shared" si="96"/>
        <v>0.28053790013797997</v>
      </c>
      <c r="T50" s="27">
        <f t="shared" si="97"/>
        <v>-0.24783077043438562</v>
      </c>
      <c r="U50" s="27">
        <f t="shared" si="98"/>
        <v>-5.8294476330461364E-2</v>
      </c>
      <c r="V50" s="27"/>
      <c r="W50" s="27">
        <f t="shared" si="127"/>
        <v>0.27398277883717714</v>
      </c>
      <c r="X50" s="27">
        <f t="shared" si="99"/>
        <v>0.83508063377249009</v>
      </c>
      <c r="Y50" s="27">
        <f t="shared" si="100"/>
        <v>-0.13078959527892886</v>
      </c>
      <c r="Z50" s="27">
        <f t="shared" si="101"/>
        <v>0.97827381733073793</v>
      </c>
      <c r="AA50" s="27"/>
      <c r="AB50" s="27">
        <f t="shared" si="128"/>
        <v>0.18298117280312098</v>
      </c>
      <c r="AC50" s="27">
        <f t="shared" si="102"/>
        <v>1.1156185339104701</v>
      </c>
      <c r="AD50" s="27">
        <f t="shared" si="103"/>
        <v>-0.37862036571331448</v>
      </c>
      <c r="AE50" s="27">
        <f t="shared" si="104"/>
        <v>0.91997934100027656</v>
      </c>
      <c r="AG50" t="str">
        <f>$A$14</f>
        <v>Sales and customer service occupations</v>
      </c>
      <c r="AH50" s="27">
        <f t="shared" si="129"/>
        <v>0.10378524189757865</v>
      </c>
      <c r="AI50" s="27">
        <f t="shared" si="105"/>
        <v>-0.51752481108826487</v>
      </c>
      <c r="AJ50" s="27">
        <f t="shared" si="106"/>
        <v>-0.17913854538493412</v>
      </c>
      <c r="AK50" s="27">
        <f t="shared" si="107"/>
        <v>-0.59287811457561901</v>
      </c>
      <c r="AL50" s="27"/>
      <c r="AM50" s="27">
        <f t="shared" si="130"/>
        <v>-0.66058534123248513</v>
      </c>
      <c r="AN50" s="27">
        <f t="shared" si="108"/>
        <v>-7.987191993558973E-2</v>
      </c>
      <c r="AO50" s="27">
        <f t="shared" si="109"/>
        <v>-0.26661146248850931</v>
      </c>
      <c r="AP50" s="27">
        <f t="shared" si="110"/>
        <v>-1.0070687236565838</v>
      </c>
      <c r="AQ50" s="27"/>
      <c r="AR50" s="27">
        <f t="shared" si="131"/>
        <v>-0.55680009933490648</v>
      </c>
      <c r="AS50" s="27">
        <f t="shared" si="111"/>
        <v>-0.5973967310238546</v>
      </c>
      <c r="AT50" s="27">
        <f t="shared" si="112"/>
        <v>-0.44575000787344343</v>
      </c>
      <c r="AU50" s="27">
        <f t="shared" si="113"/>
        <v>-1.5999468382322029</v>
      </c>
    </row>
    <row r="51" spans="1:47" x14ac:dyDescent="0.2">
      <c r="A51" t="str">
        <f>$A$15</f>
        <v>Process, plant and machine operatives</v>
      </c>
      <c r="B51" s="27">
        <f t="shared" si="114"/>
        <v>-2.0072444532533034</v>
      </c>
      <c r="C51" s="27">
        <f t="shared" si="115"/>
        <v>0.14696407121841881</v>
      </c>
      <c r="D51" s="27">
        <f t="shared" si="116"/>
        <v>0.39835691579243848</v>
      </c>
      <c r="E51" s="27">
        <f t="shared" si="117"/>
        <v>-1.4619234662424461</v>
      </c>
      <c r="F51" s="27"/>
      <c r="G51" s="27">
        <f t="shared" si="118"/>
        <v>-1.6852704496656479</v>
      </c>
      <c r="H51" s="27">
        <f t="shared" si="119"/>
        <v>1.0805379515271722</v>
      </c>
      <c r="I51" s="27">
        <f t="shared" si="120"/>
        <v>0.50832626267234415</v>
      </c>
      <c r="J51" s="27">
        <f t="shared" si="121"/>
        <v>-9.6406235466130141E-2</v>
      </c>
      <c r="K51" s="27"/>
      <c r="L51" s="27">
        <f t="shared" si="122"/>
        <v>-3.6925149029189512</v>
      </c>
      <c r="M51" s="27">
        <f t="shared" si="123"/>
        <v>1.2275020227455911</v>
      </c>
      <c r="N51" s="27">
        <f t="shared" si="124"/>
        <v>0.90668317846478264</v>
      </c>
      <c r="O51" s="27">
        <f t="shared" si="125"/>
        <v>-1.5583297017085762</v>
      </c>
      <c r="Q51" t="str">
        <f>$A$15</f>
        <v>Process, plant and machine operatives</v>
      </c>
      <c r="R51" s="27">
        <f t="shared" si="126"/>
        <v>-1.7215048009653664</v>
      </c>
      <c r="S51" s="27">
        <f t="shared" si="96"/>
        <v>0.26179485313363093</v>
      </c>
      <c r="T51" s="27">
        <f t="shared" si="97"/>
        <v>3.6270041481711868E-2</v>
      </c>
      <c r="U51" s="27">
        <f t="shared" si="98"/>
        <v>-1.4234399063500263</v>
      </c>
      <c r="V51" s="27"/>
      <c r="W51" s="27">
        <f t="shared" si="127"/>
        <v>-1.8450487116405814</v>
      </c>
      <c r="X51" s="27">
        <f t="shared" si="99"/>
        <v>0.51026884391842131</v>
      </c>
      <c r="Y51" s="27">
        <f t="shared" si="100"/>
        <v>0.39806667980902999</v>
      </c>
      <c r="Z51" s="27">
        <f t="shared" si="101"/>
        <v>-0.93671318791312785</v>
      </c>
      <c r="AA51" s="27"/>
      <c r="AB51" s="27">
        <f t="shared" si="128"/>
        <v>-3.5665535126059478</v>
      </c>
      <c r="AC51" s="27">
        <f t="shared" si="102"/>
        <v>0.77206369705205224</v>
      </c>
      <c r="AD51" s="27">
        <f t="shared" si="103"/>
        <v>0.43433672129074186</v>
      </c>
      <c r="AE51" s="27">
        <f t="shared" si="104"/>
        <v>-2.3601530942631541</v>
      </c>
      <c r="AG51" t="str">
        <f>$A$15</f>
        <v>Process, plant and machine operatives</v>
      </c>
      <c r="AH51" s="27">
        <f t="shared" si="129"/>
        <v>-0.28573965228795029</v>
      </c>
      <c r="AI51" s="27">
        <f t="shared" si="105"/>
        <v>-0.11483078191520901</v>
      </c>
      <c r="AJ51" s="27">
        <f t="shared" si="106"/>
        <v>0.36208687431072678</v>
      </c>
      <c r="AK51" s="27">
        <f t="shared" si="107"/>
        <v>-3.8483559892432684E-2</v>
      </c>
      <c r="AL51" s="27"/>
      <c r="AM51" s="27">
        <f t="shared" si="130"/>
        <v>0.15977826197494105</v>
      </c>
      <c r="AN51" s="27">
        <f t="shared" si="108"/>
        <v>0.57026910760874394</v>
      </c>
      <c r="AO51" s="27">
        <f t="shared" si="109"/>
        <v>0.11025958286331239</v>
      </c>
      <c r="AP51" s="27">
        <f t="shared" si="110"/>
        <v>0.84030695244699771</v>
      </c>
      <c r="AQ51" s="27"/>
      <c r="AR51" s="27">
        <f t="shared" si="131"/>
        <v>-0.12596139031300924</v>
      </c>
      <c r="AS51" s="27">
        <f t="shared" si="111"/>
        <v>0.45543832569353493</v>
      </c>
      <c r="AT51" s="27">
        <f t="shared" si="112"/>
        <v>0.47234645717403917</v>
      </c>
      <c r="AU51" s="27">
        <f t="shared" si="113"/>
        <v>0.80182339255456503</v>
      </c>
    </row>
    <row r="52" spans="1:47" x14ac:dyDescent="0.2">
      <c r="A52" t="str">
        <f>$A$16</f>
        <v>Elementary occupations</v>
      </c>
      <c r="B52" s="27">
        <f t="shared" si="114"/>
        <v>-2.7363780641772504</v>
      </c>
      <c r="C52" s="27">
        <f t="shared" si="115"/>
        <v>-0.86107225562755474</v>
      </c>
      <c r="D52" s="27">
        <f t="shared" si="116"/>
        <v>0.1224197965355156</v>
      </c>
      <c r="E52" s="27">
        <f t="shared" si="117"/>
        <v>-3.4750305232692966</v>
      </c>
      <c r="F52" s="27"/>
      <c r="G52" s="27">
        <f t="shared" si="118"/>
        <v>1.4348876189143294</v>
      </c>
      <c r="H52" s="27">
        <f t="shared" si="119"/>
        <v>-1.6779793120994206</v>
      </c>
      <c r="I52" s="27">
        <f t="shared" si="120"/>
        <v>1.765175245331795</v>
      </c>
      <c r="J52" s="27">
        <f t="shared" si="121"/>
        <v>1.5220835521467038</v>
      </c>
      <c r="K52" s="27"/>
      <c r="L52" s="27">
        <f t="shared" si="122"/>
        <v>-1.301490445262921</v>
      </c>
      <c r="M52" s="27">
        <f t="shared" si="123"/>
        <v>-2.5390515677269754</v>
      </c>
      <c r="N52" s="27">
        <f t="shared" si="124"/>
        <v>1.8875950418673106</v>
      </c>
      <c r="O52" s="27">
        <f t="shared" si="125"/>
        <v>-1.9529469711225929</v>
      </c>
      <c r="Q52" t="str">
        <f>$A$16</f>
        <v>Elementary occupations</v>
      </c>
      <c r="R52" s="27">
        <f t="shared" si="126"/>
        <v>-2.135330769365309</v>
      </c>
      <c r="S52" s="27">
        <f t="shared" si="96"/>
        <v>-0.49623042772038417</v>
      </c>
      <c r="T52" s="27">
        <f t="shared" si="97"/>
        <v>2.2088893242313112E-2</v>
      </c>
      <c r="U52" s="27">
        <f t="shared" si="98"/>
        <v>-2.6094723038433756</v>
      </c>
      <c r="V52" s="27"/>
      <c r="W52" s="27">
        <f t="shared" si="127"/>
        <v>0.27615699389208359</v>
      </c>
      <c r="X52" s="27">
        <f t="shared" si="99"/>
        <v>-0.64304207485633125</v>
      </c>
      <c r="Y52" s="27">
        <f t="shared" si="100"/>
        <v>0.53731064420015651</v>
      </c>
      <c r="Z52" s="27">
        <f t="shared" si="101"/>
        <v>0.17042556323590574</v>
      </c>
      <c r="AA52" s="27"/>
      <c r="AB52" s="27">
        <f t="shared" si="128"/>
        <v>-1.8591737754732254</v>
      </c>
      <c r="AC52" s="27">
        <f t="shared" si="102"/>
        <v>-1.1392725025767154</v>
      </c>
      <c r="AD52" s="27">
        <f t="shared" si="103"/>
        <v>0.55939953744246962</v>
      </c>
      <c r="AE52" s="27">
        <f t="shared" si="104"/>
        <v>-2.4390467406074698</v>
      </c>
      <c r="AG52" t="str">
        <f>$A$16</f>
        <v>Elementary occupations</v>
      </c>
      <c r="AH52" s="27">
        <f t="shared" si="129"/>
        <v>-0.60104729481194852</v>
      </c>
      <c r="AI52" s="27">
        <f t="shared" si="105"/>
        <v>-0.36484182790719188</v>
      </c>
      <c r="AJ52" s="27">
        <f t="shared" si="106"/>
        <v>0.1003309032932016</v>
      </c>
      <c r="AK52" s="27">
        <f t="shared" si="107"/>
        <v>-0.8655582194259388</v>
      </c>
      <c r="AL52" s="27"/>
      <c r="AM52" s="27">
        <f t="shared" si="130"/>
        <v>1.1587306250222458</v>
      </c>
      <c r="AN52" s="27">
        <f t="shared" si="108"/>
        <v>-1.034937237243069</v>
      </c>
      <c r="AO52" s="27">
        <f t="shared" si="109"/>
        <v>1.2278646011316421</v>
      </c>
      <c r="AP52" s="27">
        <f t="shared" si="110"/>
        <v>1.3516579889108193</v>
      </c>
      <c r="AQ52" s="27"/>
      <c r="AR52" s="27">
        <f t="shared" si="131"/>
        <v>0.55768333021029726</v>
      </c>
      <c r="AS52" s="27">
        <f t="shared" si="111"/>
        <v>-1.3997790651502608</v>
      </c>
      <c r="AT52" s="27">
        <f t="shared" si="112"/>
        <v>1.3281955044248437</v>
      </c>
      <c r="AU52" s="27">
        <f t="shared" si="113"/>
        <v>0.48609976948488054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11.596676659652729</v>
      </c>
      <c r="C54" s="29">
        <f t="shared" si="115"/>
        <v>5.0352004762646629</v>
      </c>
      <c r="D54" s="29">
        <f t="shared" si="116"/>
        <v>1.2101228640825212</v>
      </c>
      <c r="E54" s="29">
        <f t="shared" si="117"/>
        <v>17.841999999999871</v>
      </c>
      <c r="F54" s="29"/>
      <c r="G54" s="29">
        <f t="shared" si="118"/>
        <v>16.423282307649458</v>
      </c>
      <c r="H54" s="29">
        <f t="shared" si="119"/>
        <v>8.9168953601670182</v>
      </c>
      <c r="I54" s="29">
        <f t="shared" si="120"/>
        <v>8.0678223321836171</v>
      </c>
      <c r="J54" s="29">
        <f t="shared" si="121"/>
        <v>33.408000000000129</v>
      </c>
      <c r="K54" s="29"/>
      <c r="L54" s="29">
        <f t="shared" si="122"/>
        <v>28.019958967302188</v>
      </c>
      <c r="M54" s="29">
        <f t="shared" si="123"/>
        <v>13.952095836431681</v>
      </c>
      <c r="N54" s="29">
        <f t="shared" si="124"/>
        <v>9.2779451962661383</v>
      </c>
      <c r="O54" s="29">
        <f t="shared" si="125"/>
        <v>51.25</v>
      </c>
      <c r="Q54" s="24" t="str">
        <f>$A$18</f>
        <v>All occupations</v>
      </c>
      <c r="R54" s="29">
        <f t="shared" ref="R54" si="132">W18-R18</f>
        <v>3.5532217316294634</v>
      </c>
      <c r="S54" s="29">
        <f t="shared" ref="S54" si="133">X18-S18</f>
        <v>2.7970737071917604</v>
      </c>
      <c r="T54" s="29">
        <f t="shared" ref="T54" si="134">Y18-T18</f>
        <v>-3.7122462715214937</v>
      </c>
      <c r="U54" s="29">
        <f t="shared" ref="U54" si="135">Z18-U18</f>
        <v>2.6380491672996982</v>
      </c>
      <c r="V54" s="29"/>
      <c r="W54" s="29">
        <f t="shared" ref="W54" si="136">AB18-W18</f>
        <v>5.694562124356537</v>
      </c>
      <c r="X54" s="29">
        <f t="shared" ref="X54" si="137">AC18-X18</f>
        <v>4.101111189148682</v>
      </c>
      <c r="Y54" s="29">
        <f t="shared" ref="Y54" si="138">AD18-Y18</f>
        <v>3.7931496287286492</v>
      </c>
      <c r="Z54" s="29">
        <f t="shared" ref="Z54" si="139">AE18-Z18</f>
        <v>13.58882294223389</v>
      </c>
      <c r="AA54" s="29"/>
      <c r="AB54" s="29">
        <f t="shared" ref="AB54" si="140">AB18-R18</f>
        <v>9.2477838559860004</v>
      </c>
      <c r="AC54" s="29">
        <f t="shared" ref="AC54" si="141">AC18-S18</f>
        <v>6.8981848963404424</v>
      </c>
      <c r="AD54" s="29">
        <f t="shared" ref="AD54" si="142">AD18-T18</f>
        <v>8.090335720715558E-2</v>
      </c>
      <c r="AE54" s="29">
        <f t="shared" ref="AE54" si="143">AE18-U18</f>
        <v>16.226872109533588</v>
      </c>
      <c r="AG54" s="24" t="str">
        <f>$A$18</f>
        <v>All occupations</v>
      </c>
      <c r="AH54" s="29">
        <f t="shared" ref="AH54" si="144">AM18-AH18</f>
        <v>8.0434549280232943</v>
      </c>
      <c r="AI54" s="29">
        <f t="shared" ref="AI54" si="145">AN18-AI18</f>
        <v>2.2381267690729487</v>
      </c>
      <c r="AJ54" s="29">
        <f t="shared" ref="AJ54" si="146">AO18-AJ18</f>
        <v>4.9223691356040185</v>
      </c>
      <c r="AK54" s="29">
        <f t="shared" ref="AK54" si="147">AP18-AK18</f>
        <v>15.203950832700286</v>
      </c>
      <c r="AL54" s="29"/>
      <c r="AM54" s="29">
        <f t="shared" ref="AM54" si="148">AR18-AM18</f>
        <v>10.72872018329295</v>
      </c>
      <c r="AN54" s="29">
        <f t="shared" ref="AN54" si="149">AS18-AN18</f>
        <v>4.815784171018322</v>
      </c>
      <c r="AO54" s="29">
        <f t="shared" ref="AO54" si="150">AT18-AO18</f>
        <v>4.2746727034549821</v>
      </c>
      <c r="AP54" s="29">
        <f t="shared" ref="AP54" si="151">AU18-AP18</f>
        <v>19.81917705776624</v>
      </c>
      <c r="AQ54" s="29"/>
      <c r="AR54" s="29">
        <f t="shared" ref="AR54" si="152">AR18-AH18</f>
        <v>18.772175111316244</v>
      </c>
      <c r="AS54" s="29">
        <f t="shared" ref="AS54" si="153">AS18-AI18</f>
        <v>7.0539109400912707</v>
      </c>
      <c r="AT54" s="29">
        <f t="shared" ref="AT54" si="154">AT18-AJ18</f>
        <v>9.1970418390590005</v>
      </c>
      <c r="AU54" s="29">
        <f t="shared" ref="AU54" si="155">AU18-AK18</f>
        <v>35.023127890466526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Swindon and Wiltshire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0.96217402139007202</v>
      </c>
      <c r="N7" s="91">
        <f>'Occ T2'!I180</f>
        <v>0.56100777769414467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-1.3517064482925556</v>
      </c>
      <c r="N9" s="91">
        <f>'Occ T2'!I178</f>
        <v>-1.1380712444854724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-4.1078401135141052</v>
      </c>
      <c r="N10" s="91">
        <f>'Occ T2'!I177</f>
        <v>5.4885864496383663</v>
      </c>
    </row>
    <row r="11" spans="1:14" x14ac:dyDescent="0.2">
      <c r="L11" s="114" t="str">
        <f>"["&amp;'Occ T3'!A47&amp;"]"</f>
        <v>[Elementary occupations]</v>
      </c>
      <c r="M11" s="91">
        <f>'Occ T1'!H88</f>
        <v>-1.7767860149316084</v>
      </c>
      <c r="N11" s="91">
        <f>'Occ T1'!I88</f>
        <v>0.26872207304626805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-0.50622308499870261</v>
      </c>
      <c r="N13" s="91">
        <f>'Occ T2'!I176</f>
        <v>3.9588186951000637E-2</v>
      </c>
    </row>
    <row r="14" spans="1:14" x14ac:dyDescent="0.2">
      <c r="L14" s="91" t="str">
        <f>'Occ T3'!A44</f>
        <v>81 Process, plant and machine operatives</v>
      </c>
      <c r="M14" s="91">
        <f>'Occ T2'!H175</f>
        <v>-2.6720246108786871</v>
      </c>
      <c r="N14" s="91">
        <f>'Occ T2'!I175</f>
        <v>-0.13697922720596889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-1.4397235120665375</v>
      </c>
      <c r="N15" s="91">
        <f>'Occ T1'!I87</f>
        <v>-3.3138364346030347E-2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2.0098747835081365</v>
      </c>
      <c r="N17" s="91">
        <f>'Occ T2'!I174</f>
        <v>1.3193148575315394</v>
      </c>
    </row>
    <row r="18" spans="12:14" x14ac:dyDescent="0.2">
      <c r="L18" s="91" t="str">
        <f>'Occ T3'!A40</f>
        <v>71 Sales occupations</v>
      </c>
      <c r="M18" s="91">
        <f>'Occ T2'!H173</f>
        <v>-0.91224536948347756</v>
      </c>
      <c r="N18" s="91">
        <f>'Occ T2'!I173</f>
        <v>-0.3626652621855353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-0.3865938055708229</v>
      </c>
      <c r="N19" s="91">
        <f>'Occ T1'!I86</f>
        <v>-5.7674211128566633E-3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1.013631805374593</v>
      </c>
      <c r="N21" s="91">
        <f>'Occ T2'!I172</f>
        <v>-2.1448125653479311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-0.1992367019994834</v>
      </c>
      <c r="N22" s="91">
        <f>'Occ T2'!I171</f>
        <v>0.58135098682798869</v>
      </c>
    </row>
    <row r="23" spans="12:14" x14ac:dyDescent="0.2">
      <c r="L23" s="91" t="str">
        <f>'Occ T3'!A35</f>
        <v>61 Caring personal service occupations</v>
      </c>
      <c r="M23" s="91">
        <f>'Occ T2'!H170</f>
        <v>-0.36855356741835044</v>
      </c>
      <c r="N23" s="91">
        <f>'Occ T2'!I170</f>
        <v>0.85971433619100868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-0.31544814654504982</v>
      </c>
      <c r="N24" s="91">
        <f>'Occ T1'!I85</f>
        <v>0.77007720803743407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-1.425583855286916</v>
      </c>
      <c r="N26" s="91">
        <f>'Occ T2'!I169</f>
        <v>0.30667658153187283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-2.4893155151901158</v>
      </c>
      <c r="N27" s="91">
        <f>'Occ T2'!I168</f>
        <v>-0.20642130993855368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-2.4201068872752751</v>
      </c>
      <c r="N28" s="91">
        <f>'Occ T2'!I167</f>
        <v>-0.43327031960882501</v>
      </c>
    </row>
    <row r="29" spans="12:14" x14ac:dyDescent="0.2">
      <c r="L29" s="91" t="str">
        <f>'Occ T3'!A29</f>
        <v>51 Skilled agricultural and related trades</v>
      </c>
      <c r="M29" s="91">
        <f>'Occ T2'!H166</f>
        <v>1.5132445777122694</v>
      </c>
      <c r="N29" s="91">
        <f>'Occ T2'!I166</f>
        <v>0.31910629218272479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-1.7535388890235759</v>
      </c>
      <c r="N30" s="91">
        <f>'Occ T1'!I84</f>
        <v>-0.11675652071828635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-1.5743303347265702</v>
      </c>
      <c r="N32" s="91">
        <f>'Occ T2'!I165</f>
        <v>-1.679033084417425</v>
      </c>
    </row>
    <row r="33" spans="12:14" x14ac:dyDescent="0.2">
      <c r="L33" s="91" t="str">
        <f>'Occ T3'!A25</f>
        <v>41 Administrative occupations</v>
      </c>
      <c r="M33" s="91">
        <f>'Occ T2'!H164</f>
        <v>0.55554055531534807</v>
      </c>
      <c r="N33" s="91">
        <f>'Occ T2'!I164</f>
        <v>-5.4585556035291471E-2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0.16209359346741614</v>
      </c>
      <c r="N34" s="91">
        <f>'Occ T1'!I83</f>
        <v>-0.31364217979087394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2.07191323851037</v>
      </c>
      <c r="N36" s="91">
        <f>'Occ T2'!I163</f>
        <v>0.46036286929518333</v>
      </c>
    </row>
    <row r="37" spans="12:14" x14ac:dyDescent="0.2">
      <c r="L37" s="91" t="str">
        <f>'Occ T3'!A21</f>
        <v>34 Culture, media and sports occupations</v>
      </c>
      <c r="M37" s="91">
        <f>'Occ T2'!H162</f>
        <v>1.8275006395783056</v>
      </c>
      <c r="N37" s="91">
        <f>'Occ T2'!I162</f>
        <v>0.76597151566635269</v>
      </c>
    </row>
    <row r="38" spans="12:14" x14ac:dyDescent="0.2">
      <c r="L38" s="91" t="str">
        <f>'Occ T3'!A20</f>
        <v>33 Protective service occupations</v>
      </c>
      <c r="M38" s="91">
        <f>'Occ T2'!H161</f>
        <v>1.2313207613186661</v>
      </c>
      <c r="N38" s="91">
        <f>'Occ T2'!I161</f>
        <v>-0.95599574409857002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2.2945602749619098</v>
      </c>
      <c r="N39" s="91">
        <f>'Occ T2'!I160</f>
        <v>4.4432612655735726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5.3008878596687126</v>
      </c>
      <c r="N40" s="91">
        <f>'Occ T2'!I159</f>
        <v>0.19407370717781092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2.4683654716456616</v>
      </c>
      <c r="N41" s="91">
        <f>'Occ T1'!I82</f>
        <v>1.0945798834859133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5.1930994938112152</v>
      </c>
      <c r="N43" s="91">
        <f>'Occ T2'!I158</f>
        <v>1.1518389925017303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3.1553453430954725</v>
      </c>
      <c r="N44" s="91">
        <f>'Occ T2'!I157</f>
        <v>0.60267159514248991</v>
      </c>
    </row>
    <row r="45" spans="12:14" x14ac:dyDescent="0.2">
      <c r="L45" s="91" t="str">
        <f>'Occ T3'!A13</f>
        <v>22 Health professionals</v>
      </c>
      <c r="M45" s="91">
        <f>'Occ T2'!H156</f>
        <v>2.978774584234678</v>
      </c>
      <c r="N45" s="91">
        <f>'Occ T2'!I156</f>
        <v>0.87583200820666729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3.0534031867152089</v>
      </c>
      <c r="N46" s="91">
        <f>'Occ T2'!I155</f>
        <v>2.3982314185897247</v>
      </c>
    </row>
    <row r="47" spans="12:14" x14ac:dyDescent="0.2">
      <c r="L47" s="114" t="str">
        <f>"["&amp;'Occ T3'!A11&amp;"]"</f>
        <v>[Professional occupations]</v>
      </c>
      <c r="M47" s="91">
        <f>'Occ T1'!H81</f>
        <v>3.7139409733602413</v>
      </c>
      <c r="N47" s="91">
        <f>'Occ T1'!I81</f>
        <v>1.3678595980140429</v>
      </c>
    </row>
    <row r="49" spans="12:14" x14ac:dyDescent="0.2">
      <c r="L49" s="107" t="str">
        <f>'Occ T3'!A9</f>
        <v>12 Other managers and proprietors</v>
      </c>
      <c r="M49" s="91">
        <f>'Occ T2'!H154</f>
        <v>2.2181525406316016</v>
      </c>
      <c r="N49" s="91">
        <f>'Occ T2'!I154</f>
        <v>1.080252090271383</v>
      </c>
    </row>
    <row r="50" spans="12:14" x14ac:dyDescent="0.2">
      <c r="L50" s="107" t="str">
        <f>'Occ T3'!A8</f>
        <v>11 Corporate managers and directors</v>
      </c>
      <c r="M50" s="91">
        <f>'Occ T2'!H153</f>
        <v>4.1868146918216942</v>
      </c>
      <c r="N50" s="91">
        <f>'Occ T2'!I153</f>
        <v>-6.9290445654046628E-2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3.5183525714220121</v>
      </c>
      <c r="N51" s="91">
        <f>'Occ T1'!I80</f>
        <v>0.32701343002912164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Swindon and Wiltshire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5.5903223826079653</v>
      </c>
      <c r="N82" s="94">
        <f>'Occ T2'!F119</f>
        <v>-0.3118533536964172</v>
      </c>
    </row>
    <row r="83" spans="12:14" x14ac:dyDescent="0.2">
      <c r="L83" s="10" t="str">
        <f>name!D5</f>
        <v>12 Other managers and proprietors</v>
      </c>
      <c r="M83" s="94">
        <f>'Occ T2'!D9-'Occ T2'!B9</f>
        <v>1.5206821517201679</v>
      </c>
      <c r="N83" s="94">
        <f>'Occ T2'!F120</f>
        <v>2.559767623743463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3.3422473257148688</v>
      </c>
      <c r="N84" s="94">
        <f>'Occ T2'!F121</f>
        <v>10.218388100650813</v>
      </c>
    </row>
    <row r="85" spans="12:14" x14ac:dyDescent="0.2">
      <c r="L85" s="10" t="str">
        <f>name!D7</f>
        <v>22 Health professionals</v>
      </c>
      <c r="M85" s="94">
        <f>'Occ T2'!D11-'Occ T2'!B11</f>
        <v>2.2168650135588059</v>
      </c>
      <c r="N85" s="94">
        <f>'Occ T2'!F122</f>
        <v>2.2695032987327899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2.5756484538934998</v>
      </c>
      <c r="N86" s="94">
        <f>'Occ T2'!F123</f>
        <v>1.6885377075483881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6.0692112265258409</v>
      </c>
      <c r="N87" s="94">
        <f>'Occ T2'!F124</f>
        <v>5.0864625608483145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1.776407495915505</v>
      </c>
      <c r="N88" s="94">
        <f>'Occ T2'!F125</f>
        <v>0.23031887600679113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0.7507560790969654</v>
      </c>
      <c r="N89" s="94">
        <f>'Occ T2'!F126</f>
        <v>6.4380350382290263</v>
      </c>
    </row>
    <row r="90" spans="12:14" x14ac:dyDescent="0.2">
      <c r="L90" s="10" t="str">
        <f>name!D12</f>
        <v>33 Protective service occupations</v>
      </c>
      <c r="M90" s="94">
        <f>'Occ T2'!D16-'Occ T2'!B16</f>
        <v>0.18895767933936192</v>
      </c>
      <c r="N90" s="94">
        <f>'Occ T2'!F127</f>
        <v>-0.42719043232789922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0.69577462930858669</v>
      </c>
      <c r="N91" s="94">
        <f>'Occ T2'!F128</f>
        <v>0.9746103296356452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2.388272219066419</v>
      </c>
      <c r="N92" s="94">
        <f>'Occ T2'!F129</f>
        <v>1.7479083166948577</v>
      </c>
    </row>
    <row r="93" spans="12:14" x14ac:dyDescent="0.2">
      <c r="L93" s="10" t="str">
        <f>name!D15</f>
        <v>41 Administrative occupations</v>
      </c>
      <c r="M93" s="94">
        <f>'Occ T2'!D19-'Occ T2'!B19</f>
        <v>0.9111149037225843</v>
      </c>
      <c r="N93" s="94">
        <f>'Occ T2'!F130</f>
        <v>-0.27202096821743993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-0.58499690127054915</v>
      </c>
      <c r="N94" s="94">
        <f>'Occ T2'!F131</f>
        <v>-1.5890536360366134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0.39087326284320678</v>
      </c>
      <c r="N95" s="94">
        <f>'Occ T2'!F132</f>
        <v>0.26447239719825166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-1.8238249654925323</v>
      </c>
      <c r="N96" s="94">
        <f>'Occ T2'!F133</f>
        <v>-0.88252153609834316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-1.5488696362281349</v>
      </c>
      <c r="N97" s="94">
        <f>'Occ T2'!F134</f>
        <v>-0.3519061606293743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-0.50029161015436063</v>
      </c>
      <c r="N98" s="94">
        <f>'Occ T2'!F135</f>
        <v>0.31592378422191292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-0.46848513140217918</v>
      </c>
      <c r="N99" s="94">
        <f>'Occ T2'!F136</f>
        <v>3.444888207966649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-7.7530165291692654E-2</v>
      </c>
      <c r="N100" s="94">
        <f>'Occ T2'!F137</f>
        <v>0.70277991387268024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1.6992166943594289E-2</v>
      </c>
      <c r="N101" s="94">
        <f>'Occ T2'!F138</f>
        <v>-9.5932478698217999E-2</v>
      </c>
    </row>
    <row r="102" spans="12:14" x14ac:dyDescent="0.2">
      <c r="L102" s="10" t="str">
        <f>name!D24</f>
        <v>71 Sales occupations</v>
      </c>
      <c r="M102" s="94">
        <f>'Occ T2'!D28-'Occ T2'!B28</f>
        <v>-1.2598973037856318</v>
      </c>
      <c r="N102" s="94">
        <f>'Occ T2'!F139</f>
        <v>-1.4252216106760542</v>
      </c>
    </row>
    <row r="103" spans="12:14" x14ac:dyDescent="0.2">
      <c r="L103" s="10" t="str">
        <f>name!D25</f>
        <v>72 Customer service occupations</v>
      </c>
      <c r="M103" s="94">
        <f>'Occ T2'!D29-'Occ T2'!B29</f>
        <v>0.60872471287953367</v>
      </c>
      <c r="N103" s="94">
        <f>'Occ T2'!F140</f>
        <v>1.3964267043501852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-1.1695998323865346</v>
      </c>
      <c r="N104" s="94">
        <f>'Occ T2'!F141</f>
        <v>-0.16413752102123258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-0.29232363385593096</v>
      </c>
      <c r="N105" s="94">
        <f>'Occ T2'!F142</f>
        <v>6.773128555506247E-2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-1.2399114705185026</v>
      </c>
      <c r="N106" s="94">
        <f>'Occ T2'!F143</f>
        <v>6.529707867533145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-2.2351190527507434</v>
      </c>
      <c r="N107" s="94">
        <f>'Occ T2'!F144</f>
        <v>-5.0076243153864795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17.842000000000155</v>
      </c>
      <c r="N109" s="94">
        <f>'Occ T2'!F146</f>
        <v>33.407999999999959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Swindon and Wiltshire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7.1110045343281314</v>
      </c>
      <c r="N153" s="94">
        <f>'Occ T1'!H8</f>
        <v>2.2479142700470476</v>
      </c>
    </row>
    <row r="154" spans="1:14" x14ac:dyDescent="0.2">
      <c r="L154" s="10" t="str">
        <f>name!E5</f>
        <v>Professional occupations</v>
      </c>
      <c r="M154" s="94">
        <f>'Occ T1'!D9-'Occ T1'!B9</f>
        <v>14.203972019693026</v>
      </c>
      <c r="N154" s="94">
        <f>'Occ T1'!H9</f>
        <v>19.262891667780295</v>
      </c>
    </row>
    <row r="155" spans="1:14" x14ac:dyDescent="0.2">
      <c r="L155" s="10" t="str">
        <f>name!E6</f>
        <v>Associate professional occupations</v>
      </c>
      <c r="M155" s="94">
        <f>'Occ T1'!D10-'Occ T1'!B10</f>
        <v>5.8001681027268432</v>
      </c>
      <c r="N155" s="94">
        <f>'Occ T1'!H10</f>
        <v>8.9636821282384176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0.32611800245203426</v>
      </c>
      <c r="N156" s="94">
        <f>'Occ T1'!H11</f>
        <v>-1.8610746042540569</v>
      </c>
    </row>
    <row r="157" spans="1:14" x14ac:dyDescent="0.2">
      <c r="L157" s="10" t="str">
        <f>name!E8</f>
        <v>Skilled trades occupations</v>
      </c>
      <c r="M157" s="94">
        <f>'Occ T1'!D12-'Occ T1'!B12</f>
        <v>-3.4821129490318228</v>
      </c>
      <c r="N157" s="94">
        <f>'Occ T1'!H12</f>
        <v>-0.65403151530755821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-0.52902312975027144</v>
      </c>
      <c r="N158" s="94">
        <f>'Occ T1'!H13</f>
        <v>4.0517356431411145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-0.65117259090609991</v>
      </c>
      <c r="N159" s="94">
        <f>'Occ T1'!H14</f>
        <v>-2.8794906325870784E-2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-1.4619234662424638</v>
      </c>
      <c r="N160" s="94">
        <f>'Occ T1'!H15</f>
        <v>-9.6406235466172774E-2</v>
      </c>
    </row>
    <row r="161" spans="12:14" x14ac:dyDescent="0.2">
      <c r="L161" s="10" t="str">
        <f>name!E12</f>
        <v>Elementary occupations</v>
      </c>
      <c r="M161" s="94">
        <f>'Occ T1'!D16-'Occ T1'!B16</f>
        <v>-3.4750305232692469</v>
      </c>
      <c r="N161" s="94">
        <f>'Occ T1'!H16</f>
        <v>1.5220835521466682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17.842000000000155</v>
      </c>
      <c r="N163" s="94">
        <f>'Occ T1'!H18</f>
        <v>33.407999999999888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Swindon and Wiltshire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30.355753587788442</v>
      </c>
      <c r="N5" s="87">
        <f>SUM(N6:N7)</f>
        <v>33.733405552959859</v>
      </c>
      <c r="O5" s="87">
        <f t="shared" ref="O5:AL5" si="1">SUM(O6:O7)</f>
        <v>33.342607316524926</v>
      </c>
      <c r="P5" s="87">
        <f t="shared" si="1"/>
        <v>35.783216551952499</v>
      </c>
      <c r="Q5" s="87">
        <f t="shared" si="1"/>
        <v>37.494212172525458</v>
      </c>
      <c r="R5" s="87">
        <f t="shared" si="1"/>
        <v>37.676256368143896</v>
      </c>
      <c r="S5" s="87">
        <f t="shared" si="1"/>
        <v>39.719290014286123</v>
      </c>
      <c r="T5" s="87">
        <f t="shared" si="1"/>
        <v>41.00363092716448</v>
      </c>
      <c r="U5" s="87">
        <f t="shared" si="1"/>
        <v>41.481146227258485</v>
      </c>
      <c r="V5" s="87">
        <f t="shared" si="1"/>
        <v>43.388767040133978</v>
      </c>
      <c r="W5" s="87">
        <f t="shared" si="1"/>
        <v>44.787260902472028</v>
      </c>
      <c r="X5" s="87">
        <f t="shared" si="1"/>
        <v>40.799116251301228</v>
      </c>
      <c r="Y5" s="87">
        <f t="shared" si="1"/>
        <v>41.345522161800282</v>
      </c>
      <c r="Z5" s="87">
        <f t="shared" si="1"/>
        <v>41.961271048251724</v>
      </c>
      <c r="AA5" s="87">
        <f t="shared" si="1"/>
        <v>42.546949764644474</v>
      </c>
      <c r="AB5" s="87">
        <f t="shared" si="1"/>
        <v>43.008326014249242</v>
      </c>
      <c r="AC5" s="87">
        <f t="shared" si="1"/>
        <v>43.440829144952019</v>
      </c>
      <c r="AD5" s="87">
        <f t="shared" si="1"/>
        <v>43.852215832414437</v>
      </c>
      <c r="AE5" s="87">
        <f t="shared" si="1"/>
        <v>44.268014294479528</v>
      </c>
      <c r="AF5" s="87">
        <f t="shared" si="1"/>
        <v>44.686266500500281</v>
      </c>
      <c r="AG5" s="87">
        <f t="shared" si="1"/>
        <v>45.125214581936284</v>
      </c>
      <c r="AH5" s="87">
        <f t="shared" si="1"/>
        <v>45.563930000286632</v>
      </c>
      <c r="AI5" s="87">
        <f t="shared" si="1"/>
        <v>45.994781430344133</v>
      </c>
      <c r="AJ5" s="87">
        <f t="shared" si="1"/>
        <v>46.434648207953487</v>
      </c>
      <c r="AK5" s="87">
        <f t="shared" si="1"/>
        <v>46.819000398982283</v>
      </c>
      <c r="AL5" s="87">
        <f t="shared" si="1"/>
        <v>47.035175172519075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19.6090117077432</v>
      </c>
      <c r="N6" s="11">
        <v>21.781750837092812</v>
      </c>
      <c r="O6" s="11">
        <v>21.965366936044788</v>
      </c>
      <c r="P6" s="11">
        <v>23.373783210298171</v>
      </c>
      <c r="Q6" s="11">
        <v>23.004870682365762</v>
      </c>
      <c r="R6" s="11">
        <v>24.559937501643923</v>
      </c>
      <c r="S6" s="11">
        <v>26.852895538822033</v>
      </c>
      <c r="T6" s="11">
        <v>26.859519749913659</v>
      </c>
      <c r="U6" s="11">
        <v>27.57946248351822</v>
      </c>
      <c r="V6" s="11">
        <v>29.079485733050806</v>
      </c>
      <c r="W6" s="11">
        <v>30.150259884251888</v>
      </c>
      <c r="X6" s="11">
        <v>26.352831903128219</v>
      </c>
      <c r="Y6" s="11">
        <v>26.640137154559675</v>
      </c>
      <c r="Z6" s="11">
        <v>26.959608545485789</v>
      </c>
      <c r="AA6" s="11">
        <v>27.282055911152362</v>
      </c>
      <c r="AB6" s="11">
        <v>27.536231425776613</v>
      </c>
      <c r="AC6" s="11">
        <v>27.769611895358906</v>
      </c>
      <c r="AD6" s="11">
        <v>27.99294994599602</v>
      </c>
      <c r="AE6" s="11">
        <v>28.214197206514374</v>
      </c>
      <c r="AF6" s="11">
        <v>28.439796565738412</v>
      </c>
      <c r="AG6" s="11">
        <v>28.678709992939513</v>
      </c>
      <c r="AH6" s="11">
        <v>28.918885289016522</v>
      </c>
      <c r="AI6" s="11">
        <v>29.162858551112329</v>
      </c>
      <c r="AJ6" s="11">
        <v>29.419514858583074</v>
      </c>
      <c r="AK6" s="11">
        <v>29.639151836269559</v>
      </c>
      <c r="AL6" s="11">
        <v>29.838406530555471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10.74674188004524</v>
      </c>
      <c r="N7" s="11">
        <v>11.951654715867049</v>
      </c>
      <c r="O7" s="11">
        <v>11.377240380480139</v>
      </c>
      <c r="P7" s="11">
        <v>12.409433341654328</v>
      </c>
      <c r="Q7" s="11">
        <v>14.489341490159694</v>
      </c>
      <c r="R7" s="11">
        <v>13.11631886649997</v>
      </c>
      <c r="S7" s="11">
        <v>12.866394475464089</v>
      </c>
      <c r="T7" s="11">
        <v>14.144111177250817</v>
      </c>
      <c r="U7" s="11">
        <v>13.901683743740262</v>
      </c>
      <c r="V7" s="11">
        <v>14.30928130708317</v>
      </c>
      <c r="W7" s="11">
        <v>14.637001018220138</v>
      </c>
      <c r="X7" s="11">
        <v>14.446284348173009</v>
      </c>
      <c r="Y7" s="11">
        <v>14.70538500724061</v>
      </c>
      <c r="Z7" s="11">
        <v>15.001662502765935</v>
      </c>
      <c r="AA7" s="11">
        <v>15.264893853492113</v>
      </c>
      <c r="AB7" s="11">
        <v>15.472094588472627</v>
      </c>
      <c r="AC7" s="11">
        <v>15.671217249593116</v>
      </c>
      <c r="AD7" s="11">
        <v>15.859265886418415</v>
      </c>
      <c r="AE7" s="11">
        <v>16.053817087965157</v>
      </c>
      <c r="AF7" s="11">
        <v>16.246469934761869</v>
      </c>
      <c r="AG7" s="11">
        <v>16.44650458899677</v>
      </c>
      <c r="AH7" s="11">
        <v>16.645044711270113</v>
      </c>
      <c r="AI7" s="11">
        <v>16.831922879231808</v>
      </c>
      <c r="AJ7" s="11">
        <v>17.015133349370409</v>
      </c>
      <c r="AK7" s="11">
        <v>17.179848562712724</v>
      </c>
      <c r="AL7" s="11">
        <v>17.196768641963601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65.787955066947148</v>
      </c>
      <c r="N9" s="87">
        <f>SUM(N10:N13)</f>
        <v>65.540088931917396</v>
      </c>
      <c r="O9" s="87">
        <f t="shared" ref="O9:AL9" si="3">SUM(O10:O13)</f>
        <v>64.957370229129779</v>
      </c>
      <c r="P9" s="87">
        <f t="shared" si="3"/>
        <v>68.860557541724475</v>
      </c>
      <c r="Q9" s="87">
        <f t="shared" si="3"/>
        <v>70.141204989215211</v>
      </c>
      <c r="R9" s="87">
        <f t="shared" si="3"/>
        <v>71.015504406797746</v>
      </c>
      <c r="S9" s="87">
        <f t="shared" si="3"/>
        <v>77.345334179212699</v>
      </c>
      <c r="T9" s="87">
        <f t="shared" si="3"/>
        <v>74.280210275038755</v>
      </c>
      <c r="U9" s="87">
        <f t="shared" si="3"/>
        <v>77.243747074057012</v>
      </c>
      <c r="V9" s="87">
        <f t="shared" si="3"/>
        <v>82.131525381977298</v>
      </c>
      <c r="W9" s="87">
        <f t="shared" si="3"/>
        <v>85.219476426490772</v>
      </c>
      <c r="X9" s="87">
        <f t="shared" si="3"/>
        <v>87.800638892884933</v>
      </c>
      <c r="Y9" s="87">
        <f t="shared" si="3"/>
        <v>89.097382277970468</v>
      </c>
      <c r="Z9" s="87">
        <f t="shared" si="3"/>
        <v>90.464179396818537</v>
      </c>
      <c r="AA9" s="87">
        <f t="shared" si="3"/>
        <v>91.843622402699935</v>
      </c>
      <c r="AB9" s="87">
        <f t="shared" si="3"/>
        <v>92.994867222445109</v>
      </c>
      <c r="AC9" s="87">
        <f t="shared" si="3"/>
        <v>94.120857577482994</v>
      </c>
      <c r="AD9" s="87">
        <f t="shared" si="3"/>
        <v>95.221814197834831</v>
      </c>
      <c r="AE9" s="87">
        <f t="shared" si="3"/>
        <v>96.341750475280691</v>
      </c>
      <c r="AF9" s="87">
        <f t="shared" si="3"/>
        <v>97.472439356264914</v>
      </c>
      <c r="AG9" s="87">
        <f t="shared" si="3"/>
        <v>98.635467950622115</v>
      </c>
      <c r="AH9" s="87">
        <f t="shared" si="3"/>
        <v>99.773753670945325</v>
      </c>
      <c r="AI9" s="87">
        <f t="shared" si="3"/>
        <v>100.9437875435741</v>
      </c>
      <c r="AJ9" s="87">
        <f t="shared" si="3"/>
        <v>102.1448638371775</v>
      </c>
      <c r="AK9" s="87">
        <f t="shared" si="3"/>
        <v>103.32286579963456</v>
      </c>
      <c r="AL9" s="87">
        <f t="shared" si="3"/>
        <v>104.48236809427107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18.701123719300636</v>
      </c>
      <c r="N10" s="11">
        <v>18.336156752969398</v>
      </c>
      <c r="O10" s="11">
        <v>18.204864937334186</v>
      </c>
      <c r="P10" s="11">
        <v>18.321285711218184</v>
      </c>
      <c r="Q10" s="11">
        <v>19.344030320660995</v>
      </c>
      <c r="R10" s="11">
        <v>20.595244312379673</v>
      </c>
      <c r="S10" s="11">
        <v>22.197761844268886</v>
      </c>
      <c r="T10" s="11">
        <v>20.753641547657431</v>
      </c>
      <c r="U10" s="11">
        <v>22.419602247539693</v>
      </c>
      <c r="V10" s="11">
        <v>23.239609910611282</v>
      </c>
      <c r="W10" s="11">
        <v>23.937491638094542</v>
      </c>
      <c r="X10" s="11">
        <v>27.814944736278733</v>
      </c>
      <c r="Y10" s="11">
        <v>28.301569093836921</v>
      </c>
      <c r="Z10" s="11">
        <v>28.818032835588888</v>
      </c>
      <c r="AA10" s="11">
        <v>29.328316146632886</v>
      </c>
      <c r="AB10" s="11">
        <v>29.758732667208623</v>
      </c>
      <c r="AC10" s="11">
        <v>30.184438252640732</v>
      </c>
      <c r="AD10" s="11">
        <v>30.605119098053351</v>
      </c>
      <c r="AE10" s="11">
        <v>31.03561461478937</v>
      </c>
      <c r="AF10" s="11">
        <v>31.46893374998325</v>
      </c>
      <c r="AG10" s="11">
        <v>31.919442677480589</v>
      </c>
      <c r="AH10" s="11">
        <v>32.361948755744329</v>
      </c>
      <c r="AI10" s="11">
        <v>32.812519155529699</v>
      </c>
      <c r="AJ10" s="11">
        <v>33.265380608386209</v>
      </c>
      <c r="AK10" s="11">
        <v>33.70832337714009</v>
      </c>
      <c r="AL10" s="11">
        <v>34.155879738745355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11.039773216949198</v>
      </c>
      <c r="N11" s="11">
        <v>11.822925219777293</v>
      </c>
      <c r="O11" s="11">
        <v>12.493651011226763</v>
      </c>
      <c r="P11" s="11">
        <v>13.475297664597907</v>
      </c>
      <c r="Q11" s="11">
        <v>13.882239095897738</v>
      </c>
      <c r="R11" s="11">
        <v>14.02368202861809</v>
      </c>
      <c r="S11" s="11">
        <v>14.383299794756587</v>
      </c>
      <c r="T11" s="11">
        <v>14.683859879068999</v>
      </c>
      <c r="U11" s="11">
        <v>15.064877886176854</v>
      </c>
      <c r="V11" s="11">
        <v>16.248561385201818</v>
      </c>
      <c r="W11" s="11">
        <v>16.240547042176896</v>
      </c>
      <c r="X11" s="11">
        <v>15.59757133644319</v>
      </c>
      <c r="Y11" s="11">
        <v>15.819238205135422</v>
      </c>
      <c r="Z11" s="11">
        <v>16.047886733448035</v>
      </c>
      <c r="AA11" s="11">
        <v>16.281996566525663</v>
      </c>
      <c r="AB11" s="11">
        <v>16.488075750710678</v>
      </c>
      <c r="AC11" s="11">
        <v>16.686003921509482</v>
      </c>
      <c r="AD11" s="11">
        <v>16.875640343767323</v>
      </c>
      <c r="AE11" s="11">
        <v>17.083817872665495</v>
      </c>
      <c r="AF11" s="11">
        <v>17.281868375021578</v>
      </c>
      <c r="AG11" s="11">
        <v>17.485589635448985</v>
      </c>
      <c r="AH11" s="11">
        <v>17.686869366754113</v>
      </c>
      <c r="AI11" s="11">
        <v>17.889326182122375</v>
      </c>
      <c r="AJ11" s="11">
        <v>18.103129432502513</v>
      </c>
      <c r="AK11" s="11">
        <v>18.313260146714313</v>
      </c>
      <c r="AL11" s="11">
        <v>18.510050340909686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15.71780125746192</v>
      </c>
      <c r="N12" s="11">
        <v>15.910911569512768</v>
      </c>
      <c r="O12" s="11">
        <v>15.606236194188405</v>
      </c>
      <c r="P12" s="11">
        <v>16.433832609404774</v>
      </c>
      <c r="Q12" s="11">
        <v>15.810140559268792</v>
      </c>
      <c r="R12" s="11">
        <v>15.327353160429666</v>
      </c>
      <c r="S12" s="11">
        <v>18.079759772890515</v>
      </c>
      <c r="T12" s="11">
        <v>17.378751170411185</v>
      </c>
      <c r="U12" s="11">
        <v>16.684141778201791</v>
      </c>
      <c r="V12" s="11">
        <v>17.748870993324669</v>
      </c>
      <c r="W12" s="11">
        <v>17.903001614323166</v>
      </c>
      <c r="X12" s="11">
        <v>17.029215447495229</v>
      </c>
      <c r="Y12" s="11">
        <v>17.209513352448077</v>
      </c>
      <c r="Z12" s="11">
        <v>17.414121167810514</v>
      </c>
      <c r="AA12" s="11">
        <v>17.635929827112523</v>
      </c>
      <c r="AB12" s="11">
        <v>17.818689136891855</v>
      </c>
      <c r="AC12" s="11">
        <v>17.992766215605752</v>
      </c>
      <c r="AD12" s="11">
        <v>18.163651170076516</v>
      </c>
      <c r="AE12" s="11">
        <v>18.332429910810621</v>
      </c>
      <c r="AF12" s="11">
        <v>18.509993380820806</v>
      </c>
      <c r="AG12" s="11">
        <v>18.686137927904888</v>
      </c>
      <c r="AH12" s="11">
        <v>18.862014416262124</v>
      </c>
      <c r="AI12" s="11">
        <v>19.038305079615107</v>
      </c>
      <c r="AJ12" s="11">
        <v>19.218951931195001</v>
      </c>
      <c r="AK12" s="11">
        <v>19.407394379518085</v>
      </c>
      <c r="AL12" s="11">
        <v>19.591539321871554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20.329256873235394</v>
      </c>
      <c r="N13" s="11">
        <v>19.470095389657939</v>
      </c>
      <c r="O13" s="11">
        <v>18.652618086380429</v>
      </c>
      <c r="P13" s="11">
        <v>20.630141556503613</v>
      </c>
      <c r="Q13" s="11">
        <v>21.104795013387687</v>
      </c>
      <c r="R13" s="11">
        <v>21.069224905370319</v>
      </c>
      <c r="S13" s="11">
        <v>22.684512767296706</v>
      </c>
      <c r="T13" s="11">
        <v>21.463957677901139</v>
      </c>
      <c r="U13" s="11">
        <v>23.075125162138679</v>
      </c>
      <c r="V13" s="11">
        <v>24.894483092839526</v>
      </c>
      <c r="W13" s="11">
        <v>27.13843613189616</v>
      </c>
      <c r="X13" s="11">
        <v>27.358907372667787</v>
      </c>
      <c r="Y13" s="11">
        <v>27.767061626550046</v>
      </c>
      <c r="Z13" s="11">
        <v>28.184138659971108</v>
      </c>
      <c r="AA13" s="11">
        <v>28.59737986242887</v>
      </c>
      <c r="AB13" s="11">
        <v>28.929369667633967</v>
      </c>
      <c r="AC13" s="11">
        <v>29.257649187727029</v>
      </c>
      <c r="AD13" s="11">
        <v>29.577403585937642</v>
      </c>
      <c r="AE13" s="11">
        <v>29.8898880770152</v>
      </c>
      <c r="AF13" s="11">
        <v>30.211643850439295</v>
      </c>
      <c r="AG13" s="11">
        <v>30.54429770978766</v>
      </c>
      <c r="AH13" s="11">
        <v>30.862921132184759</v>
      </c>
      <c r="AI13" s="11">
        <v>31.203637126306923</v>
      </c>
      <c r="AJ13" s="11">
        <v>31.557401865093773</v>
      </c>
      <c r="AK13" s="11">
        <v>31.893887896262076</v>
      </c>
      <c r="AL13" s="11">
        <v>32.224898692744475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40.375699350448656</v>
      </c>
      <c r="N15" s="87">
        <f>SUM(N16:N20)</f>
        <v>40.994571316420462</v>
      </c>
      <c r="O15" s="87">
        <f t="shared" ref="O15:AL15" si="5">SUM(O16:O20)</f>
        <v>41.258398031204472</v>
      </c>
      <c r="P15" s="87">
        <f t="shared" si="5"/>
        <v>42.684278558464804</v>
      </c>
      <c r="Q15" s="87">
        <f t="shared" si="5"/>
        <v>44.232281700696127</v>
      </c>
      <c r="R15" s="87">
        <f t="shared" si="5"/>
        <v>44.732514196721567</v>
      </c>
      <c r="S15" s="87">
        <f t="shared" si="5"/>
        <v>47.531115746934461</v>
      </c>
      <c r="T15" s="87">
        <f t="shared" si="5"/>
        <v>46.032304162238617</v>
      </c>
      <c r="U15" s="87">
        <f t="shared" si="5"/>
        <v>47.822500038083987</v>
      </c>
      <c r="V15" s="87">
        <f t="shared" si="5"/>
        <v>48.456251615471317</v>
      </c>
      <c r="W15" s="87">
        <f t="shared" si="5"/>
        <v>50.53268229944841</v>
      </c>
      <c r="X15" s="87">
        <f t="shared" si="5"/>
        <v>51.173200237019692</v>
      </c>
      <c r="Y15" s="87">
        <f t="shared" si="5"/>
        <v>51.961938267837972</v>
      </c>
      <c r="Z15" s="87">
        <f t="shared" si="5"/>
        <v>52.735757921305591</v>
      </c>
      <c r="AA15" s="87">
        <f t="shared" si="5"/>
        <v>53.452611392576586</v>
      </c>
      <c r="AB15" s="87">
        <f t="shared" si="5"/>
        <v>54.011562679046875</v>
      </c>
      <c r="AC15" s="87">
        <f t="shared" si="5"/>
        <v>54.545991580763058</v>
      </c>
      <c r="AD15" s="87">
        <f t="shared" si="5"/>
        <v>55.060413053661748</v>
      </c>
      <c r="AE15" s="87">
        <f t="shared" si="5"/>
        <v>55.576931949999363</v>
      </c>
      <c r="AF15" s="87">
        <f t="shared" si="5"/>
        <v>56.100488628606755</v>
      </c>
      <c r="AG15" s="87">
        <f t="shared" si="5"/>
        <v>56.651969823909958</v>
      </c>
      <c r="AH15" s="87">
        <f t="shared" si="5"/>
        <v>57.209869874673011</v>
      </c>
      <c r="AI15" s="87">
        <f t="shared" si="5"/>
        <v>57.795268870404477</v>
      </c>
      <c r="AJ15" s="87">
        <f t="shared" si="5"/>
        <v>58.368896808395306</v>
      </c>
      <c r="AK15" s="87">
        <f t="shared" si="5"/>
        <v>58.948429153640731</v>
      </c>
      <c r="AL15" s="87">
        <f t="shared" si="5"/>
        <v>59.496364427686828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6.2312063127220423</v>
      </c>
      <c r="N16" s="11">
        <v>6.0752424569595851</v>
      </c>
      <c r="O16" s="11">
        <v>6.0560269387639476</v>
      </c>
      <c r="P16" s="11">
        <v>6.3044331786171224</v>
      </c>
      <c r="Q16" s="11">
        <v>5.8803841039801865</v>
      </c>
      <c r="R16" s="11">
        <v>6.0283981390496919</v>
      </c>
      <c r="S16" s="11">
        <v>6.5271609820197298</v>
      </c>
      <c r="T16" s="11">
        <v>7.0442575479346807</v>
      </c>
      <c r="U16" s="11">
        <v>7.2240348369892677</v>
      </c>
      <c r="V16" s="11">
        <v>7.2087279874204322</v>
      </c>
      <c r="W16" s="11">
        <v>7.8048056349651969</v>
      </c>
      <c r="X16" s="11">
        <v>7.0977076227440969</v>
      </c>
      <c r="Y16" s="11">
        <v>7.180464860568943</v>
      </c>
      <c r="Z16" s="11">
        <v>7.2694389717480821</v>
      </c>
      <c r="AA16" s="11">
        <v>7.3595181489013104</v>
      </c>
      <c r="AB16" s="11">
        <v>7.4242971421794612</v>
      </c>
      <c r="AC16" s="11">
        <v>7.4855727113678157</v>
      </c>
      <c r="AD16" s="11">
        <v>7.5473312863227555</v>
      </c>
      <c r="AE16" s="11">
        <v>7.6027220375499409</v>
      </c>
      <c r="AF16" s="11">
        <v>7.6520725328651054</v>
      </c>
      <c r="AG16" s="11">
        <v>7.7047647493731102</v>
      </c>
      <c r="AH16" s="11">
        <v>7.7677859080341456</v>
      </c>
      <c r="AI16" s="11">
        <v>7.8367963023031066</v>
      </c>
      <c r="AJ16" s="11">
        <v>7.9034662179830528</v>
      </c>
      <c r="AK16" s="11">
        <v>7.9711666209207559</v>
      </c>
      <c r="AL16" s="11">
        <v>8.035124510971988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4.5667376381745761</v>
      </c>
      <c r="N17" s="11">
        <v>5.5310496925163468</v>
      </c>
      <c r="O17" s="11">
        <v>5.7316336035069124</v>
      </c>
      <c r="P17" s="11">
        <v>5.9397674738333128</v>
      </c>
      <c r="Q17" s="11">
        <v>6.1012313472802715</v>
      </c>
      <c r="R17" s="11">
        <v>6.2502992397984309</v>
      </c>
      <c r="S17" s="11">
        <v>6.3107650626452623</v>
      </c>
      <c r="T17" s="11">
        <v>6.0144880302277572</v>
      </c>
      <c r="U17" s="11">
        <v>6.7407718771663703</v>
      </c>
      <c r="V17" s="11">
        <v>6.9234521955774593</v>
      </c>
      <c r="W17" s="11">
        <v>7.0010553188953963</v>
      </c>
      <c r="X17" s="11">
        <v>10.184898264261022</v>
      </c>
      <c r="Y17" s="11">
        <v>10.41541030620181</v>
      </c>
      <c r="Z17" s="11">
        <v>10.654301790788013</v>
      </c>
      <c r="AA17" s="11">
        <v>10.898478721890415</v>
      </c>
      <c r="AB17" s="11">
        <v>11.127658250193862</v>
      </c>
      <c r="AC17" s="11">
        <v>11.350497713102799</v>
      </c>
      <c r="AD17" s="11">
        <v>11.568422325316705</v>
      </c>
      <c r="AE17" s="11">
        <v>11.794109798158232</v>
      </c>
      <c r="AF17" s="11">
        <v>12.025358365546026</v>
      </c>
      <c r="AG17" s="11">
        <v>12.262154074029871</v>
      </c>
      <c r="AH17" s="11">
        <v>12.499232302768764</v>
      </c>
      <c r="AI17" s="11">
        <v>12.731285460159235</v>
      </c>
      <c r="AJ17" s="11">
        <v>12.964689170598254</v>
      </c>
      <c r="AK17" s="11">
        <v>13.200238698172678</v>
      </c>
      <c r="AL17" s="11">
        <v>13.439090357124423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2.9625864827036779</v>
      </c>
      <c r="N18" s="11">
        <v>3.2812094593227443</v>
      </c>
      <c r="O18" s="11">
        <v>3.2478777440270727</v>
      </c>
      <c r="P18" s="11">
        <v>2.9265280865539962</v>
      </c>
      <c r="Q18" s="11">
        <v>2.9717558666860304</v>
      </c>
      <c r="R18" s="11">
        <v>2.9945287847323074</v>
      </c>
      <c r="S18" s="11">
        <v>3.482091846092171</v>
      </c>
      <c r="T18" s="11">
        <v>3.2420225851851843</v>
      </c>
      <c r="U18" s="11">
        <v>3.2204342149837961</v>
      </c>
      <c r="V18" s="11">
        <v>2.9361040583393225</v>
      </c>
      <c r="W18" s="11">
        <v>3.1834864640716694</v>
      </c>
      <c r="X18" s="11">
        <v>2.5242116679616893</v>
      </c>
      <c r="Y18" s="11">
        <v>2.5593585192993316</v>
      </c>
      <c r="Z18" s="11">
        <v>2.5867990040014637</v>
      </c>
      <c r="AA18" s="11">
        <v>2.6138501104249703</v>
      </c>
      <c r="AB18" s="11">
        <v>2.6259653055285255</v>
      </c>
      <c r="AC18" s="11">
        <v>2.6398103504822479</v>
      </c>
      <c r="AD18" s="11">
        <v>2.652344828680647</v>
      </c>
      <c r="AE18" s="11">
        <v>2.6661837632559773</v>
      </c>
      <c r="AF18" s="11">
        <v>2.6792679988206167</v>
      </c>
      <c r="AG18" s="11">
        <v>2.6971206043520501</v>
      </c>
      <c r="AH18" s="11">
        <v>2.7124732977554693</v>
      </c>
      <c r="AI18" s="11">
        <v>2.7299074889376107</v>
      </c>
      <c r="AJ18" s="11">
        <v>2.7367433422708176</v>
      </c>
      <c r="AK18" s="11">
        <v>2.7505561364376581</v>
      </c>
      <c r="AL18" s="11">
        <v>2.7562960317437701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5.5937476611226744</v>
      </c>
      <c r="N19" s="11">
        <v>6.7437327341857971</v>
      </c>
      <c r="O19" s="11">
        <v>6.5020223126151668</v>
      </c>
      <c r="P19" s="11">
        <v>6.4939435708154312</v>
      </c>
      <c r="Q19" s="11">
        <v>7.1506978674649364</v>
      </c>
      <c r="R19" s="11">
        <v>7.3412235928957346</v>
      </c>
      <c r="S19" s="11">
        <v>8.015568095927966</v>
      </c>
      <c r="T19" s="11">
        <v>7.1500083237542924</v>
      </c>
      <c r="U19" s="11">
        <v>7.7622317867182113</v>
      </c>
      <c r="V19" s="11">
        <v>8.0283960220481667</v>
      </c>
      <c r="W19" s="11">
        <v>8.0369982222043213</v>
      </c>
      <c r="X19" s="11">
        <v>7.1757259371570834</v>
      </c>
      <c r="Y19" s="11">
        <v>7.4239547146546414</v>
      </c>
      <c r="Z19" s="11">
        <v>7.6160574130636478</v>
      </c>
      <c r="AA19" s="11">
        <v>7.7522648772645635</v>
      </c>
      <c r="AB19" s="11">
        <v>7.8593529079566329</v>
      </c>
      <c r="AC19" s="11">
        <v>7.9629586650350594</v>
      </c>
      <c r="AD19" s="11">
        <v>8.0641117037305357</v>
      </c>
      <c r="AE19" s="11">
        <v>8.1652671681742159</v>
      </c>
      <c r="AF19" s="11">
        <v>8.2689004068350691</v>
      </c>
      <c r="AG19" s="11">
        <v>8.3748247621534322</v>
      </c>
      <c r="AH19" s="11">
        <v>8.4809194083733477</v>
      </c>
      <c r="AI19" s="11">
        <v>8.6182203133125999</v>
      </c>
      <c r="AJ19" s="11">
        <v>8.7604016611690163</v>
      </c>
      <c r="AK19" s="11">
        <v>8.893102653121888</v>
      </c>
      <c r="AL19" s="11">
        <v>9.0116085518399665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21.021421255725681</v>
      </c>
      <c r="N20" s="11">
        <v>19.363336973435988</v>
      </c>
      <c r="O20" s="11">
        <v>19.720837432291372</v>
      </c>
      <c r="P20" s="11">
        <v>21.019606248644941</v>
      </c>
      <c r="Q20" s="11">
        <v>22.128212515284702</v>
      </c>
      <c r="R20" s="11">
        <v>22.118064440245409</v>
      </c>
      <c r="S20" s="11">
        <v>23.195529760249325</v>
      </c>
      <c r="T20" s="11">
        <v>22.581527675136702</v>
      </c>
      <c r="U20" s="11">
        <v>22.875027322226337</v>
      </c>
      <c r="V20" s="11">
        <v>23.35957135208594</v>
      </c>
      <c r="W20" s="11">
        <v>24.506336659311827</v>
      </c>
      <c r="X20" s="11">
        <v>24.190656744895801</v>
      </c>
      <c r="Y20" s="11">
        <v>24.382749867113247</v>
      </c>
      <c r="Z20" s="11">
        <v>24.609160741704386</v>
      </c>
      <c r="AA20" s="11">
        <v>24.828499534095329</v>
      </c>
      <c r="AB20" s="11">
        <v>24.974289073188391</v>
      </c>
      <c r="AC20" s="11">
        <v>25.107152140775142</v>
      </c>
      <c r="AD20" s="11">
        <v>25.228202909611106</v>
      </c>
      <c r="AE20" s="11">
        <v>25.348649182860992</v>
      </c>
      <c r="AF20" s="11">
        <v>25.474889324539934</v>
      </c>
      <c r="AG20" s="11">
        <v>25.613105634001492</v>
      </c>
      <c r="AH20" s="11">
        <v>25.749458957741282</v>
      </c>
      <c r="AI20" s="11">
        <v>25.879059305691925</v>
      </c>
      <c r="AJ20" s="11">
        <v>26.003596416374169</v>
      </c>
      <c r="AK20" s="11">
        <v>26.133365044987752</v>
      </c>
      <c r="AL20" s="11">
        <v>26.254244976006685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40.825727712417937</v>
      </c>
      <c r="N22" s="87">
        <f>SUM(N23:N24)</f>
        <v>38.281361919873909</v>
      </c>
      <c r="O22" s="87">
        <f t="shared" ref="O22:AL22" si="7">SUM(O23:O24)</f>
        <v>38.375529006767948</v>
      </c>
      <c r="P22" s="87">
        <f t="shared" si="7"/>
        <v>40.305683365165883</v>
      </c>
      <c r="Q22" s="87">
        <f t="shared" si="7"/>
        <v>41.247673686850554</v>
      </c>
      <c r="R22" s="87">
        <f t="shared" si="7"/>
        <v>40.107998723144824</v>
      </c>
      <c r="S22" s="87">
        <f t="shared" si="7"/>
        <v>40.21178760303934</v>
      </c>
      <c r="T22" s="87">
        <f t="shared" si="7"/>
        <v>39.742769775674311</v>
      </c>
      <c r="U22" s="87">
        <f t="shared" si="7"/>
        <v>39.275460272152884</v>
      </c>
      <c r="V22" s="87">
        <f t="shared" si="7"/>
        <v>38.695828993537091</v>
      </c>
      <c r="W22" s="87">
        <f t="shared" si="7"/>
        <v>40.434116725596859</v>
      </c>
      <c r="X22" s="87">
        <f t="shared" si="7"/>
        <v>41.282433773709855</v>
      </c>
      <c r="Y22" s="87">
        <f t="shared" si="7"/>
        <v>41.155511594770729</v>
      </c>
      <c r="Z22" s="87">
        <f t="shared" si="7"/>
        <v>41.04027761843421</v>
      </c>
      <c r="AA22" s="87">
        <f t="shared" si="7"/>
        <v>40.884339716177443</v>
      </c>
      <c r="AB22" s="87">
        <f t="shared" si="7"/>
        <v>40.597480368693596</v>
      </c>
      <c r="AC22" s="87">
        <f t="shared" si="7"/>
        <v>40.330681269299689</v>
      </c>
      <c r="AD22" s="87">
        <f t="shared" si="7"/>
        <v>40.111469560213528</v>
      </c>
      <c r="AE22" s="87">
        <f t="shared" si="7"/>
        <v>39.878693191028695</v>
      </c>
      <c r="AF22" s="87">
        <f t="shared" si="7"/>
        <v>39.621886907584212</v>
      </c>
      <c r="AG22" s="87">
        <f t="shared" si="7"/>
        <v>39.348208004128686</v>
      </c>
      <c r="AH22" s="87">
        <f t="shared" si="7"/>
        <v>39.101131836664095</v>
      </c>
      <c r="AI22" s="87">
        <f t="shared" si="7"/>
        <v>38.866244628770339</v>
      </c>
      <c r="AJ22" s="87">
        <f t="shared" si="7"/>
        <v>38.618893941463099</v>
      </c>
      <c r="AK22" s="87">
        <f t="shared" si="7"/>
        <v>38.444215205971574</v>
      </c>
      <c r="AL22" s="87">
        <f t="shared" si="7"/>
        <v>38.573042121342802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31.254064477372697</v>
      </c>
      <c r="N23" s="11">
        <v>30.273019601962059</v>
      </c>
      <c r="O23" s="11">
        <v>30.567144369785442</v>
      </c>
      <c r="P23" s="11">
        <v>31.656459006793693</v>
      </c>
      <c r="Q23" s="11">
        <v>32.589829468868551</v>
      </c>
      <c r="R23" s="11">
        <v>32.438595229450975</v>
      </c>
      <c r="S23" s="11">
        <v>32.738807995150879</v>
      </c>
      <c r="T23" s="11">
        <v>32.17088632101995</v>
      </c>
      <c r="U23" s="11">
        <v>31.653956143176821</v>
      </c>
      <c r="V23" s="11">
        <v>31.490602490798395</v>
      </c>
      <c r="W23" s="11">
        <v>33.349710133173559</v>
      </c>
      <c r="X23" s="11">
        <v>34.220131374512441</v>
      </c>
      <c r="Y23" s="11">
        <v>34.225926499108752</v>
      </c>
      <c r="Z23" s="11">
        <v>34.244259843554161</v>
      </c>
      <c r="AA23" s="11">
        <v>34.237170210819251</v>
      </c>
      <c r="AB23" s="11">
        <v>34.119334894592591</v>
      </c>
      <c r="AC23" s="11">
        <v>33.979643924807725</v>
      </c>
      <c r="AD23" s="11">
        <v>33.83286188762456</v>
      </c>
      <c r="AE23" s="11">
        <v>33.719115990690653</v>
      </c>
      <c r="AF23" s="11">
        <v>33.590980942436182</v>
      </c>
      <c r="AG23" s="11">
        <v>33.483305142193963</v>
      </c>
      <c r="AH23" s="11">
        <v>33.396532858193083</v>
      </c>
      <c r="AI23" s="11">
        <v>33.337703515444055</v>
      </c>
      <c r="AJ23" s="11">
        <v>33.27368646142444</v>
      </c>
      <c r="AK23" s="11">
        <v>33.193688769803984</v>
      </c>
      <c r="AL23" s="11">
        <v>33.077689164956119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9.5716632350452375</v>
      </c>
      <c r="N24" s="11">
        <v>8.0083423179118505</v>
      </c>
      <c r="O24" s="11">
        <v>7.8083846369825034</v>
      </c>
      <c r="P24" s="11">
        <v>8.6492243583721908</v>
      </c>
      <c r="Q24" s="11">
        <v>8.6578442179820012</v>
      </c>
      <c r="R24" s="11">
        <v>7.6694034936938467</v>
      </c>
      <c r="S24" s="11">
        <v>7.4729796078884654</v>
      </c>
      <c r="T24" s="11">
        <v>7.5718834546543627</v>
      </c>
      <c r="U24" s="11">
        <v>7.621504128976067</v>
      </c>
      <c r="V24" s="11">
        <v>7.2052265027386992</v>
      </c>
      <c r="W24" s="11">
        <v>7.0844065924232975</v>
      </c>
      <c r="X24" s="11">
        <v>7.0623023991974119</v>
      </c>
      <c r="Y24" s="11">
        <v>6.92958509566198</v>
      </c>
      <c r="Z24" s="11">
        <v>6.7960177748800472</v>
      </c>
      <c r="AA24" s="11">
        <v>6.6471695053581907</v>
      </c>
      <c r="AB24" s="11">
        <v>6.4781454741010061</v>
      </c>
      <c r="AC24" s="11">
        <v>6.3510373444919601</v>
      </c>
      <c r="AD24" s="11">
        <v>6.2786076725889703</v>
      </c>
      <c r="AE24" s="11">
        <v>6.1595772003380391</v>
      </c>
      <c r="AF24" s="11">
        <v>6.0309059651480279</v>
      </c>
      <c r="AG24" s="11">
        <v>5.8649028619347261</v>
      </c>
      <c r="AH24" s="11">
        <v>5.7045989784710125</v>
      </c>
      <c r="AI24" s="11">
        <v>5.5285411133262823</v>
      </c>
      <c r="AJ24" s="11">
        <v>5.3452074800386615</v>
      </c>
      <c r="AK24" s="11">
        <v>5.2505264361675925</v>
      </c>
      <c r="AL24" s="11">
        <v>5.4953529563866841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39.352175259711188</v>
      </c>
      <c r="N26" s="87">
        <f>SUM(N27:N30)</f>
        <v>40.456603554058297</v>
      </c>
      <c r="O26" s="87">
        <f t="shared" ref="O26:AL26" si="9">SUM(O27:O30)</f>
        <v>37.740639575342826</v>
      </c>
      <c r="P26" s="87">
        <f t="shared" si="9"/>
        <v>38.860469486721612</v>
      </c>
      <c r="Q26" s="87">
        <f t="shared" si="9"/>
        <v>41.032538304369041</v>
      </c>
      <c r="R26" s="87">
        <f>SUM(R27:R30)</f>
        <v>41.132746068961069</v>
      </c>
      <c r="S26" s="87">
        <f t="shared" si="9"/>
        <v>41.81455229117099</v>
      </c>
      <c r="T26" s="87">
        <f t="shared" si="9"/>
        <v>41.364745265742457</v>
      </c>
      <c r="U26" s="87">
        <f t="shared" si="9"/>
        <v>40.119064528390894</v>
      </c>
      <c r="V26" s="87">
        <f t="shared" si="9"/>
        <v>41.751756283195725</v>
      </c>
      <c r="W26" s="87">
        <f t="shared" si="9"/>
        <v>37.650633119929246</v>
      </c>
      <c r="X26" s="87">
        <f t="shared" si="9"/>
        <v>38.023205851547949</v>
      </c>
      <c r="Y26" s="87">
        <f t="shared" si="9"/>
        <v>38.025826289913908</v>
      </c>
      <c r="Z26" s="87">
        <f t="shared" si="9"/>
        <v>38.116182203223204</v>
      </c>
      <c r="AA26" s="87">
        <f t="shared" si="9"/>
        <v>38.159442130141571</v>
      </c>
      <c r="AB26" s="87">
        <f t="shared" si="9"/>
        <v>38.076608547856452</v>
      </c>
      <c r="AC26" s="87">
        <f t="shared" si="9"/>
        <v>37.998831990357779</v>
      </c>
      <c r="AD26" s="87">
        <f t="shared" si="9"/>
        <v>37.915090171956848</v>
      </c>
      <c r="AE26" s="87">
        <f t="shared" si="9"/>
        <v>37.818135095648898</v>
      </c>
      <c r="AF26" s="87">
        <f t="shared" si="9"/>
        <v>37.721546429975284</v>
      </c>
      <c r="AG26" s="87">
        <f t="shared" si="9"/>
        <v>37.630211233049508</v>
      </c>
      <c r="AH26" s="87">
        <f t="shared" si="9"/>
        <v>37.528104956566636</v>
      </c>
      <c r="AI26" s="87">
        <f t="shared" si="9"/>
        <v>37.422997883409423</v>
      </c>
      <c r="AJ26" s="87">
        <f t="shared" si="9"/>
        <v>37.31028756781857</v>
      </c>
      <c r="AK26" s="87">
        <f t="shared" si="9"/>
        <v>37.185774044727829</v>
      </c>
      <c r="AL26" s="87">
        <f t="shared" si="9"/>
        <v>36.996601604621688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5.6158141182656847</v>
      </c>
      <c r="N27" s="11">
        <v>5.2395890768567108</v>
      </c>
      <c r="O27" s="11">
        <v>4.9549372216607148</v>
      </c>
      <c r="P27" s="11">
        <v>5.0297556761747861</v>
      </c>
      <c r="Q27" s="11">
        <v>5.3040094582478767</v>
      </c>
      <c r="R27" s="11">
        <v>5.0120276135721298</v>
      </c>
      <c r="S27" s="11">
        <v>5.5541753544613837</v>
      </c>
      <c r="T27" s="11">
        <v>5.3334782304643484</v>
      </c>
      <c r="U27" s="11">
        <v>5.2720394933030885</v>
      </c>
      <c r="V27" s="11">
        <v>4.9667056323401821</v>
      </c>
      <c r="W27" s="11">
        <v>5.4029008764153366</v>
      </c>
      <c r="X27" s="11">
        <v>5.0180902890725285</v>
      </c>
      <c r="Y27" s="11">
        <v>5.0759890216509902</v>
      </c>
      <c r="Z27" s="11">
        <v>5.1532270252054877</v>
      </c>
      <c r="AA27" s="11">
        <v>5.2162922382973687</v>
      </c>
      <c r="AB27" s="11">
        <v>5.2557696268638718</v>
      </c>
      <c r="AC27" s="11">
        <v>5.2923628004147121</v>
      </c>
      <c r="AD27" s="11">
        <v>5.3264750084551773</v>
      </c>
      <c r="AE27" s="11">
        <v>5.3623182134001084</v>
      </c>
      <c r="AF27" s="11">
        <v>5.3958320274476508</v>
      </c>
      <c r="AG27" s="11">
        <v>5.4374148322961249</v>
      </c>
      <c r="AH27" s="11">
        <v>5.4798103458063521</v>
      </c>
      <c r="AI27" s="11">
        <v>5.5288460682726024</v>
      </c>
      <c r="AJ27" s="11">
        <v>5.5771038681590559</v>
      </c>
      <c r="AK27" s="11">
        <v>5.6229149668634433</v>
      </c>
      <c r="AL27" s="11">
        <v>5.6673732736135882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13.828464156998363</v>
      </c>
      <c r="N28" s="11">
        <v>15.382038150413971</v>
      </c>
      <c r="O28" s="11">
        <v>13.385596864414287</v>
      </c>
      <c r="P28" s="11">
        <v>14.270187742626613</v>
      </c>
      <c r="Q28" s="11">
        <v>14.728713164619455</v>
      </c>
      <c r="R28" s="11">
        <v>15.819665778228066</v>
      </c>
      <c r="S28" s="11">
        <v>15.580069957356597</v>
      </c>
      <c r="T28" s="11">
        <v>14.65435146180554</v>
      </c>
      <c r="U28" s="11">
        <v>15.028006713210548</v>
      </c>
      <c r="V28" s="11">
        <v>15.701241286410486</v>
      </c>
      <c r="W28" s="11">
        <v>13.995840812735533</v>
      </c>
      <c r="X28" s="11">
        <v>14.044821858618787</v>
      </c>
      <c r="Y28" s="11">
        <v>13.98607618415809</v>
      </c>
      <c r="Z28" s="11">
        <v>13.947498310194746</v>
      </c>
      <c r="AA28" s="11">
        <v>13.902646150879042</v>
      </c>
      <c r="AB28" s="11">
        <v>13.820065685686986</v>
      </c>
      <c r="AC28" s="11">
        <v>13.748718462824332</v>
      </c>
      <c r="AD28" s="11">
        <v>13.682786423920286</v>
      </c>
      <c r="AE28" s="11">
        <v>13.611408419695739</v>
      </c>
      <c r="AF28" s="11">
        <v>13.543992539213765</v>
      </c>
      <c r="AG28" s="11">
        <v>13.477837690816081</v>
      </c>
      <c r="AH28" s="11">
        <v>13.407786982764865</v>
      </c>
      <c r="AI28" s="11">
        <v>13.335154953181771</v>
      </c>
      <c r="AJ28" s="11">
        <v>13.262487272059452</v>
      </c>
      <c r="AK28" s="11">
        <v>13.185560600533329</v>
      </c>
      <c r="AL28" s="11">
        <v>13.11331927663719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12.449197545576986</v>
      </c>
      <c r="N29" s="11">
        <v>12.88062708667276</v>
      </c>
      <c r="O29" s="11">
        <v>12.079319692776028</v>
      </c>
      <c r="P29" s="11">
        <v>12.429194248531596</v>
      </c>
      <c r="Q29" s="11">
        <v>13.477703160037569</v>
      </c>
      <c r="R29" s="11">
        <v>13.079302043182555</v>
      </c>
      <c r="S29" s="11">
        <v>13.08964979811134</v>
      </c>
      <c r="T29" s="11">
        <v>13.59486314516128</v>
      </c>
      <c r="U29" s="11">
        <v>12.432127074932424</v>
      </c>
      <c r="V29" s="11">
        <v>14.169778796062399</v>
      </c>
      <c r="W29" s="11">
        <v>11.53043240695442</v>
      </c>
      <c r="X29" s="11">
        <v>11.820317846642531</v>
      </c>
      <c r="Y29" s="11">
        <v>11.79102933801736</v>
      </c>
      <c r="Z29" s="11">
        <v>11.801478214297752</v>
      </c>
      <c r="AA29" s="11">
        <v>11.802307626761765</v>
      </c>
      <c r="AB29" s="11">
        <v>11.759272728534796</v>
      </c>
      <c r="AC29" s="11">
        <v>11.717392686486868</v>
      </c>
      <c r="AD29" s="11">
        <v>11.67224030412118</v>
      </c>
      <c r="AE29" s="11">
        <v>11.617132905373627</v>
      </c>
      <c r="AF29" s="11">
        <v>11.564524232944335</v>
      </c>
      <c r="AG29" s="11">
        <v>11.511202848804459</v>
      </c>
      <c r="AH29" s="11">
        <v>11.451461729705681</v>
      </c>
      <c r="AI29" s="11">
        <v>11.386656277342938</v>
      </c>
      <c r="AJ29" s="11">
        <v>11.318166973844415</v>
      </c>
      <c r="AK29" s="11">
        <v>11.247804283683502</v>
      </c>
      <c r="AL29" s="11">
        <v>11.178526246325045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7.4586994388701537</v>
      </c>
      <c r="N30" s="11">
        <v>6.9543492401148566</v>
      </c>
      <c r="O30" s="11">
        <v>7.3207857964917915</v>
      </c>
      <c r="P30" s="11">
        <v>7.1313318193886204</v>
      </c>
      <c r="Q30" s="11">
        <v>7.5221125214641367</v>
      </c>
      <c r="R30" s="11">
        <v>7.2217506339783144</v>
      </c>
      <c r="S30" s="11">
        <v>7.590657181241669</v>
      </c>
      <c r="T30" s="11">
        <v>7.7820524283112853</v>
      </c>
      <c r="U30" s="11">
        <v>7.3868912469448329</v>
      </c>
      <c r="V30" s="11">
        <v>6.9140305683826551</v>
      </c>
      <c r="W30" s="11">
        <v>6.7214590238239538</v>
      </c>
      <c r="X30" s="11">
        <v>7.1399758572141065</v>
      </c>
      <c r="Y30" s="11">
        <v>7.172731746087468</v>
      </c>
      <c r="Z30" s="11">
        <v>7.2139786535252188</v>
      </c>
      <c r="AA30" s="11">
        <v>7.2381961142033999</v>
      </c>
      <c r="AB30" s="11">
        <v>7.2415005067707963</v>
      </c>
      <c r="AC30" s="11">
        <v>7.2403580406318691</v>
      </c>
      <c r="AD30" s="11">
        <v>7.2335884354602058</v>
      </c>
      <c r="AE30" s="11">
        <v>7.2272755571794276</v>
      </c>
      <c r="AF30" s="11">
        <v>7.2171976303695304</v>
      </c>
      <c r="AG30" s="11">
        <v>7.2037558611328425</v>
      </c>
      <c r="AH30" s="11">
        <v>7.1890458982897343</v>
      </c>
      <c r="AI30" s="11">
        <v>7.1723405846121056</v>
      </c>
      <c r="AJ30" s="11">
        <v>7.1525294537556467</v>
      </c>
      <c r="AK30" s="11">
        <v>7.1294941936475524</v>
      </c>
      <c r="AL30" s="11">
        <v>7.0373828080458667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31.892439831844701</v>
      </c>
      <c r="N32" s="87">
        <f t="shared" si="10"/>
        <v>30.138664280449355</v>
      </c>
      <c r="O32" s="87">
        <f t="shared" si="10"/>
        <v>30.713992444935229</v>
      </c>
      <c r="P32" s="87">
        <f t="shared" si="10"/>
        <v>33.119945917174157</v>
      </c>
      <c r="Q32" s="87">
        <f t="shared" si="10"/>
        <v>34.491532481312149</v>
      </c>
      <c r="R32" s="87">
        <f t="shared" si="10"/>
        <v>33.753329531253897</v>
      </c>
      <c r="S32" s="87">
        <f t="shared" si="10"/>
        <v>35.355531103356576</v>
      </c>
      <c r="T32" s="87">
        <f t="shared" si="10"/>
        <v>33.937536803232533</v>
      </c>
      <c r="U32" s="87">
        <f t="shared" si="10"/>
        <v>33.859257095914934</v>
      </c>
      <c r="V32" s="87">
        <f t="shared" si="10"/>
        <v>35.340738957452849</v>
      </c>
      <c r="W32" s="87">
        <f t="shared" si="10"/>
        <v>33.224306401503625</v>
      </c>
      <c r="X32" s="87">
        <f t="shared" si="10"/>
        <v>32.815010859003259</v>
      </c>
      <c r="Y32" s="87">
        <f t="shared" si="10"/>
        <v>33.23601363450689</v>
      </c>
      <c r="Z32" s="87">
        <f t="shared" si="10"/>
        <v>33.648544587776158</v>
      </c>
      <c r="AA32" s="87">
        <f t="shared" si="10"/>
        <v>34.040158520276755</v>
      </c>
      <c r="AB32" s="87">
        <f t="shared" si="10"/>
        <v>34.367646450047289</v>
      </c>
      <c r="AC32" s="87">
        <f t="shared" si="10"/>
        <v>34.66007918763583</v>
      </c>
      <c r="AD32" s="87">
        <f t="shared" si="10"/>
        <v>34.927549219222662</v>
      </c>
      <c r="AE32" s="87">
        <f t="shared" ref="AE32" si="11">SUM(AE33:AE35)</f>
        <v>35.237098611460247</v>
      </c>
      <c r="AF32" s="87">
        <f t="shared" ref="AF32" si="12">SUM(AF33:AF35)</f>
        <v>35.545512341623194</v>
      </c>
      <c r="AG32" s="87">
        <f t="shared" ref="AG32" si="13">SUM(AG33:AG35)</f>
        <v>35.863403694851108</v>
      </c>
      <c r="AH32" s="87">
        <f t="shared" ref="AH32" si="14">SUM(AH33:AH35)</f>
        <v>36.175731706084683</v>
      </c>
      <c r="AI32" s="87">
        <f t="shared" ref="AI32" si="15">SUM(AI33:AI35)</f>
        <v>36.45632378903187</v>
      </c>
      <c r="AJ32" s="87">
        <f t="shared" ref="AJ32" si="16">SUM(AJ33:AJ35)</f>
        <v>36.740646631906067</v>
      </c>
      <c r="AK32" s="87">
        <f t="shared" ref="AK32" si="17">SUM(AK33:AK35)</f>
        <v>37.016920041179361</v>
      </c>
      <c r="AL32" s="87">
        <f t="shared" ref="AL32" si="18">SUM(AL33:AL35)</f>
        <v>37.27604204464474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23.43251172349833</v>
      </c>
      <c r="N33" s="11">
        <v>21.709338801265819</v>
      </c>
      <c r="O33" s="11">
        <v>22.992913585898812</v>
      </c>
      <c r="P33" s="11">
        <v>24.322279012603317</v>
      </c>
      <c r="Q33" s="11">
        <v>25.470371297354749</v>
      </c>
      <c r="R33" s="11">
        <v>25.610991775340203</v>
      </c>
      <c r="S33" s="11">
        <v>26.70597360721742</v>
      </c>
      <c r="T33" s="11">
        <v>25.365834308213795</v>
      </c>
      <c r="U33" s="11">
        <v>25.203357256133287</v>
      </c>
      <c r="V33" s="11">
        <v>26.338613627537946</v>
      </c>
      <c r="W33" s="11">
        <v>25.142506643938024</v>
      </c>
      <c r="X33" s="11">
        <v>25.174122962518574</v>
      </c>
      <c r="Y33" s="11">
        <v>25.455269512059363</v>
      </c>
      <c r="Z33" s="11">
        <v>25.745584466269356</v>
      </c>
      <c r="AA33" s="11">
        <v>26.03367820433138</v>
      </c>
      <c r="AB33" s="11">
        <v>26.292227630908027</v>
      </c>
      <c r="AC33" s="11">
        <v>26.515658786085808</v>
      </c>
      <c r="AD33" s="11">
        <v>26.718508821548433</v>
      </c>
      <c r="AE33" s="11">
        <v>26.963888011638279</v>
      </c>
      <c r="AF33" s="11">
        <v>27.209761066581059</v>
      </c>
      <c r="AG33" s="11">
        <v>27.460400424724135</v>
      </c>
      <c r="AH33" s="11">
        <v>27.706356856255248</v>
      </c>
      <c r="AI33" s="11">
        <v>27.918487389212835</v>
      </c>
      <c r="AJ33" s="11">
        <v>28.136302231447097</v>
      </c>
      <c r="AK33" s="11">
        <v>28.357871867755978</v>
      </c>
      <c r="AL33" s="11">
        <v>28.587394851904673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7.9594543102495088</v>
      </c>
      <c r="N34" s="11">
        <v>8.0839325306270791</v>
      </c>
      <c r="O34" s="11">
        <v>7.3853864337247188</v>
      </c>
      <c r="P34" s="11">
        <v>8.5063777120160449</v>
      </c>
      <c r="Q34" s="11">
        <v>8.6880466910143053</v>
      </c>
      <c r="R34" s="11">
        <v>7.8137931142472858</v>
      </c>
      <c r="S34" s="11">
        <v>8.3575115461471512</v>
      </c>
      <c r="T34" s="11">
        <v>8.2643535577794864</v>
      </c>
      <c r="U34" s="11">
        <v>8.3415359746647155</v>
      </c>
      <c r="V34" s="11">
        <v>8.735694061857151</v>
      </c>
      <c r="W34" s="11">
        <v>7.7362629489555932</v>
      </c>
      <c r="X34" s="11">
        <v>7.410224786490673</v>
      </c>
      <c r="Y34" s="11">
        <v>7.5471174709654161</v>
      </c>
      <c r="Z34" s="11">
        <v>7.6667437971849299</v>
      </c>
      <c r="AA34" s="11">
        <v>7.7680072674295406</v>
      </c>
      <c r="AB34" s="11">
        <v>7.8360502313172509</v>
      </c>
      <c r="AC34" s="11">
        <v>7.90395981978814</v>
      </c>
      <c r="AD34" s="11">
        <v>7.9675790255602257</v>
      </c>
      <c r="AE34" s="11">
        <v>8.0304824737701104</v>
      </c>
      <c r="AF34" s="11">
        <v>8.0921003626649615</v>
      </c>
      <c r="AG34" s="11">
        <v>8.1580308752085653</v>
      </c>
      <c r="AH34" s="11">
        <v>8.2233086602696517</v>
      </c>
      <c r="AI34" s="11">
        <v>8.2904452157095019</v>
      </c>
      <c r="AJ34" s="11">
        <v>8.3563981408452932</v>
      </c>
      <c r="AK34" s="11">
        <v>8.4099563125259351</v>
      </c>
      <c r="AL34" s="11">
        <v>8.4390428628282734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0.50047379809686443</v>
      </c>
      <c r="N35" s="11">
        <v>0.34539294855645758</v>
      </c>
      <c r="O35" s="11">
        <v>0.33569242531169879</v>
      </c>
      <c r="P35" s="11">
        <v>0.2912891925547923</v>
      </c>
      <c r="Q35" s="11">
        <v>0.33311449294309864</v>
      </c>
      <c r="R35" s="11">
        <v>0.32854464166641306</v>
      </c>
      <c r="S35" s="11">
        <v>0.29204594999201017</v>
      </c>
      <c r="T35" s="11">
        <v>0.30734893723925238</v>
      </c>
      <c r="U35" s="11">
        <v>0.3143638651169286</v>
      </c>
      <c r="V35" s="11">
        <v>0.26643126805775069</v>
      </c>
      <c r="W35" s="11">
        <v>0.34553680861000735</v>
      </c>
      <c r="X35" s="11">
        <v>0.23066310999401257</v>
      </c>
      <c r="Y35" s="11">
        <v>0.23362665148211412</v>
      </c>
      <c r="Z35" s="11">
        <v>0.23621632432187201</v>
      </c>
      <c r="AA35" s="11">
        <v>0.23847304851583404</v>
      </c>
      <c r="AB35" s="11">
        <v>0.23936858782201503</v>
      </c>
      <c r="AC35" s="11">
        <v>0.24046058176187807</v>
      </c>
      <c r="AD35" s="11">
        <v>0.24146137211399984</v>
      </c>
      <c r="AE35" s="11">
        <v>0.24272812605185934</v>
      </c>
      <c r="AF35" s="11">
        <v>0.24365091237717407</v>
      </c>
      <c r="AG35" s="11">
        <v>0.24497239491840839</v>
      </c>
      <c r="AH35" s="11">
        <v>0.24606618955978604</v>
      </c>
      <c r="AI35" s="11">
        <v>0.24739118410953179</v>
      </c>
      <c r="AJ35" s="11">
        <v>0.247946259613679</v>
      </c>
      <c r="AK35" s="11">
        <v>0.24909186089745458</v>
      </c>
      <c r="AL35" s="11">
        <v>0.24960432991178935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31.62165284112487</v>
      </c>
      <c r="N37" s="87">
        <f t="shared" ref="N37:AL37" si="19">SUM(N38:N39)</f>
        <v>32.644911367356727</v>
      </c>
      <c r="O37" s="87">
        <f t="shared" si="19"/>
        <v>33.66395942721207</v>
      </c>
      <c r="P37" s="87">
        <f t="shared" si="19"/>
        <v>34.139720176493157</v>
      </c>
      <c r="Q37" s="87">
        <f t="shared" si="19"/>
        <v>33.816747570227861</v>
      </c>
      <c r="R37" s="87">
        <f t="shared" si="19"/>
        <v>33.949166748873118</v>
      </c>
      <c r="S37" s="87">
        <f t="shared" si="19"/>
        <v>37.417252429290947</v>
      </c>
      <c r="T37" s="87">
        <f t="shared" si="19"/>
        <v>35.472777586249826</v>
      </c>
      <c r="U37" s="87">
        <f t="shared" si="19"/>
        <v>34.260189585474187</v>
      </c>
      <c r="V37" s="87">
        <f t="shared" si="19"/>
        <v>33.011856547570538</v>
      </c>
      <c r="W37" s="87">
        <f t="shared" si="19"/>
        <v>33.297994157967018</v>
      </c>
      <c r="X37" s="87">
        <f t="shared" si="19"/>
        <v>33.248829596707232</v>
      </c>
      <c r="Y37" s="87">
        <f t="shared" si="19"/>
        <v>33.361935514188716</v>
      </c>
      <c r="Z37" s="87">
        <f t="shared" si="19"/>
        <v>33.510840522730049</v>
      </c>
      <c r="AA37" s="87">
        <f t="shared" si="19"/>
        <v>33.65820617493236</v>
      </c>
      <c r="AB37" s="87">
        <f t="shared" si="19"/>
        <v>33.720748309513866</v>
      </c>
      <c r="AC37" s="87">
        <f t="shared" si="19"/>
        <v>33.73712834704078</v>
      </c>
      <c r="AD37" s="87">
        <f t="shared" si="19"/>
        <v>33.717102226197554</v>
      </c>
      <c r="AE37" s="87">
        <f t="shared" si="19"/>
        <v>33.687620572796163</v>
      </c>
      <c r="AF37" s="87">
        <f t="shared" si="19"/>
        <v>33.651415879470136</v>
      </c>
      <c r="AG37" s="87">
        <f t="shared" si="19"/>
        <v>33.611857992693466</v>
      </c>
      <c r="AH37" s="87">
        <f t="shared" si="19"/>
        <v>33.554508413845035</v>
      </c>
      <c r="AI37" s="87">
        <f t="shared" si="19"/>
        <v>33.500587368617389</v>
      </c>
      <c r="AJ37" s="87">
        <f t="shared" si="19"/>
        <v>33.4248046345879</v>
      </c>
      <c r="AK37" s="87">
        <f t="shared" si="19"/>
        <v>33.35375124741114</v>
      </c>
      <c r="AL37" s="87">
        <f t="shared" si="19"/>
        <v>33.269199251641147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26.042476209821455</v>
      </c>
      <c r="N38" s="11">
        <v>27.354985215135631</v>
      </c>
      <c r="O38" s="11">
        <v>28.362126059831237</v>
      </c>
      <c r="P38" s="11">
        <v>28.618130890862496</v>
      </c>
      <c r="Q38" s="11">
        <v>28.450568669647335</v>
      </c>
      <c r="R38" s="11">
        <v>28.130472484448788</v>
      </c>
      <c r="S38" s="11">
        <v>31.526040254980202</v>
      </c>
      <c r="T38" s="11">
        <v>29.364032635047593</v>
      </c>
      <c r="U38" s="11">
        <v>28.001491816134507</v>
      </c>
      <c r="V38" s="11">
        <v>26.839072326206853</v>
      </c>
      <c r="W38" s="11">
        <v>26.870575180663156</v>
      </c>
      <c r="X38" s="11">
        <v>26.495305820425177</v>
      </c>
      <c r="Y38" s="11">
        <v>26.521153836963514</v>
      </c>
      <c r="Z38" s="11">
        <v>26.565449507459899</v>
      </c>
      <c r="AA38" s="11">
        <v>26.614438155233241</v>
      </c>
      <c r="AB38" s="11">
        <v>26.598017975434743</v>
      </c>
      <c r="AC38" s="11">
        <v>26.542667279276067</v>
      </c>
      <c r="AD38" s="11">
        <v>26.45291132706269</v>
      </c>
      <c r="AE38" s="11">
        <v>26.356395799538728</v>
      </c>
      <c r="AF38" s="11">
        <v>26.251334046472934</v>
      </c>
      <c r="AG38" s="11">
        <v>26.136955571936817</v>
      </c>
      <c r="AH38" s="11">
        <v>26.006124018794321</v>
      </c>
      <c r="AI38" s="11">
        <v>25.882134870051839</v>
      </c>
      <c r="AJ38" s="11">
        <v>25.736788091915265</v>
      </c>
      <c r="AK38" s="11">
        <v>25.59644593907537</v>
      </c>
      <c r="AL38" s="11">
        <v>25.445353569987102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5.579176631303417</v>
      </c>
      <c r="N39" s="11">
        <v>5.2899261522210956</v>
      </c>
      <c r="O39" s="11">
        <v>5.3018333673808362</v>
      </c>
      <c r="P39" s="11">
        <v>5.5215892856306583</v>
      </c>
      <c r="Q39" s="11">
        <v>5.3661789005805254</v>
      </c>
      <c r="R39" s="11">
        <v>5.8186942644243294</v>
      </c>
      <c r="S39" s="11">
        <v>5.891212174310744</v>
      </c>
      <c r="T39" s="11">
        <v>6.108744951202234</v>
      </c>
      <c r="U39" s="11">
        <v>6.2586977693396815</v>
      </c>
      <c r="V39" s="11">
        <v>6.172784221363683</v>
      </c>
      <c r="W39" s="11">
        <v>6.427418977303863</v>
      </c>
      <c r="X39" s="11">
        <v>6.7535237762820524</v>
      </c>
      <c r="Y39" s="11">
        <v>6.8407816772252037</v>
      </c>
      <c r="Z39" s="11">
        <v>6.9453910152701495</v>
      </c>
      <c r="AA39" s="11">
        <v>7.0437680196991206</v>
      </c>
      <c r="AB39" s="11">
        <v>7.1227303340791233</v>
      </c>
      <c r="AC39" s="11">
        <v>7.1944610677647134</v>
      </c>
      <c r="AD39" s="11">
        <v>7.2641908991348645</v>
      </c>
      <c r="AE39" s="11">
        <v>7.3312247732574338</v>
      </c>
      <c r="AF39" s="11">
        <v>7.4000818329971993</v>
      </c>
      <c r="AG39" s="11">
        <v>7.4749024207566483</v>
      </c>
      <c r="AH39" s="11">
        <v>7.5483843950507143</v>
      </c>
      <c r="AI39" s="11">
        <v>7.6184524985655484</v>
      </c>
      <c r="AJ39" s="11">
        <v>7.6880165426726332</v>
      </c>
      <c r="AK39" s="11">
        <v>7.7573053083357735</v>
      </c>
      <c r="AL39" s="11">
        <v>7.8238456816540483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20.563739082572717</v>
      </c>
      <c r="N41" s="87">
        <f t="shared" ref="N41" si="20">SUM(N42:N43)</f>
        <v>21.250952988300007</v>
      </c>
      <c r="O41" s="87">
        <f t="shared" ref="O41" si="21">SUM(O42:O43)</f>
        <v>19.633320979211632</v>
      </c>
      <c r="P41" s="87">
        <f t="shared" ref="P41" si="22">SUM(P42:P43)</f>
        <v>20.25037391572425</v>
      </c>
      <c r="Q41" s="87">
        <f t="shared" ref="Q41" si="23">SUM(Q42:Q43)</f>
        <v>21.261682379415504</v>
      </c>
      <c r="R41" s="87">
        <f t="shared" ref="R41" si="24">SUM(R42:R43)</f>
        <v>20.901640779620404</v>
      </c>
      <c r="S41" s="87">
        <f t="shared" ref="S41" si="25">SUM(S42:S43)</f>
        <v>22.168734771849451</v>
      </c>
      <c r="T41" s="87">
        <f t="shared" ref="T41" si="26">SUM(T42:T43)</f>
        <v>21.870112358736613</v>
      </c>
      <c r="U41" s="87">
        <f t="shared" ref="U41" si="27">SUM(U42:U43)</f>
        <v>22.634506831038024</v>
      </c>
      <c r="V41" s="87">
        <f t="shared" ref="V41" si="28">SUM(V42:V43)</f>
        <v>21.734618308507173</v>
      </c>
      <c r="W41" s="87">
        <f t="shared" ref="W41" si="29">SUM(W42:W43)</f>
        <v>19.43971731337794</v>
      </c>
      <c r="X41" s="87">
        <f t="shared" ref="X41" si="30">SUM(X42:X43)</f>
        <v>20.1415783009544</v>
      </c>
      <c r="Y41" s="87">
        <f t="shared" ref="Y41" si="31">SUM(Y42:Y43)</f>
        <v>20.009997748283702</v>
      </c>
      <c r="Z41" s="87">
        <f t="shared" ref="Z41" si="32">SUM(Z42:Z43)</f>
        <v>20.009358664875421</v>
      </c>
      <c r="AA41" s="87">
        <f t="shared" ref="AA41" si="33">SUM(AA42:AA43)</f>
        <v>20.022544165341408</v>
      </c>
      <c r="AB41" s="87">
        <f t="shared" ref="AB41" si="34">SUM(AB42:AB43)</f>
        <v>19.977196233341523</v>
      </c>
      <c r="AC41" s="87">
        <f t="shared" ref="AC41" si="35">SUM(AC42:AC43)</f>
        <v>19.919849158854447</v>
      </c>
      <c r="AD41" s="87">
        <f t="shared" ref="AD41" si="36">SUM(AD42:AD43)</f>
        <v>19.851774580021171</v>
      </c>
      <c r="AE41" s="87">
        <f t="shared" ref="AE41" si="37">SUM(AE42:AE43)</f>
        <v>19.775026436215882</v>
      </c>
      <c r="AF41" s="87">
        <f t="shared" ref="AF41" si="38">SUM(AF42:AF43)</f>
        <v>19.699822999917263</v>
      </c>
      <c r="AG41" s="87">
        <f t="shared" ref="AG41" si="39">SUM(AG42:AG43)</f>
        <v>19.636635011063071</v>
      </c>
      <c r="AH41" s="87">
        <f t="shared" ref="AH41" si="40">SUM(AH42:AH43)</f>
        <v>19.571170983455296</v>
      </c>
      <c r="AI41" s="87">
        <f t="shared" ref="AI41" si="41">SUM(AI42:AI43)</f>
        <v>19.50039666987465</v>
      </c>
      <c r="AJ41" s="87">
        <f t="shared" ref="AJ41" si="42">SUM(AJ42:AJ43)</f>
        <v>19.444772757242866</v>
      </c>
      <c r="AK41" s="87">
        <f t="shared" ref="AK41" si="43">SUM(AK42:AK43)</f>
        <v>19.386536989624258</v>
      </c>
      <c r="AL41" s="87">
        <f t="shared" ref="AL41" si="44">SUM(AL42:AL43)</f>
        <v>19.343311077911768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9.1368652023713413</v>
      </c>
      <c r="N42" s="11">
        <v>8.6169236408287997</v>
      </c>
      <c r="O42" s="11">
        <v>8.8173887586853166</v>
      </c>
      <c r="P42" s="11">
        <v>9.0234108031838449</v>
      </c>
      <c r="Q42" s="11">
        <v>9.331248433152755</v>
      </c>
      <c r="R42" s="11">
        <v>9.2349158829806584</v>
      </c>
      <c r="S42" s="11">
        <v>9.3532175550537815</v>
      </c>
      <c r="T42" s="11">
        <v>9.5801675075868893</v>
      </c>
      <c r="U42" s="11">
        <v>9.5870168495612091</v>
      </c>
      <c r="V42" s="11">
        <v>9.1194663459422962</v>
      </c>
      <c r="W42" s="11">
        <v>8.0653160505941237</v>
      </c>
      <c r="X42" s="11">
        <v>8.6089452328796785</v>
      </c>
      <c r="Y42" s="11">
        <v>8.5622753068780604</v>
      </c>
      <c r="Z42" s="11">
        <v>8.54912352732795</v>
      </c>
      <c r="AA42" s="11">
        <v>8.5322655966525627</v>
      </c>
      <c r="AB42" s="11">
        <v>8.4890336783910278</v>
      </c>
      <c r="AC42" s="11">
        <v>8.4343759507452933</v>
      </c>
      <c r="AD42" s="11">
        <v>8.3775434076933983</v>
      </c>
      <c r="AE42" s="11">
        <v>8.3066363458088102</v>
      </c>
      <c r="AF42" s="11">
        <v>8.2353605633317333</v>
      </c>
      <c r="AG42" s="11">
        <v>8.1703152896776654</v>
      </c>
      <c r="AH42" s="11">
        <v>8.1049670169142605</v>
      </c>
      <c r="AI42" s="11">
        <v>8.0391993054083013</v>
      </c>
      <c r="AJ42" s="11">
        <v>7.9879082217505104</v>
      </c>
      <c r="AK42" s="11">
        <v>7.9369210572835085</v>
      </c>
      <c r="AL42" s="11">
        <v>7.9011785295728911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11.426873880201377</v>
      </c>
      <c r="N43" s="11">
        <v>12.634029347471209</v>
      </c>
      <c r="O43" s="11">
        <v>10.815932220526317</v>
      </c>
      <c r="P43" s="11">
        <v>11.226963112540405</v>
      </c>
      <c r="Q43" s="11">
        <v>11.930433946262749</v>
      </c>
      <c r="R43" s="11">
        <v>11.666724896639746</v>
      </c>
      <c r="S43" s="11">
        <v>12.815517216795667</v>
      </c>
      <c r="T43" s="11">
        <v>12.289944851149722</v>
      </c>
      <c r="U43" s="11">
        <v>13.047489981476813</v>
      </c>
      <c r="V43" s="11">
        <v>12.615151962564877</v>
      </c>
      <c r="W43" s="11">
        <v>11.374401262783815</v>
      </c>
      <c r="X43" s="11">
        <v>11.532633068074722</v>
      </c>
      <c r="Y43" s="11">
        <v>11.44772244140564</v>
      </c>
      <c r="Z43" s="11">
        <v>11.460235137547471</v>
      </c>
      <c r="AA43" s="11">
        <v>11.490278568688847</v>
      </c>
      <c r="AB43" s="11">
        <v>11.488162554950495</v>
      </c>
      <c r="AC43" s="11">
        <v>11.485473208109154</v>
      </c>
      <c r="AD43" s="11">
        <v>11.474231172327771</v>
      </c>
      <c r="AE43" s="11">
        <v>11.468390090407071</v>
      </c>
      <c r="AF43" s="11">
        <v>11.46446243658553</v>
      </c>
      <c r="AG43" s="11">
        <v>11.466319721385403</v>
      </c>
      <c r="AH43" s="11">
        <v>11.466203966541036</v>
      </c>
      <c r="AI43" s="11">
        <v>11.461197364466349</v>
      </c>
      <c r="AJ43" s="11">
        <v>11.456864535492356</v>
      </c>
      <c r="AK43" s="11">
        <v>11.449615932340748</v>
      </c>
      <c r="AL43" s="11">
        <v>11.442132548338877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42.516857267144381</v>
      </c>
      <c r="N45" s="87">
        <f t="shared" ref="N45" si="45">SUM(N46:N47)</f>
        <v>39.033440088664122</v>
      </c>
      <c r="O45" s="87">
        <f t="shared" ref="O45" si="46">SUM(O46:O47)</f>
        <v>39.17918298967146</v>
      </c>
      <c r="P45" s="87">
        <f t="shared" ref="P45" si="47">SUM(P46:P47)</f>
        <v>39.075754486579079</v>
      </c>
      <c r="Q45" s="87">
        <f t="shared" ref="Q45" si="48">SUM(Q46:Q47)</f>
        <v>40.889126715388322</v>
      </c>
      <c r="R45" s="87">
        <f t="shared" ref="R45" si="49">SUM(R46:R47)</f>
        <v>40.530843176483309</v>
      </c>
      <c r="S45" s="87">
        <f t="shared" ref="S45" si="50">SUM(S46:S47)</f>
        <v>42.630401860859465</v>
      </c>
      <c r="T45" s="87">
        <f t="shared" ref="T45" si="51">SUM(T46:T47)</f>
        <v>41.210912845922245</v>
      </c>
      <c r="U45" s="87">
        <f t="shared" ref="U45" si="52">SUM(U46:U47)</f>
        <v>40.074128347629973</v>
      </c>
      <c r="V45" s="87">
        <f t="shared" ref="V45" si="53">SUM(V46:V47)</f>
        <v>39.858656872154</v>
      </c>
      <c r="W45" s="87">
        <f t="shared" ref="W45" si="54">SUM(W46:W47)</f>
        <v>37.055812653214062</v>
      </c>
      <c r="X45" s="87">
        <f t="shared" ref="X45" si="55">SUM(X46:X47)</f>
        <v>38.96798623687144</v>
      </c>
      <c r="Y45" s="87">
        <f t="shared" ref="Y45" si="56">SUM(Y46:Y47)</f>
        <v>39.054872510727293</v>
      </c>
      <c r="Z45" s="87">
        <f t="shared" ref="Z45" si="57">SUM(Z46:Z47)</f>
        <v>39.301588036585215</v>
      </c>
      <c r="AA45" s="87">
        <f t="shared" ref="AA45" si="58">SUM(AA46:AA47)</f>
        <v>39.40512573320953</v>
      </c>
      <c r="AB45" s="87">
        <f t="shared" ref="AB45" si="59">SUM(AB46:AB47)</f>
        <v>39.372564174805916</v>
      </c>
      <c r="AC45" s="87">
        <f t="shared" ref="AC45" si="60">SUM(AC46:AC47)</f>
        <v>39.337751743613296</v>
      </c>
      <c r="AD45" s="87">
        <f t="shared" ref="AD45" si="61">SUM(AD46:AD47)</f>
        <v>39.277571158477173</v>
      </c>
      <c r="AE45" s="87">
        <f t="shared" ref="AE45" si="62">SUM(AE46:AE47)</f>
        <v>39.17872937309042</v>
      </c>
      <c r="AF45" s="87">
        <f t="shared" ref="AF45" si="63">SUM(AF46:AF47)</f>
        <v>39.081620956057911</v>
      </c>
      <c r="AG45" s="87">
        <f t="shared" ref="AG45" si="64">SUM(AG46:AG47)</f>
        <v>39.042031707745743</v>
      </c>
      <c r="AH45" s="87">
        <f t="shared" ref="AH45" si="65">SUM(AH46:AH47)</f>
        <v>38.973798557479142</v>
      </c>
      <c r="AI45" s="87">
        <f t="shared" ref="AI45" si="66">SUM(AI46:AI47)</f>
        <v>38.875611815973492</v>
      </c>
      <c r="AJ45" s="87">
        <f t="shared" ref="AJ45" si="67">SUM(AJ46:AJ47)</f>
        <v>38.776185613455276</v>
      </c>
      <c r="AK45" s="87">
        <f t="shared" ref="AK45" si="68">SUM(AK46:AK47)</f>
        <v>38.684507118828321</v>
      </c>
      <c r="AL45" s="87">
        <f t="shared" ref="AL45" si="69">SUM(AL46:AL47)</f>
        <v>38.57789620536073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6.1848189364010944</v>
      </c>
      <c r="N46" s="11">
        <v>6.1080761581417446</v>
      </c>
      <c r="O46" s="11">
        <v>5.956304613211497</v>
      </c>
      <c r="P46" s="11">
        <v>5.802486163229629</v>
      </c>
      <c r="Q46" s="11">
        <v>6.577926298033665</v>
      </c>
      <c r="R46" s="11">
        <v>6.5535573749832636</v>
      </c>
      <c r="S46" s="11">
        <v>6.7495343554408072</v>
      </c>
      <c r="T46" s="11">
        <v>6.4781932993460689</v>
      </c>
      <c r="U46" s="11">
        <v>6.2634621692469334</v>
      </c>
      <c r="V46" s="11">
        <v>5.9161241235760453</v>
      </c>
      <c r="W46" s="11">
        <v>5.313645904464761</v>
      </c>
      <c r="X46" s="11">
        <v>9.7344682177640465</v>
      </c>
      <c r="Y46" s="11">
        <v>9.9124780540709523</v>
      </c>
      <c r="Z46" s="11">
        <v>10.093653963900827</v>
      </c>
      <c r="AA46" s="11">
        <v>10.255070541236648</v>
      </c>
      <c r="AB46" s="11">
        <v>10.3859362056431</v>
      </c>
      <c r="AC46" s="11">
        <v>10.547784024302459</v>
      </c>
      <c r="AD46" s="11">
        <v>10.720367472647757</v>
      </c>
      <c r="AE46" s="11">
        <v>10.865390265553607</v>
      </c>
      <c r="AF46" s="11">
        <v>11.015207215953515</v>
      </c>
      <c r="AG46" s="11">
        <v>11.17650172772362</v>
      </c>
      <c r="AH46" s="11">
        <v>11.32458617341914</v>
      </c>
      <c r="AI46" s="11">
        <v>11.454600661650469</v>
      </c>
      <c r="AJ46" s="11">
        <v>11.585416365616846</v>
      </c>
      <c r="AK46" s="11">
        <v>11.717557628171832</v>
      </c>
      <c r="AL46" s="11">
        <v>11.843353771997906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36.332038330743288</v>
      </c>
      <c r="N47" s="11">
        <v>32.92536393052238</v>
      </c>
      <c r="O47" s="11">
        <v>33.22287837645996</v>
      </c>
      <c r="P47" s="11">
        <v>33.273268323349448</v>
      </c>
      <c r="Q47" s="11">
        <v>34.311200417354655</v>
      </c>
      <c r="R47" s="11">
        <v>33.977285801500045</v>
      </c>
      <c r="S47" s="11">
        <v>35.880867505418657</v>
      </c>
      <c r="T47" s="11">
        <v>34.732719546576178</v>
      </c>
      <c r="U47" s="11">
        <v>33.810666178383038</v>
      </c>
      <c r="V47" s="11">
        <v>33.942532748577953</v>
      </c>
      <c r="W47" s="11">
        <v>31.742166748749302</v>
      </c>
      <c r="X47" s="11">
        <v>29.23351801910739</v>
      </c>
      <c r="Y47" s="11">
        <v>29.142394456656344</v>
      </c>
      <c r="Z47" s="11">
        <v>29.207934072684388</v>
      </c>
      <c r="AA47" s="11">
        <v>29.150055191972879</v>
      </c>
      <c r="AB47" s="11">
        <v>28.986627969162814</v>
      </c>
      <c r="AC47" s="11">
        <v>28.789967719310837</v>
      </c>
      <c r="AD47" s="11">
        <v>28.557203685829414</v>
      </c>
      <c r="AE47" s="11">
        <v>28.313339107536816</v>
      </c>
      <c r="AF47" s="11">
        <v>28.066413740104398</v>
      </c>
      <c r="AG47" s="11">
        <v>27.865529980022121</v>
      </c>
      <c r="AH47" s="11">
        <v>27.64921238406</v>
      </c>
      <c r="AI47" s="11">
        <v>27.421011154323022</v>
      </c>
      <c r="AJ47" s="11">
        <v>27.190769247838432</v>
      </c>
      <c r="AK47" s="11">
        <v>26.966949490656493</v>
      </c>
      <c r="AL47" s="11">
        <v>26.734542433362822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343.29200000000003</v>
      </c>
      <c r="N49" s="87">
        <f t="shared" si="70"/>
        <v>342.07400000000013</v>
      </c>
      <c r="O49" s="87">
        <f t="shared" si="70"/>
        <v>338.86500000000041</v>
      </c>
      <c r="P49" s="87">
        <f t="shared" si="70"/>
        <v>353.07999999999987</v>
      </c>
      <c r="Q49" s="87">
        <f t="shared" si="70"/>
        <v>364.6070000000002</v>
      </c>
      <c r="R49" s="87">
        <f t="shared" si="70"/>
        <v>363.79999999999978</v>
      </c>
      <c r="S49" s="87">
        <f t="shared" si="70"/>
        <v>384.19400000000007</v>
      </c>
      <c r="T49" s="87">
        <f t="shared" si="70"/>
        <v>374.91499999999985</v>
      </c>
      <c r="U49" s="87">
        <f t="shared" si="70"/>
        <v>376.77000000000038</v>
      </c>
      <c r="V49" s="87">
        <f t="shared" si="70"/>
        <v>384.36999999999989</v>
      </c>
      <c r="W49" s="87">
        <f t="shared" si="70"/>
        <v>381.64199999999994</v>
      </c>
      <c r="X49" s="87">
        <f t="shared" si="70"/>
        <v>384.25200000000007</v>
      </c>
      <c r="Y49" s="87">
        <f t="shared" si="70"/>
        <v>387.24899999999997</v>
      </c>
      <c r="Z49" s="87">
        <f t="shared" si="70"/>
        <v>390.78800000000007</v>
      </c>
      <c r="AA49" s="87">
        <f t="shared" si="70"/>
        <v>394.01300000000003</v>
      </c>
      <c r="AB49" s="87">
        <f t="shared" si="70"/>
        <v>396.1269999999999</v>
      </c>
      <c r="AC49" s="87">
        <f t="shared" si="70"/>
        <v>398.09199999999987</v>
      </c>
      <c r="AD49" s="87">
        <f t="shared" si="70"/>
        <v>399.93499999999995</v>
      </c>
      <c r="AE49" s="87">
        <f t="shared" ref="AE49:AL49" si="71">SUM(AE5,AE9,AE15,AE22,AE26,AE32,AE37,AE41,AE45)</f>
        <v>401.76199999999983</v>
      </c>
      <c r="AF49" s="87">
        <f t="shared" si="71"/>
        <v>403.5809999999999</v>
      </c>
      <c r="AG49" s="87">
        <f t="shared" si="71"/>
        <v>405.5449999999999</v>
      </c>
      <c r="AH49" s="87">
        <f t="shared" si="71"/>
        <v>407.45199999999983</v>
      </c>
      <c r="AI49" s="87">
        <f t="shared" si="71"/>
        <v>409.35599999999988</v>
      </c>
      <c r="AJ49" s="87">
        <f t="shared" si="71"/>
        <v>411.26400000000001</v>
      </c>
      <c r="AK49" s="87">
        <f t="shared" si="71"/>
        <v>413.16200000000003</v>
      </c>
      <c r="AL49" s="87">
        <f t="shared" si="71"/>
        <v>415.0499999999999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8.8425461670497529E-2</v>
      </c>
      <c r="N52" s="337">
        <f t="shared" si="73"/>
        <v>9.8614351143202481E-2</v>
      </c>
      <c r="O52" s="337">
        <f t="shared" si="73"/>
        <v>9.839495762774228E-2</v>
      </c>
      <c r="P52" s="337">
        <f t="shared" si="73"/>
        <v>0.10134591750298094</v>
      </c>
      <c r="Q52" s="337">
        <f t="shared" si="73"/>
        <v>0.10283459223911071</v>
      </c>
      <c r="R52" s="337">
        <f t="shared" si="73"/>
        <v>0.10356310161666828</v>
      </c>
      <c r="S52" s="337">
        <f t="shared" si="73"/>
        <v>0.10338342091309628</v>
      </c>
      <c r="T52" s="337">
        <f t="shared" si="73"/>
        <v>0.10936780584176278</v>
      </c>
      <c r="U52" s="337">
        <f t="shared" si="73"/>
        <v>0.11009673335790653</v>
      </c>
      <c r="V52" s="337">
        <f t="shared" si="73"/>
        <v>0.11288281353938651</v>
      </c>
      <c r="W52" s="337">
        <f t="shared" si="73"/>
        <v>0.11735411957403021</v>
      </c>
      <c r="X52" s="337">
        <f t="shared" si="73"/>
        <v>0.10617801924596676</v>
      </c>
      <c r="Y52" s="337">
        <f t="shared" si="73"/>
        <v>0.10676727935204555</v>
      </c>
      <c r="Z52" s="337">
        <f t="shared" si="73"/>
        <v>0.10737604800621237</v>
      </c>
      <c r="AA52" s="337">
        <f t="shared" si="73"/>
        <v>0.10798361923247322</v>
      </c>
      <c r="AB52" s="337">
        <f t="shared" si="73"/>
        <v>0.10857206404574607</v>
      </c>
      <c r="AC52" s="337">
        <f t="shared" si="73"/>
        <v>0.10912258760525716</v>
      </c>
      <c r="AD52" s="337">
        <f t="shared" si="73"/>
        <v>0.10964835743911996</v>
      </c>
      <c r="AE52" s="337">
        <f t="shared" ref="AE52:AL52" si="74">AE5/AE$49</f>
        <v>0.11018467225491596</v>
      </c>
      <c r="AF52" s="337">
        <f t="shared" si="74"/>
        <v>0.11072440600647773</v>
      </c>
      <c r="AG52" s="337">
        <f t="shared" si="74"/>
        <v>0.11127054847658409</v>
      </c>
      <c r="AH52" s="337">
        <f t="shared" si="74"/>
        <v>0.1118264973549931</v>
      </c>
      <c r="AI52" s="337">
        <f t="shared" si="74"/>
        <v>0.11235887938699847</v>
      </c>
      <c r="AJ52" s="337">
        <f t="shared" si="74"/>
        <v>0.11290715503412281</v>
      </c>
      <c r="AK52" s="337">
        <f t="shared" si="74"/>
        <v>0.11331874760743312</v>
      </c>
      <c r="AL52" s="337">
        <f t="shared" si="74"/>
        <v>0.1133241179918542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5.7120502976309377E-2</v>
      </c>
      <c r="N53" s="336">
        <f t="shared" si="75"/>
        <v>6.3675552181962983E-2</v>
      </c>
      <c r="O53" s="336">
        <f t="shared" si="75"/>
        <v>6.4820406167779981E-2</v>
      </c>
      <c r="P53" s="336">
        <f t="shared" si="75"/>
        <v>6.6199680554826612E-2</v>
      </c>
      <c r="Q53" s="336">
        <f t="shared" si="75"/>
        <v>6.3094978106195854E-2</v>
      </c>
      <c r="R53" s="336">
        <f t="shared" si="75"/>
        <v>6.750944887752594E-2</v>
      </c>
      <c r="S53" s="336">
        <f t="shared" si="75"/>
        <v>6.9894104381697852E-2</v>
      </c>
      <c r="T53" s="336">
        <f t="shared" si="75"/>
        <v>7.1641624768050541E-2</v>
      </c>
      <c r="U53" s="336">
        <f t="shared" si="75"/>
        <v>7.3199730561133297E-2</v>
      </c>
      <c r="V53" s="336">
        <f t="shared" si="75"/>
        <v>7.5654930751751739E-2</v>
      </c>
      <c r="W53" s="336">
        <f t="shared" si="75"/>
        <v>7.9001419875830994E-2</v>
      </c>
      <c r="X53" s="336">
        <f t="shared" si="75"/>
        <v>6.8582159372308313E-2</v>
      </c>
      <c r="Y53" s="336">
        <f t="shared" si="75"/>
        <v>6.8793301350189864E-2</v>
      </c>
      <c r="Z53" s="336">
        <f t="shared" si="75"/>
        <v>6.8987810642818573E-2</v>
      </c>
      <c r="AA53" s="336">
        <f t="shared" si="75"/>
        <v>6.9241512110393214E-2</v>
      </c>
      <c r="AB53" s="336">
        <f t="shared" si="75"/>
        <v>6.9513644426602128E-2</v>
      </c>
      <c r="AC53" s="336">
        <f t="shared" si="75"/>
        <v>6.9756769529050855E-2</v>
      </c>
      <c r="AD53" s="336">
        <f t="shared" si="75"/>
        <v>6.9993748849178056E-2</v>
      </c>
      <c r="AE53" s="336">
        <f t="shared" ref="AE53:AL53" si="76">AE6/AE$49</f>
        <v>7.0226146839458145E-2</v>
      </c>
      <c r="AF53" s="336">
        <f t="shared" si="76"/>
        <v>7.046862108409073E-2</v>
      </c>
      <c r="AG53" s="336">
        <f t="shared" si="76"/>
        <v>7.0716467945454928E-2</v>
      </c>
      <c r="AH53" s="336">
        <f t="shared" si="76"/>
        <v>7.097494990579635E-2</v>
      </c>
      <c r="AI53" s="336">
        <f t="shared" si="76"/>
        <v>7.1240823515747509E-2</v>
      </c>
      <c r="AJ53" s="336">
        <f t="shared" si="76"/>
        <v>7.1534379032891462E-2</v>
      </c>
      <c r="AK53" s="336">
        <f t="shared" si="76"/>
        <v>7.1737361703810024E-2</v>
      </c>
      <c r="AL53" s="336">
        <f t="shared" si="76"/>
        <v>7.1891113192520131E-2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3.1304958694188152E-2</v>
      </c>
      <c r="N54" s="336">
        <f t="shared" si="77"/>
        <v>3.4938798961239512E-2</v>
      </c>
      <c r="O54" s="336">
        <f t="shared" si="77"/>
        <v>3.3574551459962299E-2</v>
      </c>
      <c r="P54" s="336">
        <f t="shared" si="77"/>
        <v>3.5146236948154337E-2</v>
      </c>
      <c r="Q54" s="336">
        <f t="shared" si="77"/>
        <v>3.9739614132914852E-2</v>
      </c>
      <c r="R54" s="336">
        <f t="shared" si="77"/>
        <v>3.6053652739142322E-2</v>
      </c>
      <c r="S54" s="336">
        <f t="shared" si="77"/>
        <v>3.3489316531398423E-2</v>
      </c>
      <c r="T54" s="336">
        <f t="shared" si="77"/>
        <v>3.7726181073712235E-2</v>
      </c>
      <c r="U54" s="336">
        <f t="shared" si="77"/>
        <v>3.6897002796773229E-2</v>
      </c>
      <c r="V54" s="336">
        <f t="shared" si="77"/>
        <v>3.7227882787634767E-2</v>
      </c>
      <c r="W54" s="336">
        <f t="shared" si="77"/>
        <v>3.8352699698199204E-2</v>
      </c>
      <c r="X54" s="336">
        <f t="shared" si="77"/>
        <v>3.7595859873658447E-2</v>
      </c>
      <c r="Y54" s="336">
        <f t="shared" si="77"/>
        <v>3.7973978001855681E-2</v>
      </c>
      <c r="Z54" s="336">
        <f t="shared" si="77"/>
        <v>3.8388237363393793E-2</v>
      </c>
      <c r="AA54" s="336">
        <f t="shared" si="77"/>
        <v>3.8742107122080011E-2</v>
      </c>
      <c r="AB54" s="336">
        <f t="shared" si="77"/>
        <v>3.9058419619143941E-2</v>
      </c>
      <c r="AC54" s="336">
        <f t="shared" si="77"/>
        <v>3.9365818076206309E-2</v>
      </c>
      <c r="AD54" s="336">
        <f t="shared" si="77"/>
        <v>3.9654608589941909E-2</v>
      </c>
      <c r="AE54" s="336">
        <f t="shared" ref="AE54:AL54" si="78">AE7/AE$49</f>
        <v>3.9958525415457816E-2</v>
      </c>
      <c r="AF54" s="336">
        <f t="shared" si="78"/>
        <v>4.025578492238701E-2</v>
      </c>
      <c r="AG54" s="336">
        <f t="shared" si="78"/>
        <v>4.0554080531129161E-2</v>
      </c>
      <c r="AH54" s="336">
        <f t="shared" si="78"/>
        <v>4.0851547449196765E-2</v>
      </c>
      <c r="AI54" s="336">
        <f t="shared" si="78"/>
        <v>4.1118055871250975E-2</v>
      </c>
      <c r="AJ54" s="336">
        <f t="shared" si="78"/>
        <v>4.1372776001231348E-2</v>
      </c>
      <c r="AK54" s="336">
        <f t="shared" si="78"/>
        <v>4.1581385903623092E-2</v>
      </c>
      <c r="AL54" s="336">
        <f t="shared" si="78"/>
        <v>4.1433004799334067E-2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0.1916384741472191</v>
      </c>
      <c r="N56" s="337">
        <f t="shared" si="79"/>
        <v>0.19159623044112495</v>
      </c>
      <c r="O56" s="337">
        <f t="shared" si="79"/>
        <v>0.1916909985661833</v>
      </c>
      <c r="P56" s="337">
        <f t="shared" si="79"/>
        <v>0.19502820194212217</v>
      </c>
      <c r="Q56" s="337">
        <f t="shared" si="79"/>
        <v>0.1923748172394254</v>
      </c>
      <c r="R56" s="337">
        <f t="shared" si="79"/>
        <v>0.19520479496096149</v>
      </c>
      <c r="S56" s="337">
        <f t="shared" si="79"/>
        <v>0.20131843334152194</v>
      </c>
      <c r="T56" s="337">
        <f t="shared" si="79"/>
        <v>0.19812546917311599</v>
      </c>
      <c r="U56" s="337">
        <f t="shared" si="79"/>
        <v>0.20501565165500685</v>
      </c>
      <c r="V56" s="337">
        <f t="shared" si="79"/>
        <v>0.21367829274391165</v>
      </c>
      <c r="W56" s="337">
        <f t="shared" si="79"/>
        <v>0.22329690240196515</v>
      </c>
      <c r="X56" s="337">
        <f t="shared" si="79"/>
        <v>0.22849754560258612</v>
      </c>
      <c r="Y56" s="337">
        <f t="shared" si="79"/>
        <v>0.23007775947251116</v>
      </c>
      <c r="Z56" s="337">
        <f t="shared" si="79"/>
        <v>0.23149170239827865</v>
      </c>
      <c r="AA56" s="337">
        <f t="shared" si="79"/>
        <v>0.23309794956689228</v>
      </c>
      <c r="AB56" s="337">
        <f t="shared" si="79"/>
        <v>0.23476023402203114</v>
      </c>
      <c r="AC56" s="337">
        <f t="shared" si="79"/>
        <v>0.23642991463652377</v>
      </c>
      <c r="AD56" s="337">
        <f t="shared" si="79"/>
        <v>0.23809322564375421</v>
      </c>
      <c r="AE56" s="337">
        <f t="shared" ref="AE56:AL56" si="80">AE9/AE$49</f>
        <v>0.23979806570875475</v>
      </c>
      <c r="AF56" s="337">
        <f t="shared" si="80"/>
        <v>0.24151890043452229</v>
      </c>
      <c r="AG56" s="337">
        <f t="shared" si="80"/>
        <v>0.24321707319932964</v>
      </c>
      <c r="AH56" s="337">
        <f t="shared" si="80"/>
        <v>0.24487241115749922</v>
      </c>
      <c r="AI56" s="337">
        <f t="shared" si="80"/>
        <v>0.24659168924743777</v>
      </c>
      <c r="AJ56" s="337">
        <f t="shared" si="80"/>
        <v>0.24836811351632404</v>
      </c>
      <c r="AK56" s="337">
        <f t="shared" si="80"/>
        <v>0.25007833682583236</v>
      </c>
      <c r="AL56" s="337">
        <f t="shared" si="80"/>
        <v>0.25173441294849075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5.4475850644059964E-2</v>
      </c>
      <c r="N57" s="336">
        <f t="shared" si="81"/>
        <v>5.360289514248201E-2</v>
      </c>
      <c r="O57" s="336">
        <f t="shared" si="81"/>
        <v>5.3723060620997048E-2</v>
      </c>
      <c r="P57" s="336">
        <f t="shared" si="81"/>
        <v>5.1889899487986266E-2</v>
      </c>
      <c r="Q57" s="336">
        <f t="shared" si="81"/>
        <v>5.3054467743792591E-2</v>
      </c>
      <c r="R57" s="336">
        <f t="shared" si="81"/>
        <v>5.6611446708025523E-2</v>
      </c>
      <c r="S57" s="336">
        <f t="shared" si="81"/>
        <v>5.7777481804163734E-2</v>
      </c>
      <c r="T57" s="336">
        <f t="shared" si="81"/>
        <v>5.5355591394469252E-2</v>
      </c>
      <c r="U57" s="336">
        <f t="shared" si="81"/>
        <v>5.9504743603629985E-2</v>
      </c>
      <c r="V57" s="336">
        <f t="shared" si="81"/>
        <v>6.0461560243024404E-2</v>
      </c>
      <c r="W57" s="336">
        <f t="shared" si="81"/>
        <v>6.2722372375405608E-2</v>
      </c>
      <c r="X57" s="336">
        <f t="shared" si="81"/>
        <v>7.2387247786032935E-2</v>
      </c>
      <c r="Y57" s="336">
        <f t="shared" si="81"/>
        <v>7.3083646681687806E-2</v>
      </c>
      <c r="Z57" s="336">
        <f t="shared" si="81"/>
        <v>7.3743392416320053E-2</v>
      </c>
      <c r="AA57" s="336">
        <f t="shared" si="81"/>
        <v>7.4434894652290362E-2</v>
      </c>
      <c r="AB57" s="336">
        <f t="shared" si="81"/>
        <v>7.5124221947023631E-2</v>
      </c>
      <c r="AC57" s="336">
        <f t="shared" si="81"/>
        <v>7.5822770245673715E-2</v>
      </c>
      <c r="AD57" s="336">
        <f t="shared" si="81"/>
        <v>7.6525233095511402E-2</v>
      </c>
      <c r="AE57" s="336">
        <f t="shared" ref="AE57:AL57" si="82">AE10/AE$49</f>
        <v>7.724875576781623E-2</v>
      </c>
      <c r="AF57" s="336">
        <f t="shared" si="82"/>
        <v>7.7974269725242906E-2</v>
      </c>
      <c r="AG57" s="336">
        <f t="shared" si="82"/>
        <v>7.8707523647142966E-2</v>
      </c>
      <c r="AH57" s="336">
        <f t="shared" si="82"/>
        <v>7.942518077158621E-2</v>
      </c>
      <c r="AI57" s="336">
        <f t="shared" si="82"/>
        <v>8.015643878562842E-2</v>
      </c>
      <c r="AJ57" s="336">
        <f t="shared" si="82"/>
        <v>8.0885709929354885E-2</v>
      </c>
      <c r="AK57" s="336">
        <f t="shared" si="82"/>
        <v>8.1586214068912644E-2</v>
      </c>
      <c r="AL57" s="336">
        <f t="shared" si="82"/>
        <v>8.2293409803024603E-2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Swindon and Wiltshire</v>
      </c>
      <c r="L58" s="232" t="str">
        <f>'Occ T3'!A13</f>
        <v>22 Health professionals</v>
      </c>
      <c r="M58" s="336">
        <f t="shared" ref="M58:AD58" si="83">M11/M$49</f>
        <v>3.2158550787519655E-2</v>
      </c>
      <c r="N58" s="336">
        <f t="shared" si="83"/>
        <v>3.4562478351986087E-2</v>
      </c>
      <c r="O58" s="336">
        <f t="shared" si="83"/>
        <v>3.6869110150728898E-2</v>
      </c>
      <c r="P58" s="336">
        <f t="shared" si="83"/>
        <v>3.8164998483623855E-2</v>
      </c>
      <c r="Q58" s="336">
        <f t="shared" si="83"/>
        <v>3.807452708230432E-2</v>
      </c>
      <c r="R58" s="336">
        <f t="shared" si="83"/>
        <v>3.8547779078114616E-2</v>
      </c>
      <c r="S58" s="336">
        <f t="shared" si="83"/>
        <v>3.7437596096650608E-2</v>
      </c>
      <c r="T58" s="336">
        <f t="shared" si="83"/>
        <v>3.9165837267297936E-2</v>
      </c>
      <c r="U58" s="336">
        <f t="shared" si="83"/>
        <v>3.9984281885969794E-2</v>
      </c>
      <c r="V58" s="336">
        <f t="shared" si="83"/>
        <v>4.2273229922215112E-2</v>
      </c>
      <c r="W58" s="336">
        <f t="shared" si="83"/>
        <v>4.2554401879711608E-2</v>
      </c>
      <c r="X58" s="336">
        <f t="shared" si="83"/>
        <v>4.0592036831150355E-2</v>
      </c>
      <c r="Y58" s="336">
        <f t="shared" si="83"/>
        <v>4.0850300982405177E-2</v>
      </c>
      <c r="Z58" s="336">
        <f t="shared" si="83"/>
        <v>4.1065454244879659E-2</v>
      </c>
      <c r="AA58" s="336">
        <f t="shared" si="83"/>
        <v>4.1323500916278552E-2</v>
      </c>
      <c r="AB58" s="336">
        <f t="shared" si="83"/>
        <v>4.1623206069545074E-2</v>
      </c>
      <c r="AC58" s="336">
        <f t="shared" si="83"/>
        <v>4.1914944087069035E-2</v>
      </c>
      <c r="AD58" s="336">
        <f t="shared" si="83"/>
        <v>4.219595770254498E-2</v>
      </c>
      <c r="AE58" s="336">
        <f t="shared" ref="AE58:AL58" si="84">AE11/AE$49</f>
        <v>4.2522234239837274E-2</v>
      </c>
      <c r="AF58" s="336">
        <f t="shared" si="84"/>
        <v>4.2821313131742034E-2</v>
      </c>
      <c r="AG58" s="336">
        <f t="shared" si="84"/>
        <v>4.3116274730175416E-2</v>
      </c>
      <c r="AH58" s="336">
        <f t="shared" si="84"/>
        <v>4.340847355456378E-2</v>
      </c>
      <c r="AI58" s="336">
        <f t="shared" si="84"/>
        <v>4.3701145658356977E-2</v>
      </c>
      <c r="AJ58" s="336">
        <f t="shared" si="84"/>
        <v>4.4018269122759378E-2</v>
      </c>
      <c r="AK58" s="336">
        <f t="shared" si="84"/>
        <v>4.4324647829941555E-2</v>
      </c>
      <c r="AL58" s="336">
        <f t="shared" si="84"/>
        <v>4.4597157790410048E-2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4.5785515705177859E-2</v>
      </c>
      <c r="N59" s="336">
        <f t="shared" si="85"/>
        <v>4.6513069012882484E-2</v>
      </c>
      <c r="O59" s="336">
        <f t="shared" si="85"/>
        <v>4.6054435229924563E-2</v>
      </c>
      <c r="P59" s="336">
        <f t="shared" si="85"/>
        <v>4.6544218334102133E-2</v>
      </c>
      <c r="Q59" s="336">
        <f t="shared" si="85"/>
        <v>4.3362142140081737E-2</v>
      </c>
      <c r="R59" s="336">
        <f t="shared" si="85"/>
        <v>4.2131262123226154E-2</v>
      </c>
      <c r="S59" s="336">
        <f t="shared" si="85"/>
        <v>4.7058933176703725E-2</v>
      </c>
      <c r="T59" s="336">
        <f t="shared" si="85"/>
        <v>4.6353843325583642E-2</v>
      </c>
      <c r="U59" s="336">
        <f t="shared" si="85"/>
        <v>4.428203354354586E-2</v>
      </c>
      <c r="V59" s="336">
        <f t="shared" si="85"/>
        <v>4.6176525205725405E-2</v>
      </c>
      <c r="W59" s="336">
        <f t="shared" si="85"/>
        <v>4.6910459578146976E-2</v>
      </c>
      <c r="X59" s="336">
        <f t="shared" si="85"/>
        <v>4.4317831650831294E-2</v>
      </c>
      <c r="Y59" s="336">
        <f t="shared" si="85"/>
        <v>4.4440433293431558E-2</v>
      </c>
      <c r="Z59" s="336">
        <f t="shared" si="85"/>
        <v>4.4561555543697631E-2</v>
      </c>
      <c r="AA59" s="336">
        <f t="shared" si="85"/>
        <v>4.4759766370938321E-2</v>
      </c>
      <c r="AB59" s="336">
        <f t="shared" si="85"/>
        <v>4.498226360962989E-2</v>
      </c>
      <c r="AC59" s="336">
        <f t="shared" si="85"/>
        <v>4.5197507650507313E-2</v>
      </c>
      <c r="AD59" s="336">
        <f t="shared" si="85"/>
        <v>4.541650810775881E-2</v>
      </c>
      <c r="AE59" s="336">
        <f t="shared" ref="AE59:AL59" si="86">AE12/AE$49</f>
        <v>4.5630074299736235E-2</v>
      </c>
      <c r="AF59" s="336">
        <f t="shared" si="86"/>
        <v>4.5864382567119888E-2</v>
      </c>
      <c r="AG59" s="336">
        <f t="shared" si="86"/>
        <v>4.6076607843531278E-2</v>
      </c>
      <c r="AH59" s="336">
        <f t="shared" si="86"/>
        <v>4.6292604812989337E-2</v>
      </c>
      <c r="AI59" s="336">
        <f t="shared" si="86"/>
        <v>4.6507941937128351E-2</v>
      </c>
      <c r="AJ59" s="336">
        <f t="shared" si="86"/>
        <v>4.6731422957504182E-2</v>
      </c>
      <c r="AK59" s="336">
        <f t="shared" si="86"/>
        <v>4.6972844500506053E-2</v>
      </c>
      <c r="AL59" s="336">
        <f t="shared" si="86"/>
        <v>4.720284139711254E-2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5.9218557010461623E-2</v>
      </c>
      <c r="N60" s="336">
        <f t="shared" si="87"/>
        <v>5.6917787933774361E-2</v>
      </c>
      <c r="O60" s="336">
        <f t="shared" si="87"/>
        <v>5.50443925645328E-2</v>
      </c>
      <c r="P60" s="336">
        <f t="shared" si="87"/>
        <v>5.8429085636409937E-2</v>
      </c>
      <c r="Q60" s="336">
        <f t="shared" si="87"/>
        <v>5.7883680273246745E-2</v>
      </c>
      <c r="R60" s="336">
        <f t="shared" si="87"/>
        <v>5.7914307051595192E-2</v>
      </c>
      <c r="S60" s="336">
        <f t="shared" si="87"/>
        <v>5.9044422264003867E-2</v>
      </c>
      <c r="T60" s="336">
        <f t="shared" si="87"/>
        <v>5.7250197185765163E-2</v>
      </c>
      <c r="U60" s="336">
        <f t="shared" si="87"/>
        <v>6.124459262186123E-2</v>
      </c>
      <c r="V60" s="336">
        <f t="shared" si="87"/>
        <v>6.4766977372946719E-2</v>
      </c>
      <c r="W60" s="336">
        <f t="shared" si="87"/>
        <v>7.1109668568700934E-2</v>
      </c>
      <c r="X60" s="336">
        <f t="shared" si="87"/>
        <v>7.1200429334571533E-2</v>
      </c>
      <c r="Y60" s="336">
        <f t="shared" si="87"/>
        <v>7.1703378514986607E-2</v>
      </c>
      <c r="Z60" s="336">
        <f t="shared" si="87"/>
        <v>7.2121300193381324E-2</v>
      </c>
      <c r="AA60" s="336">
        <f t="shared" si="87"/>
        <v>7.2579787627385053E-2</v>
      </c>
      <c r="AB60" s="336">
        <f t="shared" si="87"/>
        <v>7.3030542395832579E-2</v>
      </c>
      <c r="AC60" s="336">
        <f t="shared" si="87"/>
        <v>7.3494692653273713E-2</v>
      </c>
      <c r="AD60" s="336">
        <f t="shared" si="87"/>
        <v>7.3955526737939023E-2</v>
      </c>
      <c r="AE60" s="336">
        <f t="shared" ref="AE60:AL60" si="88">AE13/AE$49</f>
        <v>7.4397001401365015E-2</v>
      </c>
      <c r="AF60" s="336">
        <f t="shared" si="88"/>
        <v>7.4858935010417488E-2</v>
      </c>
      <c r="AG60" s="336">
        <f t="shared" si="88"/>
        <v>7.5316666978479996E-2</v>
      </c>
      <c r="AH60" s="336">
        <f t="shared" si="88"/>
        <v>7.574615201835988E-2</v>
      </c>
      <c r="AI60" s="336">
        <f t="shared" si="88"/>
        <v>7.6226162866324013E-2</v>
      </c>
      <c r="AJ60" s="336">
        <f t="shared" si="88"/>
        <v>7.6732711506705603E-2</v>
      </c>
      <c r="AK60" s="336">
        <f t="shared" si="88"/>
        <v>7.7194630426472122E-2</v>
      </c>
      <c r="AL60" s="336">
        <f t="shared" si="88"/>
        <v>7.7641003957943586E-2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0.11761328359078758</v>
      </c>
      <c r="N62" s="337">
        <f t="shared" si="89"/>
        <v>0.11984123703181314</v>
      </c>
      <c r="O62" s="337">
        <f t="shared" si="89"/>
        <v>0.12175467525771154</v>
      </c>
      <c r="P62" s="337">
        <f t="shared" si="89"/>
        <v>0.12089123869509692</v>
      </c>
      <c r="Q62" s="337">
        <f t="shared" si="89"/>
        <v>0.12131495473399058</v>
      </c>
      <c r="R62" s="337">
        <f t="shared" si="89"/>
        <v>0.12295908245388014</v>
      </c>
      <c r="S62" s="337">
        <f t="shared" si="89"/>
        <v>0.12371644467881969</v>
      </c>
      <c r="T62" s="337">
        <f t="shared" si="89"/>
        <v>0.12278064137801538</v>
      </c>
      <c r="U62" s="337">
        <f t="shared" si="89"/>
        <v>0.12692756864422311</v>
      </c>
      <c r="V62" s="337">
        <f t="shared" si="89"/>
        <v>0.12606668474509283</v>
      </c>
      <c r="W62" s="337">
        <f t="shared" si="89"/>
        <v>0.13240859837085125</v>
      </c>
      <c r="X62" s="337">
        <f t="shared" si="89"/>
        <v>0.13317614543846143</v>
      </c>
      <c r="Y62" s="337">
        <f t="shared" si="89"/>
        <v>0.13418224002602455</v>
      </c>
      <c r="Z62" s="337">
        <f t="shared" si="89"/>
        <v>0.13494722949861709</v>
      </c>
      <c r="AA62" s="337">
        <f t="shared" si="89"/>
        <v>0.13566205021808056</v>
      </c>
      <c r="AB62" s="337">
        <f t="shared" si="89"/>
        <v>0.13634910692542263</v>
      </c>
      <c r="AC62" s="337">
        <f t="shared" si="89"/>
        <v>0.13701855747104458</v>
      </c>
      <c r="AD62" s="337">
        <f t="shared" si="89"/>
        <v>0.13767340456239577</v>
      </c>
      <c r="AE62" s="337">
        <f t="shared" ref="AE62:AL62" si="90">AE15/AE$49</f>
        <v>0.13833297312836801</v>
      </c>
      <c r="AF62" s="337">
        <f t="shared" si="90"/>
        <v>0.13900676352109431</v>
      </c>
      <c r="AG62" s="337">
        <f t="shared" si="90"/>
        <v>0.13969342446315444</v>
      </c>
      <c r="AH62" s="337">
        <f t="shared" si="90"/>
        <v>0.14040885766832176</v>
      </c>
      <c r="AI62" s="337">
        <f t="shared" si="90"/>
        <v>0.14118583548403954</v>
      </c>
      <c r="AJ62" s="337">
        <f t="shared" si="90"/>
        <v>0.14192561665595652</v>
      </c>
      <c r="AK62" s="337">
        <f t="shared" si="90"/>
        <v>0.1426763089384811</v>
      </c>
      <c r="AL62" s="337">
        <f t="shared" si="90"/>
        <v>0.14334746278204274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1.8151329808798463E-2</v>
      </c>
      <c r="N63" s="336">
        <f t="shared" si="91"/>
        <v>1.7760024021000083E-2</v>
      </c>
      <c r="O63" s="336">
        <f t="shared" si="91"/>
        <v>1.787150322035011E-2</v>
      </c>
      <c r="P63" s="336">
        <f t="shared" si="91"/>
        <v>1.7855537494667284E-2</v>
      </c>
      <c r="Q63" s="336">
        <f t="shared" si="91"/>
        <v>1.612800660431693E-2</v>
      </c>
      <c r="R63" s="336">
        <f t="shared" si="91"/>
        <v>1.6570638095243805E-2</v>
      </c>
      <c r="S63" s="336">
        <f t="shared" si="91"/>
        <v>1.6989231955782048E-2</v>
      </c>
      <c r="T63" s="336">
        <f t="shared" si="91"/>
        <v>1.8788945622166847E-2</v>
      </c>
      <c r="U63" s="336">
        <f t="shared" si="91"/>
        <v>1.9173593537142715E-2</v>
      </c>
      <c r="V63" s="336">
        <f t="shared" si="91"/>
        <v>1.875465823924977E-2</v>
      </c>
      <c r="W63" s="336">
        <f t="shared" si="91"/>
        <v>2.0450594103807229E-2</v>
      </c>
      <c r="X63" s="336">
        <f t="shared" si="91"/>
        <v>1.8471491684478144E-2</v>
      </c>
      <c r="Y63" s="336">
        <f t="shared" si="91"/>
        <v>1.8542242486278709E-2</v>
      </c>
      <c r="Z63" s="336">
        <f t="shared" si="91"/>
        <v>1.8602001524478953E-2</v>
      </c>
      <c r="AA63" s="336">
        <f t="shared" si="91"/>
        <v>1.8678363782162796E-2</v>
      </c>
      <c r="AB63" s="336">
        <f t="shared" si="91"/>
        <v>1.8742214345852375E-2</v>
      </c>
      <c r="AC63" s="336">
        <f t="shared" si="91"/>
        <v>1.8803625070003462E-2</v>
      </c>
      <c r="AD63" s="336">
        <f t="shared" si="91"/>
        <v>1.8871394817464731E-2</v>
      </c>
      <c r="AE63" s="336">
        <f t="shared" ref="AE63:AL63" si="92">AE16/AE$49</f>
        <v>1.8923447308481001E-2</v>
      </c>
      <c r="AF63" s="336">
        <f t="shared" si="92"/>
        <v>1.896043801087045E-2</v>
      </c>
      <c r="AG63" s="336">
        <f t="shared" si="92"/>
        <v>1.899854454961376E-2</v>
      </c>
      <c r="AH63" s="336">
        <f t="shared" si="92"/>
        <v>1.9064296918493831E-2</v>
      </c>
      <c r="AI63" s="336">
        <f t="shared" si="92"/>
        <v>1.9144207736794157E-2</v>
      </c>
      <c r="AJ63" s="336">
        <f t="shared" si="92"/>
        <v>1.9217500724554186E-2</v>
      </c>
      <c r="AK63" s="336">
        <f t="shared" si="92"/>
        <v>1.9293077826423425E-2</v>
      </c>
      <c r="AL63" s="336">
        <f t="shared" si="92"/>
        <v>1.9359413350131284E-2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1.3302779086534424E-2</v>
      </c>
      <c r="N64" s="336">
        <f t="shared" si="93"/>
        <v>1.6169161329175397E-2</v>
      </c>
      <c r="O64" s="336">
        <f t="shared" si="93"/>
        <v>1.691420950380507E-2</v>
      </c>
      <c r="P64" s="336">
        <f t="shared" si="93"/>
        <v>1.6822724237660912E-2</v>
      </c>
      <c r="Q64" s="336">
        <f t="shared" si="93"/>
        <v>1.6733719723648389E-2</v>
      </c>
      <c r="R64" s="336">
        <f t="shared" si="93"/>
        <v>1.7180591643206254E-2</v>
      </c>
      <c r="S64" s="336">
        <f t="shared" si="93"/>
        <v>1.6425985472561418E-2</v>
      </c>
      <c r="T64" s="336">
        <f t="shared" si="93"/>
        <v>1.6042270995366308E-2</v>
      </c>
      <c r="U64" s="336">
        <f t="shared" si="93"/>
        <v>1.7890946405410099E-2</v>
      </c>
      <c r="V64" s="336">
        <f t="shared" si="93"/>
        <v>1.8012467662870311E-2</v>
      </c>
      <c r="W64" s="336">
        <f t="shared" si="93"/>
        <v>1.8344561968796403E-2</v>
      </c>
      <c r="X64" s="336">
        <f t="shared" si="93"/>
        <v>2.6505778146271249E-2</v>
      </c>
      <c r="Y64" s="336">
        <f t="shared" si="93"/>
        <v>2.6895899811753707E-2</v>
      </c>
      <c r="Z64" s="336">
        <f t="shared" si="93"/>
        <v>2.7263636014381226E-2</v>
      </c>
      <c r="AA64" s="336">
        <f t="shared" si="93"/>
        <v>2.7660200861114769E-2</v>
      </c>
      <c r="AB64" s="336">
        <f t="shared" si="93"/>
        <v>2.8091138069845947E-2</v>
      </c>
      <c r="AC64" s="336">
        <f t="shared" si="93"/>
        <v>2.8512247704306548E-2</v>
      </c>
      <c r="AD64" s="336">
        <f t="shared" si="93"/>
        <v>2.8925756248682176E-2</v>
      </c>
      <c r="AE64" s="336">
        <f t="shared" ref="AE64:AL64" si="94">AE17/AE$49</f>
        <v>2.9355961485053927E-2</v>
      </c>
      <c r="AF64" s="336">
        <f t="shared" si="94"/>
        <v>2.9796641481006362E-2</v>
      </c>
      <c r="AG64" s="336">
        <f t="shared" si="94"/>
        <v>3.0236235372227187E-2</v>
      </c>
      <c r="AH64" s="336">
        <f t="shared" si="94"/>
        <v>3.0676576143370923E-2</v>
      </c>
      <c r="AI64" s="336">
        <f t="shared" si="94"/>
        <v>3.1100766716890039E-2</v>
      </c>
      <c r="AJ64" s="336">
        <f t="shared" si="94"/>
        <v>3.1524006892405497E-2</v>
      </c>
      <c r="AK64" s="336">
        <f t="shared" si="94"/>
        <v>3.1949304868726255E-2</v>
      </c>
      <c r="AL64" s="336">
        <f t="shared" si="94"/>
        <v>3.237944911968299E-2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8.6299316112920712E-3</v>
      </c>
      <c r="N65" s="336">
        <f t="shared" si="95"/>
        <v>9.5921042210829911E-3</v>
      </c>
      <c r="O65" s="336">
        <f t="shared" si="95"/>
        <v>9.5845771738806568E-3</v>
      </c>
      <c r="P65" s="336">
        <f t="shared" si="95"/>
        <v>8.2885694079358717E-3</v>
      </c>
      <c r="Q65" s="336">
        <f t="shared" si="95"/>
        <v>8.1505727171612957E-3</v>
      </c>
      <c r="R65" s="336">
        <f t="shared" si="95"/>
        <v>8.2312500954708889E-3</v>
      </c>
      <c r="S65" s="336">
        <f t="shared" si="95"/>
        <v>9.0633686265068434E-3</v>
      </c>
      <c r="T65" s="336">
        <f t="shared" si="95"/>
        <v>8.6473536273160203E-3</v>
      </c>
      <c r="U65" s="336">
        <f t="shared" si="95"/>
        <v>8.5474804654929876E-3</v>
      </c>
      <c r="V65" s="336">
        <f t="shared" si="95"/>
        <v>7.6387440703991555E-3</v>
      </c>
      <c r="W65" s="336">
        <f t="shared" si="95"/>
        <v>8.3415516742697867E-3</v>
      </c>
      <c r="X65" s="336">
        <f t="shared" si="95"/>
        <v>6.569156876116946E-3</v>
      </c>
      <c r="Y65" s="336">
        <f t="shared" si="95"/>
        <v>6.6090771552652994E-3</v>
      </c>
      <c r="Z65" s="336">
        <f t="shared" si="95"/>
        <v>6.6194432889481337E-3</v>
      </c>
      <c r="AA65" s="336">
        <f t="shared" si="95"/>
        <v>6.6339184504698324E-3</v>
      </c>
      <c r="AB65" s="336">
        <f t="shared" si="95"/>
        <v>6.6290995199229695E-3</v>
      </c>
      <c r="AC65" s="336">
        <f t="shared" si="95"/>
        <v>6.631156492675685E-3</v>
      </c>
      <c r="AD65" s="336">
        <f t="shared" si="95"/>
        <v>6.6319397619129293E-3</v>
      </c>
      <c r="AE65" s="336">
        <f t="shared" ref="AE65:AL65" si="96">AE18/AE$49</f>
        <v>6.636226828958384E-3</v>
      </c>
      <c r="AF65" s="336">
        <f t="shared" si="96"/>
        <v>6.6387367066849468E-3</v>
      </c>
      <c r="AG65" s="336">
        <f t="shared" si="96"/>
        <v>6.6506074648979788E-3</v>
      </c>
      <c r="AH65" s="336">
        <f t="shared" si="96"/>
        <v>6.6571603471217971E-3</v>
      </c>
      <c r="AI65" s="336">
        <f t="shared" si="96"/>
        <v>6.6687858219681932E-3</v>
      </c>
      <c r="AJ65" s="336">
        <f t="shared" si="96"/>
        <v>6.6544685220948528E-3</v>
      </c>
      <c r="AK65" s="336">
        <f t="shared" si="96"/>
        <v>6.6573308688544879E-3</v>
      </c>
      <c r="AL65" s="336">
        <f t="shared" si="96"/>
        <v>6.6408770792525497E-3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1.6294430575494546E-2</v>
      </c>
      <c r="N66" s="336">
        <f t="shared" si="97"/>
        <v>1.9714251109952216E-2</v>
      </c>
      <c r="O66" s="336">
        <f t="shared" si="97"/>
        <v>1.9187647920603068E-2</v>
      </c>
      <c r="P66" s="336">
        <f t="shared" si="97"/>
        <v>1.8392272490130944E-2</v>
      </c>
      <c r="Q66" s="336">
        <f t="shared" si="97"/>
        <v>1.9612069618698852E-2</v>
      </c>
      <c r="R66" s="336">
        <f t="shared" si="97"/>
        <v>2.0179284202572124E-2</v>
      </c>
      <c r="S66" s="336">
        <f t="shared" si="97"/>
        <v>2.0863334919150128E-2</v>
      </c>
      <c r="T66" s="336">
        <f t="shared" si="97"/>
        <v>1.907101162598001E-2</v>
      </c>
      <c r="U66" s="336">
        <f t="shared" si="97"/>
        <v>2.0602043121050517E-2</v>
      </c>
      <c r="V66" s="336">
        <f t="shared" si="97"/>
        <v>2.0887155662638001E-2</v>
      </c>
      <c r="W66" s="336">
        <f t="shared" si="97"/>
        <v>2.1058998281646996E-2</v>
      </c>
      <c r="X66" s="336">
        <f t="shared" si="97"/>
        <v>1.8674531133623461E-2</v>
      </c>
      <c r="Y66" s="336">
        <f t="shared" si="97"/>
        <v>1.9171010679574749E-2</v>
      </c>
      <c r="Z66" s="336">
        <f t="shared" si="97"/>
        <v>1.9488974618114288E-2</v>
      </c>
      <c r="AA66" s="336">
        <f t="shared" si="97"/>
        <v>1.9675150000798357E-2</v>
      </c>
      <c r="AB66" s="336">
        <f t="shared" si="97"/>
        <v>1.9840487792946795E-2</v>
      </c>
      <c r="AC66" s="336">
        <f t="shared" si="97"/>
        <v>2.0002810066605363E-2</v>
      </c>
      <c r="AD66" s="336">
        <f t="shared" si="97"/>
        <v>2.016355583714988E-2</v>
      </c>
      <c r="AE66" s="336">
        <f t="shared" ref="AE66:AL66" si="98">AE19/AE$49</f>
        <v>2.0323642276208847E-2</v>
      </c>
      <c r="AF66" s="336">
        <f t="shared" si="98"/>
        <v>2.0488824812949745E-2</v>
      </c>
      <c r="AG66" s="336">
        <f t="shared" si="98"/>
        <v>2.0650790324510063E-2</v>
      </c>
      <c r="AH66" s="336">
        <f t="shared" si="98"/>
        <v>2.0814523939932435E-2</v>
      </c>
      <c r="AI66" s="336">
        <f t="shared" si="98"/>
        <v>2.1053118345187569E-2</v>
      </c>
      <c r="AJ66" s="336">
        <f t="shared" si="98"/>
        <v>2.1301163391809194E-2</v>
      </c>
      <c r="AK66" s="336">
        <f t="shared" si="98"/>
        <v>2.1524493184566555E-2</v>
      </c>
      <c r="AL66" s="336">
        <f t="shared" si="98"/>
        <v>2.1712103485941377E-2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6.1234812508668073E-2</v>
      </c>
      <c r="N67" s="336">
        <f t="shared" si="99"/>
        <v>5.6605696350602447E-2</v>
      </c>
      <c r="O67" s="336">
        <f t="shared" si="99"/>
        <v>5.8196737439072638E-2</v>
      </c>
      <c r="P67" s="336">
        <f t="shared" si="99"/>
        <v>5.9532135064701903E-2</v>
      </c>
      <c r="Q67" s="336">
        <f t="shared" si="99"/>
        <v>6.0690586070165108E-2</v>
      </c>
      <c r="R67" s="336">
        <f t="shared" si="99"/>
        <v>6.0797318417387086E-2</v>
      </c>
      <c r="S67" s="336">
        <f t="shared" si="99"/>
        <v>6.0374523704819237E-2</v>
      </c>
      <c r="T67" s="336">
        <f t="shared" si="99"/>
        <v>6.0231059507186192E-2</v>
      </c>
      <c r="U67" s="336">
        <f t="shared" si="99"/>
        <v>6.071350511512677E-2</v>
      </c>
      <c r="V67" s="336">
        <f t="shared" si="99"/>
        <v>6.0773659109935603E-2</v>
      </c>
      <c r="W67" s="336">
        <f t="shared" si="99"/>
        <v>6.4212892342330852E-2</v>
      </c>
      <c r="X67" s="336">
        <f t="shared" si="99"/>
        <v>6.295518759797164E-2</v>
      </c>
      <c r="Y67" s="336">
        <f t="shared" si="99"/>
        <v>6.2964009893152081E-2</v>
      </c>
      <c r="Z67" s="336">
        <f t="shared" si="99"/>
        <v>6.2973174052694508E-2</v>
      </c>
      <c r="AA67" s="336">
        <f t="shared" si="99"/>
        <v>6.3014417123534824E-2</v>
      </c>
      <c r="AB67" s="336">
        <f t="shared" si="99"/>
        <v>6.3046167196854533E-2</v>
      </c>
      <c r="AC67" s="336">
        <f t="shared" si="99"/>
        <v>6.3068718137453531E-2</v>
      </c>
      <c r="AD67" s="336">
        <f t="shared" si="99"/>
        <v>6.3080757897186063E-2</v>
      </c>
      <c r="AE67" s="336">
        <f t="shared" ref="AE67:AL67" si="100">AE20/AE$49</f>
        <v>6.3093695229665833E-2</v>
      </c>
      <c r="AF67" s="336">
        <f t="shared" si="100"/>
        <v>6.3122122509582809E-2</v>
      </c>
      <c r="AG67" s="336">
        <f t="shared" si="100"/>
        <v>6.3157246751905455E-2</v>
      </c>
      <c r="AH67" s="336">
        <f t="shared" si="100"/>
        <v>6.3196300319402765E-2</v>
      </c>
      <c r="AI67" s="336">
        <f t="shared" si="100"/>
        <v>6.3218956863199588E-2</v>
      </c>
      <c r="AJ67" s="336">
        <f t="shared" si="100"/>
        <v>6.3228477125092802E-2</v>
      </c>
      <c r="AK67" s="336">
        <f t="shared" si="100"/>
        <v>6.325210218991037E-2</v>
      </c>
      <c r="AL67" s="336">
        <f t="shared" si="100"/>
        <v>6.3255619747034558E-2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0.11892420362961541</v>
      </c>
      <c r="N69" s="337">
        <f t="shared" si="101"/>
        <v>0.11190959242700087</v>
      </c>
      <c r="O69" s="337">
        <f t="shared" si="101"/>
        <v>0.11324724892440323</v>
      </c>
      <c r="P69" s="337">
        <f t="shared" si="101"/>
        <v>0.11415453541737254</v>
      </c>
      <c r="Q69" s="337">
        <f t="shared" si="101"/>
        <v>0.11312913270137581</v>
      </c>
      <c r="R69" s="337">
        <f t="shared" si="101"/>
        <v>0.11024738516532394</v>
      </c>
      <c r="S69" s="337">
        <f t="shared" si="101"/>
        <v>0.10466531909149891</v>
      </c>
      <c r="T69" s="337">
        <f t="shared" si="101"/>
        <v>0.1060047471444843</v>
      </c>
      <c r="U69" s="337">
        <f t="shared" si="101"/>
        <v>0.10424253595602846</v>
      </c>
      <c r="V69" s="337">
        <f t="shared" si="101"/>
        <v>0.10067338500282827</v>
      </c>
      <c r="W69" s="337">
        <f t="shared" si="101"/>
        <v>0.10594776446407068</v>
      </c>
      <c r="X69" s="337">
        <f t="shared" si="101"/>
        <v>0.10743583318684052</v>
      </c>
      <c r="Y69" s="337">
        <f t="shared" si="101"/>
        <v>0.10627661167561629</v>
      </c>
      <c r="Z69" s="337">
        <f t="shared" si="101"/>
        <v>0.10501928825458869</v>
      </c>
      <c r="AA69" s="337">
        <f t="shared" si="101"/>
        <v>0.10376393600256195</v>
      </c>
      <c r="AB69" s="337">
        <f t="shared" si="101"/>
        <v>0.10248602182808444</v>
      </c>
      <c r="AC69" s="337">
        <f t="shared" si="101"/>
        <v>0.10130995164258438</v>
      </c>
      <c r="AD69" s="337">
        <f t="shared" si="101"/>
        <v>0.10029497183345677</v>
      </c>
      <c r="AE69" s="337">
        <f t="shared" ref="AE69:AL69" si="102">AE22/AE$49</f>
        <v>9.9259494902526155E-2</v>
      </c>
      <c r="AF69" s="337">
        <f t="shared" si="102"/>
        <v>9.8175798433484784E-2</v>
      </c>
      <c r="AG69" s="337">
        <f t="shared" si="102"/>
        <v>9.7025503961653325E-2</v>
      </c>
      <c r="AH69" s="337">
        <f t="shared" si="102"/>
        <v>9.5965001611635514E-2</v>
      </c>
      <c r="AI69" s="337">
        <f t="shared" si="102"/>
        <v>9.494485149544736E-2</v>
      </c>
      <c r="AJ69" s="337">
        <f t="shared" si="102"/>
        <v>9.3902928390190002E-2</v>
      </c>
      <c r="AK69" s="337">
        <f t="shared" si="102"/>
        <v>9.3048768294208009E-2</v>
      </c>
      <c r="AL69" s="337">
        <f t="shared" si="102"/>
        <v>9.2935892353554539E-2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9.1042216181480187E-2</v>
      </c>
      <c r="N70" s="336">
        <f t="shared" si="103"/>
        <v>8.8498452387384158E-2</v>
      </c>
      <c r="O70" s="336">
        <f t="shared" si="103"/>
        <v>9.0204489604371663E-2</v>
      </c>
      <c r="P70" s="336">
        <f t="shared" si="103"/>
        <v>8.9658035025472149E-2</v>
      </c>
      <c r="Q70" s="336">
        <f t="shared" si="103"/>
        <v>8.9383444280742103E-2</v>
      </c>
      <c r="R70" s="336">
        <f t="shared" si="103"/>
        <v>8.9166012175511247E-2</v>
      </c>
      <c r="S70" s="336">
        <f t="shared" si="103"/>
        <v>8.5214261532327085E-2</v>
      </c>
      <c r="T70" s="336">
        <f t="shared" si="103"/>
        <v>8.5808480111545182E-2</v>
      </c>
      <c r="U70" s="336">
        <f t="shared" si="103"/>
        <v>8.4014003618060856E-2</v>
      </c>
      <c r="V70" s="336">
        <f t="shared" si="103"/>
        <v>8.1927836435721837E-2</v>
      </c>
      <c r="W70" s="336">
        <f t="shared" si="103"/>
        <v>8.7384800763997586E-2</v>
      </c>
      <c r="X70" s="336">
        <f t="shared" si="103"/>
        <v>8.9056482138056364E-2</v>
      </c>
      <c r="Y70" s="336">
        <f t="shared" si="103"/>
        <v>8.8382220481160068E-2</v>
      </c>
      <c r="Z70" s="336">
        <f t="shared" si="103"/>
        <v>8.7628739479088807E-2</v>
      </c>
      <c r="AA70" s="336">
        <f t="shared" si="103"/>
        <v>8.6893504048900033E-2</v>
      </c>
      <c r="AB70" s="336">
        <f t="shared" si="103"/>
        <v>8.6132313360595458E-2</v>
      </c>
      <c r="AC70" s="336">
        <f t="shared" si="103"/>
        <v>8.5356259168251902E-2</v>
      </c>
      <c r="AD70" s="336">
        <f t="shared" si="103"/>
        <v>8.459590155306379E-2</v>
      </c>
      <c r="AE70" s="336">
        <f t="shared" ref="AE70:AL70" si="104">AE23/AE$49</f>
        <v>8.3928086754572778E-2</v>
      </c>
      <c r="AF70" s="336">
        <f t="shared" si="104"/>
        <v>8.3232315055555617E-2</v>
      </c>
      <c r="AG70" s="336">
        <f t="shared" si="104"/>
        <v>8.2563723242042114E-2</v>
      </c>
      <c r="AH70" s="336">
        <f t="shared" si="104"/>
        <v>8.1964336555454625E-2</v>
      </c>
      <c r="AI70" s="336">
        <f t="shared" si="104"/>
        <v>8.1439391423221028E-2</v>
      </c>
      <c r="AJ70" s="336">
        <f t="shared" si="104"/>
        <v>8.0905905844966833E-2</v>
      </c>
      <c r="AK70" s="336">
        <f t="shared" si="104"/>
        <v>8.034061402017606E-2</v>
      </c>
      <c r="AL70" s="336">
        <f t="shared" si="104"/>
        <v>7.969567320794152E-2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2.7881987448135224E-2</v>
      </c>
      <c r="N71" s="336">
        <f t="shared" si="105"/>
        <v>2.3411140039616713E-2</v>
      </c>
      <c r="O71" s="336">
        <f t="shared" si="105"/>
        <v>2.304275932003156E-2</v>
      </c>
      <c r="P71" s="336">
        <f t="shared" si="105"/>
        <v>2.4496500391900402E-2</v>
      </c>
      <c r="Q71" s="336">
        <f t="shared" si="105"/>
        <v>2.3745688420633713E-2</v>
      </c>
      <c r="R71" s="336">
        <f t="shared" si="105"/>
        <v>2.1081372989812674E-2</v>
      </c>
      <c r="S71" s="336">
        <f t="shared" si="105"/>
        <v>1.9451057559171835E-2</v>
      </c>
      <c r="T71" s="336">
        <f t="shared" si="105"/>
        <v>2.0196267032939107E-2</v>
      </c>
      <c r="U71" s="336">
        <f t="shared" si="105"/>
        <v>2.0228532337967616E-2</v>
      </c>
      <c r="V71" s="336">
        <f t="shared" si="105"/>
        <v>1.8745548567106439E-2</v>
      </c>
      <c r="W71" s="336">
        <f t="shared" si="105"/>
        <v>1.8562963700073102E-2</v>
      </c>
      <c r="X71" s="336">
        <f t="shared" si="105"/>
        <v>1.8379351048784159E-2</v>
      </c>
      <c r="Y71" s="336">
        <f t="shared" si="105"/>
        <v>1.7894391194456231E-2</v>
      </c>
      <c r="Z71" s="336">
        <f t="shared" si="105"/>
        <v>1.7390548775499878E-2</v>
      </c>
      <c r="AA71" s="336">
        <f t="shared" si="105"/>
        <v>1.6870431953661912E-2</v>
      </c>
      <c r="AB71" s="336">
        <f t="shared" si="105"/>
        <v>1.6353708467488983E-2</v>
      </c>
      <c r="AC71" s="336">
        <f t="shared" si="105"/>
        <v>1.5953692474332471E-2</v>
      </c>
      <c r="AD71" s="336">
        <f t="shared" si="105"/>
        <v>1.5699070280392993E-2</v>
      </c>
      <c r="AE71" s="336">
        <f t="shared" ref="AE71:AL71" si="106">AE24/AE$49</f>
        <v>1.533140814795337E-2</v>
      </c>
      <c r="AF71" s="336">
        <f t="shared" si="106"/>
        <v>1.4943483377929162E-2</v>
      </c>
      <c r="AG71" s="336">
        <f t="shared" si="106"/>
        <v>1.4461780719611208E-2</v>
      </c>
      <c r="AH71" s="336">
        <f t="shared" si="106"/>
        <v>1.4000665056180887E-2</v>
      </c>
      <c r="AI71" s="336">
        <f t="shared" si="106"/>
        <v>1.3505460072226336E-2</v>
      </c>
      <c r="AJ71" s="336">
        <f t="shared" si="106"/>
        <v>1.2997022545223169E-2</v>
      </c>
      <c r="AK71" s="336">
        <f t="shared" si="106"/>
        <v>1.2708154274031958E-2</v>
      </c>
      <c r="AL71" s="336">
        <f t="shared" si="106"/>
        <v>1.3240219145613024E-2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0.11463178652491519</v>
      </c>
      <c r="N73" s="337">
        <f t="shared" si="107"/>
        <v>0.11826857216291879</v>
      </c>
      <c r="O73" s="337">
        <f t="shared" si="107"/>
        <v>0.11137367262875417</v>
      </c>
      <c r="P73" s="337">
        <f t="shared" si="107"/>
        <v>0.11006137273910056</v>
      </c>
      <c r="Q73" s="337">
        <f t="shared" si="107"/>
        <v>0.11253908538335528</v>
      </c>
      <c r="R73" s="337">
        <f t="shared" si="107"/>
        <v>0.11306417281187767</v>
      </c>
      <c r="S73" s="337">
        <f t="shared" si="107"/>
        <v>0.10883707785954748</v>
      </c>
      <c r="T73" s="337">
        <f t="shared" si="107"/>
        <v>0.11033099573434638</v>
      </c>
      <c r="U73" s="337">
        <f t="shared" si="107"/>
        <v>0.10648157902272169</v>
      </c>
      <c r="V73" s="337">
        <f t="shared" si="107"/>
        <v>0.10862386836432536</v>
      </c>
      <c r="W73" s="337">
        <f t="shared" si="107"/>
        <v>9.8654322951690993E-2</v>
      </c>
      <c r="X73" s="337">
        <f t="shared" si="107"/>
        <v>9.8953826789575441E-2</v>
      </c>
      <c r="Y73" s="337">
        <f t="shared" si="107"/>
        <v>9.8194769489175993E-2</v>
      </c>
      <c r="Z73" s="337">
        <f t="shared" si="107"/>
        <v>9.7536726315094621E-2</v>
      </c>
      <c r="AA73" s="337">
        <f t="shared" si="107"/>
        <v>9.684818046648605E-2</v>
      </c>
      <c r="AB73" s="337">
        <f t="shared" si="107"/>
        <v>9.6122224811377319E-2</v>
      </c>
      <c r="AC73" s="337">
        <f t="shared" si="107"/>
        <v>9.545238786601537E-2</v>
      </c>
      <c r="AD73" s="337">
        <f t="shared" si="107"/>
        <v>9.4803130938669669E-2</v>
      </c>
      <c r="AE73" s="337">
        <f t="shared" ref="AE73:AL73" si="108">AE26/AE$49</f>
        <v>9.4130692040683084E-2</v>
      </c>
      <c r="AF73" s="337">
        <f t="shared" si="108"/>
        <v>9.3467101845664924E-2</v>
      </c>
      <c r="AG73" s="337">
        <f t="shared" si="108"/>
        <v>9.2789237280818448E-2</v>
      </c>
      <c r="AH73" s="337">
        <f t="shared" si="108"/>
        <v>9.2104358198184452E-2</v>
      </c>
      <c r="AI73" s="337">
        <f t="shared" si="108"/>
        <v>9.1419199629196674E-2</v>
      </c>
      <c r="AJ73" s="337">
        <f t="shared" si="108"/>
        <v>9.0721015133390162E-2</v>
      </c>
      <c r="AK73" s="337">
        <f t="shared" si="108"/>
        <v>9.0002890015848089E-2</v>
      </c>
      <c r="AL73" s="337">
        <f t="shared" si="108"/>
        <v>8.9137698119796882E-2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1.6358709548331112E-2</v>
      </c>
      <c r="N74" s="336">
        <f t="shared" si="109"/>
        <v>1.5317121666238033E-2</v>
      </c>
      <c r="O74" s="336">
        <f t="shared" si="109"/>
        <v>1.4622156970063915E-2</v>
      </c>
      <c r="P74" s="336">
        <f t="shared" si="109"/>
        <v>1.4245371236475552E-2</v>
      </c>
      <c r="Q74" s="336">
        <f t="shared" si="109"/>
        <v>1.4547195907505544E-2</v>
      </c>
      <c r="R74" s="336">
        <f t="shared" si="109"/>
        <v>1.3776876342969029E-2</v>
      </c>
      <c r="S74" s="336">
        <f t="shared" si="109"/>
        <v>1.4456694676286935E-2</v>
      </c>
      <c r="T74" s="336">
        <f t="shared" si="109"/>
        <v>1.4225833136749265E-2</v>
      </c>
      <c r="U74" s="336">
        <f t="shared" si="109"/>
        <v>1.399272631393976E-2</v>
      </c>
      <c r="V74" s="336">
        <f t="shared" si="109"/>
        <v>1.2921678675079177E-2</v>
      </c>
      <c r="W74" s="336">
        <f t="shared" si="109"/>
        <v>1.4156987114665938E-2</v>
      </c>
      <c r="X74" s="336">
        <f t="shared" si="109"/>
        <v>1.3059373247432747E-2</v>
      </c>
      <c r="Y74" s="336">
        <f t="shared" si="109"/>
        <v>1.310781699023365E-2</v>
      </c>
      <c r="Z74" s="336">
        <f t="shared" si="109"/>
        <v>1.3186758613891642E-2</v>
      </c>
      <c r="AA74" s="336">
        <f t="shared" si="109"/>
        <v>1.3238883585814093E-2</v>
      </c>
      <c r="AB74" s="336">
        <f t="shared" si="109"/>
        <v>1.3267890416113703E-2</v>
      </c>
      <c r="AC74" s="336">
        <f t="shared" si="109"/>
        <v>1.3294320911786004E-2</v>
      </c>
      <c r="AD74" s="336">
        <f t="shared" si="109"/>
        <v>1.3318351753297855E-2</v>
      </c>
      <c r="AE74" s="336">
        <f t="shared" ref="AE74:AL74" si="110">AE27/AE$49</f>
        <v>1.3347001989735492E-2</v>
      </c>
      <c r="AF74" s="336">
        <f t="shared" si="110"/>
        <v>1.3369886162747136E-2</v>
      </c>
      <c r="AG74" s="336">
        <f t="shared" si="110"/>
        <v>1.3407673210854841E-2</v>
      </c>
      <c r="AH74" s="336">
        <f t="shared" si="110"/>
        <v>1.3448971525005042E-2</v>
      </c>
      <c r="AI74" s="336">
        <f t="shared" si="110"/>
        <v>1.3506205034914851E-2</v>
      </c>
      <c r="AJ74" s="336">
        <f t="shared" si="110"/>
        <v>1.356088514472226E-2</v>
      </c>
      <c r="AK74" s="336">
        <f t="shared" si="110"/>
        <v>1.3609467876676565E-2</v>
      </c>
      <c r="AL74" s="336">
        <f t="shared" si="110"/>
        <v>1.3654675999550872E-2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4.0281929543940324E-2</v>
      </c>
      <c r="N75" s="336">
        <f t="shared" si="111"/>
        <v>4.4966990038453565E-2</v>
      </c>
      <c r="O75" s="336">
        <f t="shared" si="111"/>
        <v>3.9501267066277934E-2</v>
      </c>
      <c r="P75" s="336">
        <f t="shared" si="111"/>
        <v>4.0416301525508715E-2</v>
      </c>
      <c r="Q75" s="336">
        <f t="shared" si="111"/>
        <v>4.0396133822497779E-2</v>
      </c>
      <c r="R75" s="336">
        <f t="shared" si="111"/>
        <v>4.3484512859340504E-2</v>
      </c>
      <c r="S75" s="336">
        <f t="shared" si="111"/>
        <v>4.0552611330100401E-2</v>
      </c>
      <c r="T75" s="336">
        <f t="shared" si="111"/>
        <v>3.9087130314352708E-2</v>
      </c>
      <c r="U75" s="336">
        <f t="shared" si="111"/>
        <v>3.9886420663031913E-2</v>
      </c>
      <c r="V75" s="336">
        <f t="shared" si="111"/>
        <v>4.0849289191171242E-2</v>
      </c>
      <c r="W75" s="336">
        <f t="shared" si="111"/>
        <v>3.6672695386607175E-2</v>
      </c>
      <c r="X75" s="336">
        <f t="shared" si="111"/>
        <v>3.6551070283612798E-2</v>
      </c>
      <c r="Y75" s="336">
        <f t="shared" si="111"/>
        <v>3.6116493997810431E-2</v>
      </c>
      <c r="Z75" s="336">
        <f t="shared" si="111"/>
        <v>3.5690702657693543E-2</v>
      </c>
      <c r="AA75" s="336">
        <f t="shared" si="111"/>
        <v>3.5284739718940847E-2</v>
      </c>
      <c r="AB75" s="336">
        <f t="shared" si="111"/>
        <v>3.4887966954252017E-2</v>
      </c>
      <c r="AC75" s="336">
        <f t="shared" si="111"/>
        <v>3.4536535431067029E-2</v>
      </c>
      <c r="AD75" s="336">
        <f t="shared" si="111"/>
        <v>3.4212525595209937E-2</v>
      </c>
      <c r="AE75" s="336">
        <f t="shared" ref="AE75:AL75" si="112">AE28/AE$49</f>
        <v>3.387928280846806E-2</v>
      </c>
      <c r="AF75" s="336">
        <f t="shared" si="112"/>
        <v>3.3559539570033693E-2</v>
      </c>
      <c r="AG75" s="336">
        <f t="shared" si="112"/>
        <v>3.3233889434750974E-2</v>
      </c>
      <c r="AH75" s="336">
        <f t="shared" si="112"/>
        <v>3.2906420836724008E-2</v>
      </c>
      <c r="AI75" s="336">
        <f t="shared" si="112"/>
        <v>3.2575936234431092E-2</v>
      </c>
      <c r="AJ75" s="336">
        <f t="shared" si="112"/>
        <v>3.22481113641346E-2</v>
      </c>
      <c r="AK75" s="336">
        <f t="shared" si="112"/>
        <v>3.1913778615974671E-2</v>
      </c>
      <c r="AL75" s="336">
        <f t="shared" si="112"/>
        <v>3.1594553130073949E-2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3.6264164459343606E-2</v>
      </c>
      <c r="N76" s="336">
        <f t="shared" si="113"/>
        <v>3.7654504834254449E-2</v>
      </c>
      <c r="O76" s="336">
        <f t="shared" si="113"/>
        <v>3.5646406954911287E-2</v>
      </c>
      <c r="P76" s="336">
        <f t="shared" si="113"/>
        <v>3.5202204170532457E-2</v>
      </c>
      <c r="Q76" s="336">
        <f t="shared" si="113"/>
        <v>3.6965014824283576E-2</v>
      </c>
      <c r="R76" s="336">
        <f t="shared" si="113"/>
        <v>3.5951902262733815E-2</v>
      </c>
      <c r="S76" s="336">
        <f t="shared" si="113"/>
        <v>3.4070417023980955E-2</v>
      </c>
      <c r="T76" s="336">
        <f t="shared" si="113"/>
        <v>3.6261187589617078E-2</v>
      </c>
      <c r="U76" s="336">
        <f t="shared" si="113"/>
        <v>3.299659493837729E-2</v>
      </c>
      <c r="V76" s="336">
        <f t="shared" si="113"/>
        <v>3.6864944704483711E-2</v>
      </c>
      <c r="W76" s="336">
        <f t="shared" si="113"/>
        <v>3.0212692541581959E-2</v>
      </c>
      <c r="X76" s="336">
        <f t="shared" si="113"/>
        <v>3.0761890235164759E-2</v>
      </c>
      <c r="Y76" s="336">
        <f t="shared" si="113"/>
        <v>3.0448185374313066E-2</v>
      </c>
      <c r="Z76" s="336">
        <f t="shared" si="113"/>
        <v>3.0199182713639493E-2</v>
      </c>
      <c r="AA76" s="336">
        <f t="shared" si="113"/>
        <v>2.9954107165910172E-2</v>
      </c>
      <c r="AB76" s="336">
        <f t="shared" si="113"/>
        <v>2.9685612766953022E-2</v>
      </c>
      <c r="AC76" s="336">
        <f t="shared" si="113"/>
        <v>2.9433881330162052E-2</v>
      </c>
      <c r="AD76" s="336">
        <f t="shared" si="113"/>
        <v>2.9185343378601979E-2</v>
      </c>
      <c r="AE76" s="336">
        <f t="shared" ref="AE76:AL76" si="114">AE29/AE$49</f>
        <v>2.8915459663615851E-2</v>
      </c>
      <c r="AF76" s="336">
        <f t="shared" si="114"/>
        <v>2.8654778676261611E-2</v>
      </c>
      <c r="AG76" s="336">
        <f t="shared" si="114"/>
        <v>2.8384526621717594E-2</v>
      </c>
      <c r="AH76" s="336">
        <f t="shared" si="114"/>
        <v>2.8105057110299338E-2</v>
      </c>
      <c r="AI76" s="336">
        <f t="shared" si="114"/>
        <v>2.7816023894465799E-2</v>
      </c>
      <c r="AJ76" s="336">
        <f t="shared" si="114"/>
        <v>2.7520441793700431E-2</v>
      </c>
      <c r="AK76" s="336">
        <f t="shared" si="114"/>
        <v>2.7223714387294817E-2</v>
      </c>
      <c r="AL76" s="336">
        <f t="shared" si="114"/>
        <v>2.6932962887182384E-2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2.1726982973300144E-2</v>
      </c>
      <c r="N77" s="336">
        <f t="shared" si="115"/>
        <v>2.0329955623972749E-2</v>
      </c>
      <c r="O77" s="336">
        <f t="shared" si="115"/>
        <v>2.1603841637501019E-2</v>
      </c>
      <c r="P77" s="336">
        <f t="shared" si="115"/>
        <v>2.0197495806583841E-2</v>
      </c>
      <c r="Q77" s="336">
        <f t="shared" si="115"/>
        <v>2.0630740829068375E-2</v>
      </c>
      <c r="R77" s="336">
        <f t="shared" si="115"/>
        <v>1.9850881346834302E-2</v>
      </c>
      <c r="S77" s="336">
        <f t="shared" si="115"/>
        <v>1.9757354829179185E-2</v>
      </c>
      <c r="T77" s="336">
        <f t="shared" si="115"/>
        <v>2.0756844693627326E-2</v>
      </c>
      <c r="U77" s="336">
        <f t="shared" si="115"/>
        <v>1.9605837107372737E-2</v>
      </c>
      <c r="V77" s="336">
        <f t="shared" si="115"/>
        <v>1.798795579359122E-2</v>
      </c>
      <c r="W77" s="336">
        <f t="shared" si="115"/>
        <v>1.7611947908835912E-2</v>
      </c>
      <c r="X77" s="336">
        <f t="shared" si="115"/>
        <v>1.8581493023365148E-2</v>
      </c>
      <c r="Y77" s="336">
        <f t="shared" si="115"/>
        <v>1.8522273126818839E-2</v>
      </c>
      <c r="Z77" s="336">
        <f t="shared" si="115"/>
        <v>1.846008232986995E-2</v>
      </c>
      <c r="AA77" s="336">
        <f t="shared" si="115"/>
        <v>1.8370449995820947E-2</v>
      </c>
      <c r="AB77" s="336">
        <f t="shared" si="115"/>
        <v>1.8280754674058569E-2</v>
      </c>
      <c r="AC77" s="336">
        <f t="shared" si="115"/>
        <v>1.8187650193000289E-2</v>
      </c>
      <c r="AD77" s="336">
        <f t="shared" si="115"/>
        <v>1.8086910211559896E-2</v>
      </c>
      <c r="AE77" s="336">
        <f t="shared" ref="AE77:AL77" si="116">AE30/AE$49</f>
        <v>1.7988947578863681E-2</v>
      </c>
      <c r="AF77" s="336">
        <f t="shared" si="116"/>
        <v>1.7882897436622469E-2</v>
      </c>
      <c r="AG77" s="336">
        <f t="shared" si="116"/>
        <v>1.7763148013495034E-2</v>
      </c>
      <c r="AH77" s="336">
        <f t="shared" si="116"/>
        <v>1.7643908726156055E-2</v>
      </c>
      <c r="AI77" s="336">
        <f t="shared" si="116"/>
        <v>1.7521034465384916E-2</v>
      </c>
      <c r="AJ77" s="336">
        <f t="shared" si="116"/>
        <v>1.7391576830832863E-2</v>
      </c>
      <c r="AK77" s="336">
        <f t="shared" si="116"/>
        <v>1.7255929135902022E-2</v>
      </c>
      <c r="AL77" s="336">
        <f t="shared" si="116"/>
        <v>1.6955506102989685E-2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9.2901785744627596E-2</v>
      </c>
      <c r="N79" s="337">
        <f t="shared" si="117"/>
        <v>8.8105685554731847E-2</v>
      </c>
      <c r="O79" s="337">
        <f t="shared" si="117"/>
        <v>9.0637842341154129E-2</v>
      </c>
      <c r="P79" s="337">
        <f t="shared" si="117"/>
        <v>9.3802950937957888E-2</v>
      </c>
      <c r="Q79" s="337">
        <f t="shared" si="117"/>
        <v>9.4599205394608796E-2</v>
      </c>
      <c r="R79" s="337">
        <f t="shared" si="117"/>
        <v>9.2779905253584163E-2</v>
      </c>
      <c r="S79" s="337">
        <f t="shared" si="117"/>
        <v>9.2025203681880954E-2</v>
      </c>
      <c r="T79" s="337">
        <f t="shared" si="117"/>
        <v>9.05206161482804E-2</v>
      </c>
      <c r="U79" s="337">
        <f t="shared" si="117"/>
        <v>8.9867179170090239E-2</v>
      </c>
      <c r="V79" s="337">
        <f t="shared" si="117"/>
        <v>9.1944581932650468E-2</v>
      </c>
      <c r="W79" s="337">
        <f t="shared" si="117"/>
        <v>8.7056210798349312E-2</v>
      </c>
      <c r="X79" s="337">
        <f t="shared" si="117"/>
        <v>8.539971388308519E-2</v>
      </c>
      <c r="Y79" s="337">
        <f t="shared" si="117"/>
        <v>8.5825950833977344E-2</v>
      </c>
      <c r="Z79" s="337">
        <f t="shared" si="117"/>
        <v>8.6104344523824053E-2</v>
      </c>
      <c r="AA79" s="337">
        <f t="shared" si="117"/>
        <v>8.6393490875368961E-2</v>
      </c>
      <c r="AB79" s="337">
        <f t="shared" si="117"/>
        <v>8.6759161708359442E-2</v>
      </c>
      <c r="AC79" s="337">
        <f t="shared" si="117"/>
        <v>8.7065500406026355E-2</v>
      </c>
      <c r="AD79" s="337">
        <f t="shared" si="117"/>
        <v>8.7333064671065719E-2</v>
      </c>
      <c r="AE79" s="337">
        <f t="shared" ref="AE79:AL79" si="118">AE32/AE$49</f>
        <v>8.7706399837367055E-2</v>
      </c>
      <c r="AF79" s="337">
        <f t="shared" si="118"/>
        <v>8.8075286848546389E-2</v>
      </c>
      <c r="AG79" s="337">
        <f t="shared" si="118"/>
        <v>8.8432612151182033E-2</v>
      </c>
      <c r="AH79" s="337">
        <f t="shared" si="118"/>
        <v>8.8785259873763525E-2</v>
      </c>
      <c r="AI79" s="337">
        <f t="shared" si="118"/>
        <v>8.9057748729789915E-2</v>
      </c>
      <c r="AJ79" s="337">
        <f t="shared" si="118"/>
        <v>8.9335917152743902E-2</v>
      </c>
      <c r="AK79" s="337">
        <f t="shared" si="118"/>
        <v>8.9594202857908908E-2</v>
      </c>
      <c r="AL79" s="337">
        <f t="shared" si="118"/>
        <v>8.9810967460895674E-2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6.8258251644367843E-2</v>
      </c>
      <c r="N80" s="336">
        <f t="shared" si="119"/>
        <v>6.3463866886304746E-2</v>
      </c>
      <c r="O80" s="336">
        <f t="shared" si="119"/>
        <v>6.7852724789809471E-2</v>
      </c>
      <c r="P80" s="336">
        <f t="shared" si="119"/>
        <v>6.8886028697754981E-2</v>
      </c>
      <c r="Q80" s="336">
        <f t="shared" si="119"/>
        <v>6.985705512333755E-2</v>
      </c>
      <c r="R80" s="336">
        <f t="shared" si="119"/>
        <v>7.0398548035569594E-2</v>
      </c>
      <c r="S80" s="336">
        <f t="shared" si="119"/>
        <v>6.95116883845594E-2</v>
      </c>
      <c r="T80" s="336">
        <f t="shared" si="119"/>
        <v>6.7657560535624883E-2</v>
      </c>
      <c r="U80" s="336">
        <f t="shared" si="119"/>
        <v>6.68932167001971E-2</v>
      </c>
      <c r="V80" s="336">
        <f t="shared" si="119"/>
        <v>6.8524113816213428E-2</v>
      </c>
      <c r="W80" s="336">
        <f t="shared" si="119"/>
        <v>6.5879820994382249E-2</v>
      </c>
      <c r="X80" s="336">
        <f t="shared" si="119"/>
        <v>6.5514617913553008E-2</v>
      </c>
      <c r="Y80" s="336">
        <f t="shared" si="119"/>
        <v>6.5733596502662028E-2</v>
      </c>
      <c r="Z80" s="336">
        <f t="shared" si="119"/>
        <v>6.5881205324291814E-2</v>
      </c>
      <c r="AA80" s="336">
        <f t="shared" si="119"/>
        <v>6.607314531330534E-2</v>
      </c>
      <c r="AB80" s="336">
        <f t="shared" si="119"/>
        <v>6.6373227855985664E-2</v>
      </c>
      <c r="AC80" s="336">
        <f t="shared" si="119"/>
        <v>6.660686169550209E-2</v>
      </c>
      <c r="AD80" s="336">
        <f t="shared" si="119"/>
        <v>6.680712821220558E-2</v>
      </c>
      <c r="AE80" s="336">
        <f t="shared" ref="AE80:AL80" si="120">AE33/AE$49</f>
        <v>6.7114082495702151E-2</v>
      </c>
      <c r="AF80" s="336">
        <f t="shared" si="120"/>
        <v>6.7420817795141655E-2</v>
      </c>
      <c r="AG80" s="336">
        <f t="shared" si="120"/>
        <v>6.7712338765671232E-2</v>
      </c>
      <c r="AH80" s="336">
        <f t="shared" si="120"/>
        <v>6.7999069476294777E-2</v>
      </c>
      <c r="AI80" s="336">
        <f t="shared" si="120"/>
        <v>6.8200997149700612E-2</v>
      </c>
      <c r="AJ80" s="336">
        <f t="shared" si="120"/>
        <v>6.8414211385988313E-2</v>
      </c>
      <c r="AK80" s="336">
        <f t="shared" si="120"/>
        <v>6.8636205332910524E-2</v>
      </c>
      <c r="AL80" s="336">
        <f t="shared" si="120"/>
        <v>6.8876990367195953E-2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2.3185667916087494E-2</v>
      </c>
      <c r="N81" s="336">
        <f t="shared" si="121"/>
        <v>2.3632116239840139E-2</v>
      </c>
      <c r="O81" s="336">
        <f t="shared" si="121"/>
        <v>2.1794479907115548E-2</v>
      </c>
      <c r="P81" s="336">
        <f t="shared" si="121"/>
        <v>2.409192735928415E-2</v>
      </c>
      <c r="Q81" s="336">
        <f t="shared" si="121"/>
        <v>2.3828524112302563E-2</v>
      </c>
      <c r="R81" s="336">
        <f t="shared" si="121"/>
        <v>2.1478265844550003E-2</v>
      </c>
      <c r="S81" s="336">
        <f t="shared" si="121"/>
        <v>2.1753363004490309E-2</v>
      </c>
      <c r="T81" s="336">
        <f t="shared" si="121"/>
        <v>2.2043272629207928E-2</v>
      </c>
      <c r="U81" s="336">
        <f t="shared" si="121"/>
        <v>2.2139597034436676E-2</v>
      </c>
      <c r="V81" s="336">
        <f t="shared" si="121"/>
        <v>2.2727304581151374E-2</v>
      </c>
      <c r="W81" s="336">
        <f t="shared" si="121"/>
        <v>2.0270994672901815E-2</v>
      </c>
      <c r="X81" s="336">
        <f t="shared" si="121"/>
        <v>1.9284804728383124E-2</v>
      </c>
      <c r="Y81" s="336">
        <f t="shared" si="121"/>
        <v>1.9489056062030934E-2</v>
      </c>
      <c r="Z81" s="336">
        <f t="shared" si="121"/>
        <v>1.9618677638988221E-2</v>
      </c>
      <c r="AA81" s="336">
        <f t="shared" si="121"/>
        <v>1.9715103987506859E-2</v>
      </c>
      <c r="AB81" s="336">
        <f t="shared" si="121"/>
        <v>1.9781661515921038E-2</v>
      </c>
      <c r="AC81" s="336">
        <f t="shared" si="121"/>
        <v>1.9854606020186648E-2</v>
      </c>
      <c r="AD81" s="336">
        <f t="shared" si="121"/>
        <v>1.9922184918949898E-2</v>
      </c>
      <c r="AE81" s="336">
        <f t="shared" ref="AE81:AL81" si="122">AE34/AE$49</f>
        <v>1.9988158346907158E-2</v>
      </c>
      <c r="AF81" s="336">
        <f t="shared" si="122"/>
        <v>2.0050746597746087E-2</v>
      </c>
      <c r="AG81" s="336">
        <f t="shared" si="122"/>
        <v>2.0116216141756321E-2</v>
      </c>
      <c r="AH81" s="336">
        <f t="shared" si="122"/>
        <v>2.0182275851559583E-2</v>
      </c>
      <c r="AI81" s="336">
        <f t="shared" si="122"/>
        <v>2.0252409188358064E-2</v>
      </c>
      <c r="AJ81" s="336">
        <f t="shared" si="122"/>
        <v>2.0318817452646701E-2</v>
      </c>
      <c r="AK81" s="336">
        <f t="shared" si="122"/>
        <v>2.0355106017799156E-2</v>
      </c>
      <c r="AL81" s="336">
        <f t="shared" si="122"/>
        <v>2.0332593332919591E-2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1.4578661841722627E-3</v>
      </c>
      <c r="N82" s="336">
        <f t="shared" si="123"/>
        <v>1.0097024285869649E-3</v>
      </c>
      <c r="O82" s="336">
        <f t="shared" si="123"/>
        <v>9.9063764422911314E-4</v>
      </c>
      <c r="P82" s="336">
        <f t="shared" si="123"/>
        <v>8.2499488091875039E-4</v>
      </c>
      <c r="Q82" s="336">
        <f t="shared" si="123"/>
        <v>9.1362615896869353E-4</v>
      </c>
      <c r="R82" s="336">
        <f t="shared" si="123"/>
        <v>9.0309137346457737E-4</v>
      </c>
      <c r="S82" s="336">
        <f t="shared" si="123"/>
        <v>7.6015229283125224E-4</v>
      </c>
      <c r="T82" s="336">
        <f t="shared" si="123"/>
        <v>8.1978298344758814E-4</v>
      </c>
      <c r="U82" s="336">
        <f t="shared" si="123"/>
        <v>8.3436543545645431E-4</v>
      </c>
      <c r="V82" s="336">
        <f t="shared" si="123"/>
        <v>6.9316353528566421E-4</v>
      </c>
      <c r="W82" s="336">
        <f t="shared" si="123"/>
        <v>9.0539513106525861E-4</v>
      </c>
      <c r="X82" s="336">
        <f t="shared" si="123"/>
        <v>6.002912411490702E-4</v>
      </c>
      <c r="Y82" s="336">
        <f t="shared" si="123"/>
        <v>6.0329826928439876E-4</v>
      </c>
      <c r="Z82" s="336">
        <f t="shared" si="123"/>
        <v>6.0446156054400838E-4</v>
      </c>
      <c r="AA82" s="336">
        <f t="shared" si="123"/>
        <v>6.0524157455676335E-4</v>
      </c>
      <c r="AB82" s="336">
        <f t="shared" si="123"/>
        <v>6.0427233645274142E-4</v>
      </c>
      <c r="AC82" s="336">
        <f t="shared" si="123"/>
        <v>6.0403269033760577E-4</v>
      </c>
      <c r="AD82" s="336">
        <f t="shared" si="123"/>
        <v>6.0375153991023515E-4</v>
      </c>
      <c r="AE82" s="336">
        <f t="shared" ref="AE82:AL82" si="124">AE35/AE$49</f>
        <v>6.0415899475774074E-4</v>
      </c>
      <c r="AF82" s="336">
        <f t="shared" si="124"/>
        <v>6.0372245565865122E-4</v>
      </c>
      <c r="AG82" s="336">
        <f t="shared" si="124"/>
        <v>6.0405724375447469E-4</v>
      </c>
      <c r="AH82" s="336">
        <f t="shared" si="124"/>
        <v>6.0391454590917734E-4</v>
      </c>
      <c r="AI82" s="336">
        <f t="shared" si="124"/>
        <v>6.04342391731236E-4</v>
      </c>
      <c r="AJ82" s="336">
        <f t="shared" si="124"/>
        <v>6.0288831410889112E-4</v>
      </c>
      <c r="AK82" s="336">
        <f t="shared" si="124"/>
        <v>6.0289150719924521E-4</v>
      </c>
      <c r="AL82" s="336">
        <f t="shared" si="124"/>
        <v>6.0138376078012145E-4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9.2112990809936929E-2</v>
      </c>
      <c r="N84" s="337">
        <f t="shared" si="125"/>
        <v>9.5432308118584622E-2</v>
      </c>
      <c r="O84" s="337">
        <f t="shared" si="125"/>
        <v>9.9343276606353656E-2</v>
      </c>
      <c r="P84" s="337">
        <f t="shared" si="125"/>
        <v>9.6691175304444238E-2</v>
      </c>
      <c r="Q84" s="337">
        <f t="shared" si="125"/>
        <v>9.2748486919416909E-2</v>
      </c>
      <c r="R84" s="337">
        <f t="shared" si="125"/>
        <v>9.3318215362488008E-2</v>
      </c>
      <c r="S84" s="337">
        <f t="shared" si="125"/>
        <v>9.7391558507657433E-2</v>
      </c>
      <c r="T84" s="337">
        <f t="shared" si="125"/>
        <v>9.4615519747809074E-2</v>
      </c>
      <c r="U84" s="337">
        <f t="shared" si="125"/>
        <v>9.0931309779107017E-2</v>
      </c>
      <c r="V84" s="337">
        <f t="shared" si="125"/>
        <v>8.5885622050551669E-2</v>
      </c>
      <c r="W84" s="337">
        <f t="shared" si="125"/>
        <v>8.7249291634482112E-2</v>
      </c>
      <c r="X84" s="337">
        <f t="shared" si="125"/>
        <v>8.652870927596272E-2</v>
      </c>
      <c r="Y84" s="337">
        <f t="shared" si="125"/>
        <v>8.615112114992865E-2</v>
      </c>
      <c r="Z84" s="337">
        <f t="shared" si="125"/>
        <v>8.5751969156499283E-2</v>
      </c>
      <c r="AA84" s="337">
        <f t="shared" si="125"/>
        <v>8.5424100664019606E-2</v>
      </c>
      <c r="AB84" s="337">
        <f t="shared" si="125"/>
        <v>8.5126104278460887E-2</v>
      </c>
      <c r="AC84" s="337">
        <f t="shared" si="125"/>
        <v>8.4747064364621219E-2</v>
      </c>
      <c r="AD84" s="337">
        <f t="shared" si="125"/>
        <v>8.4306455364490621E-2</v>
      </c>
      <c r="AE84" s="337">
        <f t="shared" ref="AE84:AL84" si="126">AE37/AE$49</f>
        <v>8.3849693531982059E-2</v>
      </c>
      <c r="AF84" s="337">
        <f t="shared" si="126"/>
        <v>8.338206179049594E-2</v>
      </c>
      <c r="AG84" s="337">
        <f t="shared" si="126"/>
        <v>8.2880711123780287E-2</v>
      </c>
      <c r="AH84" s="337">
        <f t="shared" si="126"/>
        <v>8.2352052300258799E-2</v>
      </c>
      <c r="AI84" s="337">
        <f t="shared" si="126"/>
        <v>8.1837294112257791E-2</v>
      </c>
      <c r="AJ84" s="337">
        <f t="shared" si="126"/>
        <v>8.1273353939532514E-2</v>
      </c>
      <c r="AK84" s="337">
        <f t="shared" si="126"/>
        <v>8.0728022536949523E-2</v>
      </c>
      <c r="AL84" s="337">
        <f t="shared" si="126"/>
        <v>8.0157087704231189E-2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7.5861005237003634E-2</v>
      </c>
      <c r="N85" s="336">
        <f t="shared" si="127"/>
        <v>7.9968033861490845E-2</v>
      </c>
      <c r="O85" s="336">
        <f t="shared" si="127"/>
        <v>8.3697419502843914E-2</v>
      </c>
      <c r="P85" s="336">
        <f t="shared" si="127"/>
        <v>8.1052823413567759E-2</v>
      </c>
      <c r="Q85" s="336">
        <f t="shared" si="127"/>
        <v>7.8030780181530576E-2</v>
      </c>
      <c r="R85" s="336">
        <f t="shared" si="127"/>
        <v>7.7324003530645419E-2</v>
      </c>
      <c r="S85" s="336">
        <f t="shared" si="127"/>
        <v>8.2057606977152683E-2</v>
      </c>
      <c r="T85" s="336">
        <f t="shared" si="127"/>
        <v>7.8321839977188445E-2</v>
      </c>
      <c r="U85" s="336">
        <f t="shared" si="127"/>
        <v>7.4319855126826651E-2</v>
      </c>
      <c r="V85" s="336">
        <f t="shared" si="127"/>
        <v>6.9826137123622706E-2</v>
      </c>
      <c r="W85" s="336">
        <f t="shared" si="127"/>
        <v>7.0407804121829259E-2</v>
      </c>
      <c r="X85" s="336">
        <f t="shared" si="127"/>
        <v>6.8952941872586673E-2</v>
      </c>
      <c r="Y85" s="336">
        <f t="shared" si="127"/>
        <v>6.8486048606874433E-2</v>
      </c>
      <c r="Z85" s="336">
        <f t="shared" si="127"/>
        <v>6.7979184385037139E-2</v>
      </c>
      <c r="AA85" s="336">
        <f t="shared" si="127"/>
        <v>6.7547106707731064E-2</v>
      </c>
      <c r="AB85" s="336">
        <f t="shared" si="127"/>
        <v>6.7145178125789837E-2</v>
      </c>
      <c r="AC85" s="336">
        <f t="shared" si="127"/>
        <v>6.667470654842618E-2</v>
      </c>
      <c r="AD85" s="336">
        <f t="shared" si="127"/>
        <v>6.6143026559472642E-2</v>
      </c>
      <c r="AE85" s="336">
        <f t="shared" ref="AE85:AL85" si="128">AE38/AE$49</f>
        <v>6.5602012633197607E-2</v>
      </c>
      <c r="AF85" s="336">
        <f t="shared" si="128"/>
        <v>6.5046010705342772E-2</v>
      </c>
      <c r="AG85" s="336">
        <f t="shared" si="128"/>
        <v>6.4448965150444029E-2</v>
      </c>
      <c r="AH85" s="336">
        <f t="shared" si="128"/>
        <v>6.3826227429965576E-2</v>
      </c>
      <c r="AI85" s="336">
        <f t="shared" si="128"/>
        <v>6.3226470040873589E-2</v>
      </c>
      <c r="AJ85" s="336">
        <f t="shared" si="128"/>
        <v>6.2579725169028322E-2</v>
      </c>
      <c r="AK85" s="336">
        <f t="shared" si="128"/>
        <v>6.195256567417954E-2</v>
      </c>
      <c r="AL85" s="336">
        <f t="shared" si="128"/>
        <v>6.1306718636277818E-2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1.6251985572933295E-2</v>
      </c>
      <c r="N86" s="336">
        <f t="shared" si="129"/>
        <v>1.5464274257093768E-2</v>
      </c>
      <c r="O86" s="336">
        <f t="shared" si="129"/>
        <v>1.5645857103509745E-2</v>
      </c>
      <c r="P86" s="336">
        <f t="shared" si="129"/>
        <v>1.5638351890876461E-2</v>
      </c>
      <c r="Q86" s="336">
        <f t="shared" si="129"/>
        <v>1.4717706737886334E-2</v>
      </c>
      <c r="R86" s="336">
        <f t="shared" si="129"/>
        <v>1.5994211831842586E-2</v>
      </c>
      <c r="S86" s="336">
        <f t="shared" si="129"/>
        <v>1.5333951530504753E-2</v>
      </c>
      <c r="T86" s="336">
        <f t="shared" si="129"/>
        <v>1.6293679770620639E-2</v>
      </c>
      <c r="U86" s="336">
        <f t="shared" si="129"/>
        <v>1.661145465228037E-2</v>
      </c>
      <c r="V86" s="336">
        <f t="shared" si="129"/>
        <v>1.605948492692896E-2</v>
      </c>
      <c r="W86" s="336">
        <f t="shared" si="129"/>
        <v>1.6841487512652863E-2</v>
      </c>
      <c r="X86" s="336">
        <f t="shared" si="129"/>
        <v>1.7575767403376043E-2</v>
      </c>
      <c r="Y86" s="336">
        <f t="shared" si="129"/>
        <v>1.766507254305422E-2</v>
      </c>
      <c r="Z86" s="336">
        <f t="shared" si="129"/>
        <v>1.7772784771462144E-2</v>
      </c>
      <c r="AA86" s="336">
        <f t="shared" si="129"/>
        <v>1.7876993956288549E-2</v>
      </c>
      <c r="AB86" s="336">
        <f t="shared" si="129"/>
        <v>1.7980926152671051E-2</v>
      </c>
      <c r="AC86" s="336">
        <f t="shared" si="129"/>
        <v>1.8072357816195039E-2</v>
      </c>
      <c r="AD86" s="336">
        <f t="shared" si="129"/>
        <v>1.8163428805017978E-2</v>
      </c>
      <c r="AE86" s="336">
        <f t="shared" ref="AE86:AL86" si="130">AE39/AE$49</f>
        <v>1.8247680898784448E-2</v>
      </c>
      <c r="AF86" s="336">
        <f t="shared" si="130"/>
        <v>1.8336051085153168E-2</v>
      </c>
      <c r="AG86" s="336">
        <f t="shared" si="130"/>
        <v>1.8431745973336251E-2</v>
      </c>
      <c r="AH86" s="336">
        <f t="shared" si="130"/>
        <v>1.852582487029323E-2</v>
      </c>
      <c r="AI86" s="336">
        <f t="shared" si="130"/>
        <v>1.8610824071384199E-2</v>
      </c>
      <c r="AJ86" s="336">
        <f t="shared" si="130"/>
        <v>1.8693628770504185E-2</v>
      </c>
      <c r="AK86" s="336">
        <f t="shared" si="130"/>
        <v>1.8775456862769987E-2</v>
      </c>
      <c r="AL86" s="336">
        <f t="shared" si="130"/>
        <v>1.8850369067953381E-2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5.9901597131808239E-2</v>
      </c>
      <c r="N88" s="337">
        <f t="shared" si="131"/>
        <v>6.2123847437396587E-2</v>
      </c>
      <c r="O88" s="337">
        <f t="shared" si="131"/>
        <v>5.793847396223159E-2</v>
      </c>
      <c r="P88" s="337">
        <f t="shared" si="131"/>
        <v>5.7353500384400867E-2</v>
      </c>
      <c r="Q88" s="337">
        <f t="shared" si="131"/>
        <v>5.8313971973701799E-2</v>
      </c>
      <c r="R88" s="337">
        <f t="shared" si="131"/>
        <v>5.7453657997857108E-2</v>
      </c>
      <c r="S88" s="337">
        <f t="shared" si="131"/>
        <v>5.7701928639826351E-2</v>
      </c>
      <c r="T88" s="337">
        <f t="shared" si="131"/>
        <v>5.8333521888258993E-2</v>
      </c>
      <c r="U88" s="337">
        <f t="shared" si="131"/>
        <v>6.0075130267903502E-2</v>
      </c>
      <c r="V88" s="337">
        <f t="shared" si="131"/>
        <v>5.6546084003713033E-2</v>
      </c>
      <c r="W88" s="337">
        <f t="shared" si="131"/>
        <v>5.0937049154385378E-2</v>
      </c>
      <c r="X88" s="337">
        <f t="shared" si="131"/>
        <v>5.2417627757186419E-2</v>
      </c>
      <c r="Y88" s="337">
        <f t="shared" si="131"/>
        <v>5.1672174100601174E-2</v>
      </c>
      <c r="Z88" s="337">
        <f t="shared" si="131"/>
        <v>5.1202592364339279E-2</v>
      </c>
      <c r="AA88" s="337">
        <f t="shared" si="131"/>
        <v>5.0816963311721711E-2</v>
      </c>
      <c r="AB88" s="337">
        <f t="shared" si="131"/>
        <v>5.0431291563921489E-2</v>
      </c>
      <c r="AC88" s="337">
        <f t="shared" si="131"/>
        <v>5.0038305614919301E-2</v>
      </c>
      <c r="AD88" s="337">
        <f t="shared" si="131"/>
        <v>4.9637502544216373E-2</v>
      </c>
      <c r="AE88" s="337">
        <f t="shared" ref="AE88:AL88" si="132">AE41/AE$49</f>
        <v>4.9220748692549048E-2</v>
      </c>
      <c r="AF88" s="337">
        <f t="shared" si="132"/>
        <v>4.8812563029273601E-2</v>
      </c>
      <c r="AG88" s="337">
        <f t="shared" si="132"/>
        <v>4.8420360283231392E-2</v>
      </c>
      <c r="AH88" s="337">
        <f t="shared" si="132"/>
        <v>4.8033071339581852E-2</v>
      </c>
      <c r="AI88" s="337">
        <f t="shared" si="132"/>
        <v>4.763676767868226E-2</v>
      </c>
      <c r="AJ88" s="337">
        <f t="shared" si="132"/>
        <v>4.728051265669464E-2</v>
      </c>
      <c r="AK88" s="337">
        <f t="shared" si="132"/>
        <v>4.6922362147594057E-2</v>
      </c>
      <c r="AL88" s="337">
        <f t="shared" si="132"/>
        <v>4.6604773106642024E-2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2.661543293281329E-2</v>
      </c>
      <c r="N89" s="336">
        <f t="shared" si="133"/>
        <v>2.5190232642144088E-2</v>
      </c>
      <c r="O89" s="336">
        <f t="shared" si="133"/>
        <v>2.6020358427944184E-2</v>
      </c>
      <c r="P89" s="336">
        <f t="shared" si="133"/>
        <v>2.5556278472821593E-2</v>
      </c>
      <c r="Q89" s="336">
        <f t="shared" si="133"/>
        <v>2.5592620089994845E-2</v>
      </c>
      <c r="R89" s="336">
        <f t="shared" si="133"/>
        <v>2.5384595610172249E-2</v>
      </c>
      <c r="S89" s="336">
        <f t="shared" si="133"/>
        <v>2.4345038066845865E-2</v>
      </c>
      <c r="T89" s="336">
        <f t="shared" si="133"/>
        <v>2.5552905345443348E-2</v>
      </c>
      <c r="U89" s="336">
        <f t="shared" si="133"/>
        <v>2.5445276560132707E-2</v>
      </c>
      <c r="V89" s="336">
        <f t="shared" si="133"/>
        <v>2.3725749527648617E-2</v>
      </c>
      <c r="W89" s="336">
        <f t="shared" si="133"/>
        <v>2.1133198260658223E-2</v>
      </c>
      <c r="X89" s="336">
        <f t="shared" si="133"/>
        <v>2.2404425306516759E-2</v>
      </c>
      <c r="Y89" s="336">
        <f t="shared" si="133"/>
        <v>2.2110516248920103E-2</v>
      </c>
      <c r="Z89" s="336">
        <f t="shared" si="133"/>
        <v>2.1876627550815143E-2</v>
      </c>
      <c r="AA89" s="336">
        <f t="shared" si="133"/>
        <v>2.1654781940323192E-2</v>
      </c>
      <c r="AB89" s="336">
        <f t="shared" si="133"/>
        <v>2.1430080954822645E-2</v>
      </c>
      <c r="AC89" s="336">
        <f t="shared" si="133"/>
        <v>2.1187001875810858E-2</v>
      </c>
      <c r="AD89" s="336">
        <f t="shared" si="133"/>
        <v>2.0947262449381523E-2</v>
      </c>
      <c r="AE89" s="336">
        <f t="shared" ref="AE89:AL89" si="134">AE42/AE$49</f>
        <v>2.0675515219978031E-2</v>
      </c>
      <c r="AF89" s="336">
        <f t="shared" si="134"/>
        <v>2.040571920712753E-2</v>
      </c>
      <c r="AG89" s="336">
        <f t="shared" si="134"/>
        <v>2.0146507267202574E-2</v>
      </c>
      <c r="AH89" s="336">
        <f t="shared" si="134"/>
        <v>1.98918326991014E-2</v>
      </c>
      <c r="AI89" s="336">
        <f t="shared" si="134"/>
        <v>1.9638650234534986E-2</v>
      </c>
      <c r="AJ89" s="336">
        <f t="shared" si="134"/>
        <v>1.9422823835177672E-2</v>
      </c>
      <c r="AK89" s="336">
        <f t="shared" si="134"/>
        <v>1.9210191298530618E-2</v>
      </c>
      <c r="AL89" s="336">
        <f t="shared" si="134"/>
        <v>1.903669083140078E-2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3.3286164198994952E-2</v>
      </c>
      <c r="N90" s="336">
        <f t="shared" si="135"/>
        <v>3.6933614795252499E-2</v>
      </c>
      <c r="O90" s="336">
        <f t="shared" si="135"/>
        <v>3.1918115534287417E-2</v>
      </c>
      <c r="P90" s="336">
        <f t="shared" si="135"/>
        <v>3.1797221911579271E-2</v>
      </c>
      <c r="Q90" s="336">
        <f t="shared" si="135"/>
        <v>3.2721351883706958E-2</v>
      </c>
      <c r="R90" s="336">
        <f t="shared" si="135"/>
        <v>3.2069062387684859E-2</v>
      </c>
      <c r="S90" s="336">
        <f t="shared" si="135"/>
        <v>3.335689057298049E-2</v>
      </c>
      <c r="T90" s="336">
        <f t="shared" si="135"/>
        <v>3.2780616542815645E-2</v>
      </c>
      <c r="U90" s="336">
        <f t="shared" si="135"/>
        <v>3.4629853707770789E-2</v>
      </c>
      <c r="V90" s="336">
        <f t="shared" si="135"/>
        <v>3.2820334476064417E-2</v>
      </c>
      <c r="W90" s="336">
        <f t="shared" si="135"/>
        <v>2.9803850893727148E-2</v>
      </c>
      <c r="X90" s="336">
        <f t="shared" si="135"/>
        <v>3.0013202450669664E-2</v>
      </c>
      <c r="Y90" s="336">
        <f t="shared" si="135"/>
        <v>2.9561657851681064E-2</v>
      </c>
      <c r="Z90" s="336">
        <f t="shared" si="135"/>
        <v>2.9325964813524133E-2</v>
      </c>
      <c r="AA90" s="336">
        <f t="shared" si="135"/>
        <v>2.9162181371398522E-2</v>
      </c>
      <c r="AB90" s="336">
        <f t="shared" si="135"/>
        <v>2.9001210609098844E-2</v>
      </c>
      <c r="AC90" s="336">
        <f t="shared" si="135"/>
        <v>2.8851303739108439E-2</v>
      </c>
      <c r="AD90" s="336">
        <f t="shared" si="135"/>
        <v>2.8690240094834844E-2</v>
      </c>
      <c r="AE90" s="336">
        <f t="shared" ref="AE90:AL90" si="136">AE43/AE$49</f>
        <v>2.8545233472571017E-2</v>
      </c>
      <c r="AF90" s="336">
        <f t="shared" si="136"/>
        <v>2.8406843822146068E-2</v>
      </c>
      <c r="AG90" s="336">
        <f t="shared" si="136"/>
        <v>2.8273853016028815E-2</v>
      </c>
      <c r="AH90" s="336">
        <f t="shared" si="136"/>
        <v>2.8141238640480452E-2</v>
      </c>
      <c r="AI90" s="336">
        <f t="shared" si="136"/>
        <v>2.7998117444147277E-2</v>
      </c>
      <c r="AJ90" s="336">
        <f t="shared" si="136"/>
        <v>2.7857688821516971E-2</v>
      </c>
      <c r="AK90" s="336">
        <f t="shared" si="136"/>
        <v>2.7712170849063435E-2</v>
      </c>
      <c r="AL90" s="336">
        <f t="shared" si="136"/>
        <v>2.7568082275241247E-2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0.12385041675059243</v>
      </c>
      <c r="N92" s="337">
        <f t="shared" si="137"/>
        <v>0.11410817568322675</v>
      </c>
      <c r="O92" s="337">
        <f t="shared" si="137"/>
        <v>0.11561885408546593</v>
      </c>
      <c r="P92" s="337">
        <f t="shared" si="137"/>
        <v>0.110671107076524</v>
      </c>
      <c r="Q92" s="337">
        <f t="shared" si="137"/>
        <v>0.1121457534150148</v>
      </c>
      <c r="R92" s="337">
        <f t="shared" si="137"/>
        <v>0.11140968437735935</v>
      </c>
      <c r="S92" s="337">
        <f t="shared" si="137"/>
        <v>0.11096061328615089</v>
      </c>
      <c r="T92" s="337">
        <f t="shared" si="137"/>
        <v>0.10992068294392665</v>
      </c>
      <c r="U92" s="337">
        <f t="shared" si="137"/>
        <v>0.10636231214701258</v>
      </c>
      <c r="V92" s="337">
        <f t="shared" si="137"/>
        <v>0.10369866761754042</v>
      </c>
      <c r="W92" s="337">
        <f t="shared" si="137"/>
        <v>9.7095740650174955E-2</v>
      </c>
      <c r="X92" s="337">
        <f t="shared" si="137"/>
        <v>0.10141257882033518</v>
      </c>
      <c r="Y92" s="337">
        <f t="shared" si="137"/>
        <v>0.10085209390011929</v>
      </c>
      <c r="Z92" s="337">
        <f t="shared" si="137"/>
        <v>0.10057009948254605</v>
      </c>
      <c r="AA92" s="337">
        <f t="shared" si="137"/>
        <v>0.10000970966239572</v>
      </c>
      <c r="AB92" s="337">
        <f t="shared" si="137"/>
        <v>9.9393790816596508E-2</v>
      </c>
      <c r="AC92" s="337">
        <f t="shared" si="137"/>
        <v>9.8815730393007922E-2</v>
      </c>
      <c r="AD92" s="337">
        <f t="shared" si="137"/>
        <v>9.8209887002830912E-2</v>
      </c>
      <c r="AE92" s="337">
        <f t="shared" ref="AE92:AL92" si="138">AE45/AE$49</f>
        <v>9.7517259902854023E-2</v>
      </c>
      <c r="AF92" s="337">
        <f t="shared" si="138"/>
        <v>9.6837118090440141E-2</v>
      </c>
      <c r="AG92" s="337">
        <f t="shared" si="138"/>
        <v>9.6270529060266438E-2</v>
      </c>
      <c r="AH92" s="337">
        <f t="shared" si="138"/>
        <v>9.5652490495761855E-2</v>
      </c>
      <c r="AI92" s="337">
        <f t="shared" si="138"/>
        <v>9.4967734236150209E-2</v>
      </c>
      <c r="AJ92" s="337">
        <f t="shared" si="138"/>
        <v>9.4285387521045538E-2</v>
      </c>
      <c r="AK92" s="337">
        <f t="shared" si="138"/>
        <v>9.3630360775744909E-2</v>
      </c>
      <c r="AL92" s="337">
        <f t="shared" si="138"/>
        <v>9.294758753249184E-2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1.8016204678236294E-2</v>
      </c>
      <c r="N93" s="336">
        <f t="shared" si="139"/>
        <v>1.7856008226704578E-2</v>
      </c>
      <c r="O93" s="336">
        <f t="shared" si="139"/>
        <v>1.7577219875795642E-2</v>
      </c>
      <c r="P93" s="336">
        <f t="shared" si="139"/>
        <v>1.6433913456524389E-2</v>
      </c>
      <c r="Q93" s="336">
        <f t="shared" si="139"/>
        <v>1.8041141003967729E-2</v>
      </c>
      <c r="R93" s="336">
        <f t="shared" si="139"/>
        <v>1.8014176401823165E-2</v>
      </c>
      <c r="S93" s="336">
        <f t="shared" si="139"/>
        <v>1.7568036865335757E-2</v>
      </c>
      <c r="T93" s="336">
        <f t="shared" si="139"/>
        <v>1.7279098727301045E-2</v>
      </c>
      <c r="U93" s="336">
        <f t="shared" si="139"/>
        <v>1.662410003250505E-2</v>
      </c>
      <c r="V93" s="336">
        <f t="shared" si="139"/>
        <v>1.5391742653110406E-2</v>
      </c>
      <c r="W93" s="336">
        <f t="shared" si="139"/>
        <v>1.3923116178158489E-2</v>
      </c>
      <c r="X93" s="336">
        <f t="shared" si="139"/>
        <v>2.5333552506594748E-2</v>
      </c>
      <c r="Y93" s="336">
        <f t="shared" si="139"/>
        <v>2.5597168886352072E-2</v>
      </c>
      <c r="Z93" s="336">
        <f t="shared" si="139"/>
        <v>2.5828976232383866E-2</v>
      </c>
      <c r="AA93" s="336">
        <f t="shared" si="139"/>
        <v>2.6027239053626777E-2</v>
      </c>
      <c r="AB93" s="336">
        <f t="shared" si="139"/>
        <v>2.6218703106940709E-2</v>
      </c>
      <c r="AC93" s="336">
        <f t="shared" si="139"/>
        <v>2.6495845242563182E-2</v>
      </c>
      <c r="AD93" s="336">
        <f t="shared" si="139"/>
        <v>2.6805274538731941E-2</v>
      </c>
      <c r="AE93" s="336">
        <f t="shared" ref="AE93:AL93" si="140">AE46/AE$49</f>
        <v>2.7044345322737372E-2</v>
      </c>
      <c r="AF93" s="336">
        <f t="shared" si="140"/>
        <v>2.7293671446261141E-2</v>
      </c>
      <c r="AG93" s="336">
        <f t="shared" si="140"/>
        <v>2.755921470545469E-2</v>
      </c>
      <c r="AH93" s="336">
        <f t="shared" si="140"/>
        <v>2.7793669373126516E-2</v>
      </c>
      <c r="AI93" s="336">
        <f t="shared" si="140"/>
        <v>2.7982002613007925E-2</v>
      </c>
      <c r="AJ93" s="336">
        <f t="shared" si="140"/>
        <v>2.8170266217361222E-2</v>
      </c>
      <c r="AK93" s="336">
        <f t="shared" si="140"/>
        <v>2.8360685707233074E-2</v>
      </c>
      <c r="AL93" s="336">
        <f t="shared" si="140"/>
        <v>2.8534763936870038E-2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0.10583421207235615</v>
      </c>
      <c r="N94" s="336">
        <f t="shared" si="141"/>
        <v>9.6252167456522181E-2</v>
      </c>
      <c r="O94" s="336">
        <f t="shared" si="141"/>
        <v>9.8041634209670284E-2</v>
      </c>
      <c r="P94" s="336">
        <f t="shared" si="141"/>
        <v>9.4237193619999604E-2</v>
      </c>
      <c r="Q94" s="336">
        <f t="shared" si="141"/>
        <v>9.4104612411047062E-2</v>
      </c>
      <c r="R94" s="336">
        <f t="shared" si="141"/>
        <v>9.3395507975536182E-2</v>
      </c>
      <c r="S94" s="336">
        <f t="shared" si="141"/>
        <v>9.3392576420815138E-2</v>
      </c>
      <c r="T94" s="336">
        <f t="shared" si="141"/>
        <v>9.2641584216625619E-2</v>
      </c>
      <c r="U94" s="336">
        <f t="shared" si="141"/>
        <v>8.973821211450754E-2</v>
      </c>
      <c r="V94" s="336">
        <f t="shared" si="141"/>
        <v>8.8306924964430017E-2</v>
      </c>
      <c r="W94" s="336">
        <f t="shared" si="141"/>
        <v>8.3172624472016468E-2</v>
      </c>
      <c r="X94" s="336">
        <f t="shared" si="141"/>
        <v>7.6079026313740417E-2</v>
      </c>
      <c r="Y94" s="336">
        <f t="shared" si="141"/>
        <v>7.5254925013767238E-2</v>
      </c>
      <c r="Z94" s="336">
        <f t="shared" si="141"/>
        <v>7.4741123250162189E-2</v>
      </c>
      <c r="AA94" s="336">
        <f t="shared" si="141"/>
        <v>7.3982470608768933E-2</v>
      </c>
      <c r="AB94" s="336">
        <f t="shared" si="141"/>
        <v>7.3175087709655792E-2</v>
      </c>
      <c r="AC94" s="336">
        <f t="shared" si="141"/>
        <v>7.231988515044474E-2</v>
      </c>
      <c r="AD94" s="336">
        <f t="shared" si="141"/>
        <v>7.140461246409896E-2</v>
      </c>
      <c r="AE94" s="336">
        <f t="shared" ref="AE94:AL94" si="142">AE47/AE$49</f>
        <v>7.0472914580116661E-2</v>
      </c>
      <c r="AF94" s="336">
        <f t="shared" si="142"/>
        <v>6.9543446644178997E-2</v>
      </c>
      <c r="AG94" s="336">
        <f t="shared" si="142"/>
        <v>6.8711314354811745E-2</v>
      </c>
      <c r="AH94" s="336">
        <f t="shared" si="142"/>
        <v>6.7858821122635332E-2</v>
      </c>
      <c r="AI94" s="336">
        <f t="shared" si="142"/>
        <v>6.6985731623142281E-2</v>
      </c>
      <c r="AJ94" s="336">
        <f t="shared" si="142"/>
        <v>6.6115121303684327E-2</v>
      </c>
      <c r="AK94" s="336">
        <f t="shared" si="142"/>
        <v>6.5269675068511848E-2</v>
      </c>
      <c r="AL94" s="336">
        <f t="shared" si="142"/>
        <v>6.4412823595621796E-2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Swindon and Wiltshire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Swindon and Wiltshire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Swindon and Wiltshire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Swindon and Wiltshire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Swindon and Wiltshire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Swindon and Wiltshire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Swindon and Wiltshire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Swindon and Wiltshire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Swindon and Wiltshire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Swindon and Wiltshire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Swindon and Wiltshire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Swindon and Wiltshire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Swindon and Wiltshire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5.7125106719900813</v>
      </c>
      <c r="Y4" s="11">
        <f>'Occ T1'!D8-'Occ T1'!C8</f>
        <v>1.3984938623380501</v>
      </c>
      <c r="Z4" s="11">
        <f>'Occ T1'!E8-'Occ T1'!D8</f>
        <v>-1.7789348882227856</v>
      </c>
      <c r="AA4" s="11">
        <f>'Occ T1'!F8-'Occ T1'!E8</f>
        <v>4.0268491582698331</v>
      </c>
      <c r="AB4" s="11">
        <f>'Occ T1'!D8-'Occ T1'!B8</f>
        <v>7.1110045343281314</v>
      </c>
      <c r="AC4" s="11">
        <f>'Occ T1'!F8-'Occ T1'!D8</f>
        <v>2.2479142700470476</v>
      </c>
    </row>
    <row r="5" spans="1:29" x14ac:dyDescent="0.2">
      <c r="W5" s="10" t="str">
        <f>name!E5</f>
        <v>Professional occupations</v>
      </c>
      <c r="X5" s="11">
        <f>'Occ T1'!C9-'Occ T1'!B9</f>
        <v>11.116020975179552</v>
      </c>
      <c r="Y5" s="11">
        <f>'Occ T1'!D9-'Occ T1'!C9</f>
        <v>3.0879510445134741</v>
      </c>
      <c r="Z5" s="11">
        <f>'Occ T1'!E9-'Occ T1'!D9</f>
        <v>7.7753907959543369</v>
      </c>
      <c r="AA5" s="11">
        <f>'Occ T1'!F9-'Occ T1'!E9</f>
        <v>11.487500871825958</v>
      </c>
      <c r="AB5" s="11">
        <f>'Occ T1'!D9-'Occ T1'!B9</f>
        <v>14.203972019693026</v>
      </c>
      <c r="AC5" s="11">
        <f>'Occ T1'!F9-'Occ T1'!D9</f>
        <v>19.262891667780295</v>
      </c>
    </row>
    <row r="6" spans="1:29" x14ac:dyDescent="0.2">
      <c r="W6" s="10" t="str">
        <f>name!E6</f>
        <v>Associate professional occupations</v>
      </c>
      <c r="X6" s="11">
        <f>'Occ T1'!C10-'Occ T1'!B10</f>
        <v>3.7237374187497494</v>
      </c>
      <c r="Y6" s="11">
        <f>'Occ T1'!D10-'Occ T1'!C10</f>
        <v>2.0764306839770938</v>
      </c>
      <c r="Z6" s="11">
        <f>'Occ T1'!E10-'Occ T1'!D10</f>
        <v>3.4788803795984649</v>
      </c>
      <c r="AA6" s="11">
        <f>'Occ T1'!F10-'Occ T1'!E10</f>
        <v>5.4848017486399527</v>
      </c>
      <c r="AB6" s="11">
        <f>'Occ T1'!D10-'Occ T1'!B10</f>
        <v>5.8001681027268432</v>
      </c>
      <c r="AC6" s="11">
        <f>'Occ T1'!F10-'Occ T1'!D10</f>
        <v>8.9636821282384176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-1.4121697296077329</v>
      </c>
      <c r="Y7" s="11">
        <f>'Occ T1'!D11-'Occ T1'!C11</f>
        <v>1.7382877320597672</v>
      </c>
      <c r="Z7" s="11">
        <f>'Occ T1'!E11-'Occ T1'!D11</f>
        <v>0.16336364309673712</v>
      </c>
      <c r="AA7" s="11">
        <f>'Occ T1'!F11-'Occ T1'!E11</f>
        <v>-2.024438247350794</v>
      </c>
      <c r="AB7" s="11">
        <f>'Occ T1'!D11-'Occ T1'!B11</f>
        <v>0.32611800245203426</v>
      </c>
      <c r="AC7" s="11">
        <f>'Occ T1'!F11-'Occ T1'!D11</f>
        <v>-1.8610746042540569</v>
      </c>
    </row>
    <row r="8" spans="1:29" x14ac:dyDescent="0.2">
      <c r="W8" s="10" t="str">
        <f>name!E8</f>
        <v>Skilled trades occupations</v>
      </c>
      <c r="X8" s="11">
        <f>'Occ T1'!C12-'Occ T1'!B12</f>
        <v>0.61901021423465608</v>
      </c>
      <c r="Y8" s="11">
        <f>'Occ T1'!D12-'Occ T1'!C12</f>
        <v>-4.1011231632664789</v>
      </c>
      <c r="Z8" s="11">
        <f>'Occ T1'!E12-'Occ T1'!D12</f>
        <v>0.42597542792720589</v>
      </c>
      <c r="AA8" s="11">
        <f>'Occ T1'!F12-'Occ T1'!E12</f>
        <v>-1.0800069432347641</v>
      </c>
      <c r="AB8" s="11">
        <f>'Occ T1'!D12-'Occ T1'!B12</f>
        <v>-3.4821129490318228</v>
      </c>
      <c r="AC8" s="11">
        <f>'Occ T1'!F12-'Occ T1'!D12</f>
        <v>-0.65403151530755821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1.5874094261989526</v>
      </c>
      <c r="Y9" s="11">
        <f>'Occ T1'!D13-'Occ T1'!C13</f>
        <v>-2.1164325559492241</v>
      </c>
      <c r="Z9" s="11">
        <f>'Occ T1'!E13-'Occ T1'!D13</f>
        <v>1.1433400485436636</v>
      </c>
      <c r="AA9" s="11">
        <f>'Occ T1'!F13-'Occ T1'!E13</f>
        <v>2.9083955945974509</v>
      </c>
      <c r="AB9" s="11">
        <f>'Occ T1'!D13-'Occ T1'!B13</f>
        <v>-0.52902312975027144</v>
      </c>
      <c r="AC9" s="11">
        <f>'Occ T1'!F13-'Occ T1'!D13</f>
        <v>4.0517356431411145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-0.93731020130258003</v>
      </c>
      <c r="Y10" s="11">
        <f>'Occ T1'!D14-'Occ T1'!C14</f>
        <v>0.28613761039648011</v>
      </c>
      <c r="Z10" s="11">
        <f>'Occ T1'!E14-'Occ T1'!D14</f>
        <v>0.42275415154684737</v>
      </c>
      <c r="AA10" s="11">
        <f>'Occ T1'!F14-'Occ T1'!E14</f>
        <v>-0.45154905787271815</v>
      </c>
      <c r="AB10" s="11">
        <f>'Occ T1'!D14-'Occ T1'!B14</f>
        <v>-0.65117259090609991</v>
      </c>
      <c r="AC10" s="11">
        <f>'Occ T1'!F14-'Occ T1'!D14</f>
        <v>-2.8794906325870784E-2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0.83297752888676868</v>
      </c>
      <c r="Y11" s="11">
        <f>'Occ T1'!D15-'Occ T1'!C15</f>
        <v>-2.2949009951292325</v>
      </c>
      <c r="Z11" s="11">
        <f>'Occ T1'!E15-'Occ T1'!D15</f>
        <v>0.53747891996358277</v>
      </c>
      <c r="AA11" s="11">
        <f>'Occ T1'!F15-'Occ T1'!E15</f>
        <v>-0.63388515542975554</v>
      </c>
      <c r="AB11" s="11">
        <f>'Occ T1'!D15-'Occ T1'!B15</f>
        <v>-1.4619234662424638</v>
      </c>
      <c r="AC11" s="11">
        <f>'Occ T1'!F15-'Occ T1'!D15</f>
        <v>-9.6406235466172774E-2</v>
      </c>
    </row>
    <row r="12" spans="1:29" x14ac:dyDescent="0.2">
      <c r="W12" s="10" t="str">
        <f>name!E12</f>
        <v>Elementary occupations</v>
      </c>
      <c r="X12" s="11">
        <f>'Occ T1'!C16-'Occ T1'!B16</f>
        <v>-0.67218630432930837</v>
      </c>
      <c r="Y12" s="11">
        <f>'Occ T1'!D16-'Occ T1'!C16</f>
        <v>-2.8028442189399385</v>
      </c>
      <c r="Z12" s="11">
        <f>'Occ T1'!E16-'Occ T1'!D16</f>
        <v>2.3167515215918542</v>
      </c>
      <c r="AA12" s="11">
        <f>'Occ T1'!F16-'Occ T1'!E16</f>
        <v>-0.79466796944518592</v>
      </c>
      <c r="AB12" s="11">
        <f>'Occ T1'!D16-'Occ T1'!B16</f>
        <v>-3.4750305232692469</v>
      </c>
      <c r="AC12" s="11">
        <f>'Occ T1'!F16-'Occ T1'!D16</f>
        <v>1.5220835521466682</v>
      </c>
    </row>
    <row r="14" spans="1:29" x14ac:dyDescent="0.2">
      <c r="W14" s="10" t="str">
        <f>name!E3</f>
        <v>All occupations</v>
      </c>
      <c r="X14" s="11">
        <f>'Occ T1'!C18-'Occ T1'!B18</f>
        <v>20.570000000000107</v>
      </c>
      <c r="Y14" s="11">
        <f>'Occ T1'!D18-'Occ T1'!C18</f>
        <v>-2.7279999999999518</v>
      </c>
      <c r="Z14" s="11">
        <f>'Occ T1'!E18-'Occ T1'!D18</f>
        <v>14.484999999999957</v>
      </c>
      <c r="AA14" s="11">
        <f>'Occ T1'!F18-'Occ T1'!E18</f>
        <v>18.923000000000002</v>
      </c>
      <c r="AB14" s="11">
        <f>'Occ T1'!D18-'Occ T1'!B18</f>
        <v>17.842000000000155</v>
      </c>
      <c r="AC14" s="11">
        <f>'Occ T1'!F18-'Occ T1'!D18</f>
        <v>33.407999999999959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Swindon and Wiltshire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2.2479142700470476</v>
      </c>
      <c r="O3" s="11">
        <f>'Occ T1'!AB64</f>
        <v>1.5777478544631549</v>
      </c>
      <c r="P3" s="11">
        <f>'Occ T1'!Q64</f>
        <v>0.67016641558389622</v>
      </c>
    </row>
    <row r="4" spans="1:16" x14ac:dyDescent="0.2">
      <c r="M4" s="10" t="str">
        <f>name!E5</f>
        <v>Professional occupations</v>
      </c>
      <c r="N4" s="11">
        <f>'Occ T1'!F65</f>
        <v>19.262891667780295</v>
      </c>
      <c r="O4" s="11">
        <f>'Occ T1'!AB65</f>
        <v>8.5118303727204321</v>
      </c>
      <c r="P4" s="11">
        <f>'Occ T1'!Q65</f>
        <v>10.751061295059863</v>
      </c>
    </row>
    <row r="5" spans="1:16" x14ac:dyDescent="0.2">
      <c r="M5" s="10" t="str">
        <f>name!E6</f>
        <v>Associate professional occupations</v>
      </c>
      <c r="N5" s="11">
        <f>'Occ T1'!F66</f>
        <v>8.9636821282384176</v>
      </c>
      <c r="O5" s="11">
        <f>'Occ T1'!AB66</f>
        <v>8.3464763323224673</v>
      </c>
      <c r="P5" s="11">
        <f>'Occ T1'!Q66</f>
        <v>0.61720579591598224</v>
      </c>
    </row>
    <row r="6" spans="1:16" x14ac:dyDescent="0.2">
      <c r="M6" s="10" t="str">
        <f>name!E7</f>
        <v>Administrative and secretarial occupations</v>
      </c>
      <c r="N6" s="11">
        <f>'Occ T1'!F67</f>
        <v>-1.8610746042540569</v>
      </c>
      <c r="O6" s="11">
        <f>'Occ T1'!AB67</f>
        <v>-3.1168307055916884</v>
      </c>
      <c r="P6" s="11">
        <f>'Occ T1'!Q67</f>
        <v>1.2557561013376191</v>
      </c>
    </row>
    <row r="7" spans="1:16" x14ac:dyDescent="0.2">
      <c r="M7" s="10" t="str">
        <f>name!E8</f>
        <v>Skilled trades occupations</v>
      </c>
      <c r="N7" s="11">
        <f>'Occ T1'!F68</f>
        <v>-0.65403151530755821</v>
      </c>
      <c r="O7" s="11">
        <f>'Occ T1'!AB68</f>
        <v>0.76019067517631722</v>
      </c>
      <c r="P7" s="11">
        <f>'Occ T1'!Q68</f>
        <v>-1.414222190483855</v>
      </c>
    </row>
    <row r="8" spans="1:16" x14ac:dyDescent="0.2">
      <c r="M8" s="10" t="str">
        <f>name!E9</f>
        <v>Caring, leisure and other service occupations</v>
      </c>
      <c r="N8" s="11">
        <f>'Occ T1'!F69</f>
        <v>4.0517356431411145</v>
      </c>
      <c r="O8" s="11">
        <f>'Occ T1'!AB69</f>
        <v>2.5548663109743472</v>
      </c>
      <c r="P8" s="11">
        <f>'Occ T1'!Q69</f>
        <v>1.4968693321667645</v>
      </c>
    </row>
    <row r="9" spans="1:16" x14ac:dyDescent="0.2">
      <c r="M9" s="10" t="str">
        <f>name!E10</f>
        <v>Sales and customer service occupations</v>
      </c>
      <c r="N9" s="11">
        <f>'Occ T1'!F70</f>
        <v>-2.8794906325870784E-2</v>
      </c>
      <c r="O9" s="11">
        <f>'Occ T1'!AB70</f>
        <v>-1.0070687236565696</v>
      </c>
      <c r="P9" s="11">
        <f>'Occ T1'!Q70</f>
        <v>0.97827381733073082</v>
      </c>
    </row>
    <row r="10" spans="1:16" x14ac:dyDescent="0.2">
      <c r="M10" s="10" t="str">
        <f>name!E11</f>
        <v>Process, plant and machine operatives</v>
      </c>
      <c r="N10" s="11">
        <f>'Occ T1'!F71</f>
        <v>-9.6406235466172774E-2</v>
      </c>
      <c r="O10" s="11">
        <f>'Occ T1'!AB71</f>
        <v>0.84030695244699771</v>
      </c>
      <c r="P10" s="11">
        <f>'Occ T1'!Q71</f>
        <v>-0.93671318791314562</v>
      </c>
    </row>
    <row r="11" spans="1:16" x14ac:dyDescent="0.2">
      <c r="M11" s="10" t="str">
        <f>name!E12</f>
        <v>Elementary occupations</v>
      </c>
      <c r="N11" s="11">
        <f>'Occ T1'!F72</f>
        <v>1.5220835521466682</v>
      </c>
      <c r="O11" s="11">
        <f>'Occ T1'!AB72</f>
        <v>1.3516579889108229</v>
      </c>
      <c r="P11" s="11">
        <f>'Occ T1'!Q72</f>
        <v>0.17042556323588798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33.407999999999959</v>
      </c>
      <c r="O13" s="11">
        <f>'Occ T1'!AB74</f>
        <v>19.819177057766296</v>
      </c>
      <c r="P13" s="11">
        <f>'Occ T1'!Q74</f>
        <v>13.588822942233747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Swindon and Wiltshire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1.2450087451215861</v>
      </c>
      <c r="O3" s="11">
        <f>'Occ T5'!H44</f>
        <v>1.2110891761612343</v>
      </c>
      <c r="P3" s="11">
        <f>'Occ T5'!G44</f>
        <v>-0.20818365123577465</v>
      </c>
    </row>
    <row r="4" spans="1:16" x14ac:dyDescent="0.2">
      <c r="M4" s="10" t="str">
        <f>name!E5</f>
        <v>Professional occupations</v>
      </c>
      <c r="N4" s="11">
        <f>'Occ T5'!I45</f>
        <v>0.68607180522885791</v>
      </c>
      <c r="O4" s="11">
        <f>'Occ T5'!H45</f>
        <v>4.6229449959192621</v>
      </c>
      <c r="P4" s="11">
        <f>'Occ T5'!G45</f>
        <v>13.953874866632226</v>
      </c>
    </row>
    <row r="5" spans="1:16" x14ac:dyDescent="0.2">
      <c r="M5" s="10" t="str">
        <f>name!E6</f>
        <v>Associate professional occupations</v>
      </c>
      <c r="N5" s="11">
        <f>'Occ T5'!I46</f>
        <v>1.4591676957121944</v>
      </c>
      <c r="O5" s="11">
        <f>'Occ T5'!H46</f>
        <v>3.3517527395278552</v>
      </c>
      <c r="P5" s="11">
        <f>'Occ T5'!G46</f>
        <v>4.1527616929984603</v>
      </c>
    </row>
    <row r="6" spans="1:16" x14ac:dyDescent="0.2">
      <c r="M6" s="10" t="str">
        <f>name!E7</f>
        <v>Administrative and secretarial occupations</v>
      </c>
      <c r="N6" s="11">
        <f>'Occ T5'!I47</f>
        <v>0.21955323778143798</v>
      </c>
      <c r="O6" s="11">
        <f>'Occ T5'!H47</f>
        <v>-1.574986924711288</v>
      </c>
      <c r="P6" s="11">
        <f>'Occ T5'!G47</f>
        <v>-0.50564091732420735</v>
      </c>
    </row>
    <row r="7" spans="1:16" x14ac:dyDescent="0.2">
      <c r="M7" s="10" t="str">
        <f>name!E8</f>
        <v>Skilled trades occupations</v>
      </c>
      <c r="N7" s="11">
        <f>'Occ T5'!I48</f>
        <v>1.2441531816939264</v>
      </c>
      <c r="O7" s="11">
        <f>'Occ T5'!H48</f>
        <v>0.76827099627412343</v>
      </c>
      <c r="P7" s="11">
        <f>'Occ T5'!G48</f>
        <v>-2.6664556932755694</v>
      </c>
    </row>
    <row r="8" spans="1:16" x14ac:dyDescent="0.2">
      <c r="M8" s="10" t="str">
        <f>name!E9</f>
        <v>Caring, leisure and other service occupations</v>
      </c>
      <c r="N8" s="11">
        <f>'Occ T5'!I49</f>
        <v>1.3377672164089107</v>
      </c>
      <c r="O8" s="11">
        <f>'Occ T5'!H49</f>
        <v>0.38005702373119732</v>
      </c>
      <c r="P8" s="11">
        <f>'Occ T5'!G49</f>
        <v>2.3339114030009593</v>
      </c>
    </row>
    <row r="9" spans="1:16" x14ac:dyDescent="0.2">
      <c r="M9" s="10" t="str">
        <f>name!E10</f>
        <v>Sales and customer service occupations</v>
      </c>
      <c r="N9" s="11">
        <f>'Occ T5'!I50</f>
        <v>-0.39740105776743651</v>
      </c>
      <c r="O9" s="11">
        <f>'Occ T5'!H50</f>
        <v>0.75520871383690391</v>
      </c>
      <c r="P9" s="11">
        <f>'Occ T5'!G50</f>
        <v>-0.38660256239531599</v>
      </c>
    </row>
    <row r="10" spans="1:16" x14ac:dyDescent="0.2">
      <c r="M10" s="10" t="str">
        <f>name!E11</f>
        <v>Process, plant and machine operatives</v>
      </c>
      <c r="N10" s="11">
        <f>'Occ T5'!I51</f>
        <v>0.50832626267234415</v>
      </c>
      <c r="O10" s="11">
        <f>'Occ T5'!H51</f>
        <v>1.0805379515271722</v>
      </c>
      <c r="P10" s="11">
        <f>'Occ T5'!G51</f>
        <v>-1.6852704496656479</v>
      </c>
    </row>
    <row r="11" spans="1:16" x14ac:dyDescent="0.2">
      <c r="M11" s="10" t="str">
        <f>name!E12</f>
        <v>Elementary occupations</v>
      </c>
      <c r="N11" s="11">
        <f>'Occ T5'!I52</f>
        <v>1.765175245331795</v>
      </c>
      <c r="O11" s="11">
        <f>'Occ T5'!H52</f>
        <v>-1.6779793120994206</v>
      </c>
      <c r="P11" s="11">
        <f>'Occ T5'!G52</f>
        <v>1.4348876189143294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8.0678223321836171</v>
      </c>
      <c r="O13" s="11">
        <f>'Occ T5'!H54</f>
        <v>8.9168953601670182</v>
      </c>
      <c r="P13" s="11">
        <f>'Occ T5'!G54</f>
        <v>16.423282307649458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0.23449092470783217</v>
      </c>
      <c r="O18" s="11">
        <f>'Occ T5'!AN44</f>
        <v>0.93793467132029607</v>
      </c>
      <c r="P18" s="11">
        <f>'Occ T5'!AM44</f>
        <v>0.4053222584350511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1.0538698844629266</v>
      </c>
      <c r="O19" s="11">
        <f>'Occ T5'!AN45</f>
        <v>2.8254933609360204</v>
      </c>
      <c r="P19" s="11">
        <f>'Occ T5'!AM45</f>
        <v>4.6324671273214904</v>
      </c>
    </row>
    <row r="20" spans="13:16" x14ac:dyDescent="0.2">
      <c r="M20" s="10" t="str">
        <f t="shared" si="0"/>
        <v>Associate professional occupations</v>
      </c>
      <c r="N20" s="11">
        <f>'Occ T5'!AO46</f>
        <v>0.78806435939533426</v>
      </c>
      <c r="O20" s="11">
        <f>'Occ T5'!AN46</f>
        <v>3.0054431817572009</v>
      </c>
      <c r="P20" s="11">
        <f>'Occ T5'!AM46</f>
        <v>4.5529687911699401</v>
      </c>
    </row>
    <row r="21" spans="13:16" x14ac:dyDescent="0.2">
      <c r="M21" s="10" t="str">
        <f t="shared" si="0"/>
        <v>Administrative and secretarial occupations</v>
      </c>
      <c r="N21" s="11">
        <f>'Occ T5'!AO47</f>
        <v>6.7033825467420982E-2</v>
      </c>
      <c r="O21" s="11">
        <f>'Occ T5'!AN47</f>
        <v>-1.2610829719494241</v>
      </c>
      <c r="P21" s="11">
        <f>'Occ T5'!AM47</f>
        <v>-1.9227815591096533</v>
      </c>
    </row>
    <row r="22" spans="13:16" x14ac:dyDescent="0.2">
      <c r="M22" s="10" t="str">
        <f t="shared" si="0"/>
        <v>Skilled trades occupations</v>
      </c>
      <c r="N22" s="11">
        <f>'Occ T5'!AO48</f>
        <v>0.153312493860146</v>
      </c>
      <c r="O22" s="11">
        <f>'Occ T5'!AN48</f>
        <v>0.17727856076441095</v>
      </c>
      <c r="P22" s="11">
        <f>'Occ T5'!AM48</f>
        <v>0.42959962055176537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0.90638849405487898</v>
      </c>
      <c r="O23" s="11">
        <f>'Occ T5'!AN49</f>
        <v>-0.32474258224024943</v>
      </c>
      <c r="P23" s="11">
        <f>'Occ T5'!AM49</f>
        <v>1.9732203991596702</v>
      </c>
    </row>
    <row r="24" spans="13:16" x14ac:dyDescent="0.2">
      <c r="M24" s="10" t="str">
        <f t="shared" si="0"/>
        <v>Sales and customer service occupations</v>
      </c>
      <c r="N24" s="11">
        <f>'Occ T5'!AO50</f>
        <v>-0.26661146248850931</v>
      </c>
      <c r="O24" s="11">
        <f>'Occ T5'!AN50</f>
        <v>-7.987191993558973E-2</v>
      </c>
      <c r="P24" s="11">
        <f>'Occ T5'!AM50</f>
        <v>-0.66058534123248513</v>
      </c>
    </row>
    <row r="25" spans="13:16" x14ac:dyDescent="0.2">
      <c r="M25" s="10" t="str">
        <f t="shared" si="0"/>
        <v>Process, plant and machine operatives</v>
      </c>
      <c r="N25" s="11">
        <f>'Occ T5'!AO51</f>
        <v>0.11025958286331239</v>
      </c>
      <c r="O25" s="11">
        <f>'Occ T5'!AN51</f>
        <v>0.57026910760874394</v>
      </c>
      <c r="P25" s="11">
        <f>'Occ T5'!AM51</f>
        <v>0.15977826197494105</v>
      </c>
    </row>
    <row r="26" spans="13:16" x14ac:dyDescent="0.2">
      <c r="M26" s="10" t="str">
        <f t="shared" si="0"/>
        <v>Elementary occupations</v>
      </c>
      <c r="N26" s="11">
        <f>'Occ T5'!AO52</f>
        <v>1.2278646011316421</v>
      </c>
      <c r="O26" s="11">
        <f>'Occ T5'!AN52</f>
        <v>-1.034937237243069</v>
      </c>
      <c r="P26" s="11">
        <f>'Occ T5'!AM52</f>
        <v>1.1587306250222458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4.2746727034549821</v>
      </c>
      <c r="O28" s="11">
        <f>'Occ T5'!AN54</f>
        <v>4.815784171018322</v>
      </c>
      <c r="P28" s="11">
        <f>'Occ T5'!AM54</f>
        <v>10.72872018329295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1.0105178204137708</v>
      </c>
      <c r="O33" s="11">
        <f>'Occ T5'!X44</f>
        <v>0.27315450484093473</v>
      </c>
      <c r="P33" s="11">
        <f>'Occ T5'!W44</f>
        <v>-0.61350590967081331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-0.36779807923406782</v>
      </c>
      <c r="O34" s="11">
        <f>'Occ T5'!X45</f>
        <v>1.7974516349832315</v>
      </c>
      <c r="P34" s="11">
        <f>'Occ T5'!W45</f>
        <v>9.3214077393107289</v>
      </c>
    </row>
    <row r="35" spans="1:16" x14ac:dyDescent="0.2">
      <c r="M35" s="10" t="str">
        <f t="shared" si="1"/>
        <v>Associate professional occupations</v>
      </c>
      <c r="N35" s="11">
        <f>'Occ T5'!Y46</f>
        <v>0.6711033363168637</v>
      </c>
      <c r="O35" s="11">
        <f>'Occ T5'!X46</f>
        <v>0.34630955777064321</v>
      </c>
      <c r="P35" s="11">
        <f>'Occ T5'!W46</f>
        <v>-0.40020709817149225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0.15251941231401606</v>
      </c>
      <c r="O36" s="11">
        <f>'Occ T5'!X47</f>
        <v>-0.31390395276186478</v>
      </c>
      <c r="P36" s="11">
        <f>'Occ T5'!W47</f>
        <v>1.4171406417854575</v>
      </c>
    </row>
    <row r="37" spans="1:16" x14ac:dyDescent="0.2">
      <c r="M37" s="10" t="str">
        <f t="shared" si="1"/>
        <v>Skilled trades occupations</v>
      </c>
      <c r="N37" s="11">
        <f>'Occ T5'!Y48</f>
        <v>1.090840687833774</v>
      </c>
      <c r="O37" s="11">
        <f>'Occ T5'!X48</f>
        <v>0.59099243550971492</v>
      </c>
      <c r="P37" s="11">
        <f>'Occ T5'!W48</f>
        <v>-3.0960553138273408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0.43137872235403085</v>
      </c>
      <c r="O38" s="11">
        <f>'Occ T5'!X49</f>
        <v>0.70479960597144209</v>
      </c>
      <c r="P38" s="11">
        <f>'Occ T5'!W49</f>
        <v>0.36069100384129138</v>
      </c>
    </row>
    <row r="39" spans="1:16" x14ac:dyDescent="0.2">
      <c r="M39" s="10" t="str">
        <f t="shared" si="1"/>
        <v>Sales and customer service occupations</v>
      </c>
      <c r="N39" s="11">
        <f>'Occ T5'!Y50</f>
        <v>-0.13078959527892886</v>
      </c>
      <c r="O39" s="11">
        <f>'Occ T5'!X50</f>
        <v>0.83508063377249009</v>
      </c>
      <c r="P39" s="11">
        <f>'Occ T5'!W50</f>
        <v>0.27398277883717714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Swindon and Wiltshire</v>
      </c>
      <c r="M40" s="10" t="str">
        <f t="shared" si="1"/>
        <v>Process, plant and machine operatives</v>
      </c>
      <c r="N40" s="11">
        <f>'Occ T5'!Y51</f>
        <v>0.39806667980902999</v>
      </c>
      <c r="O40" s="11">
        <f>'Occ T5'!X51</f>
        <v>0.51026884391842131</v>
      </c>
      <c r="P40" s="11">
        <f>'Occ T5'!W51</f>
        <v>-1.8450487116405814</v>
      </c>
    </row>
    <row r="41" spans="1:16" x14ac:dyDescent="0.2">
      <c r="M41" s="10" t="str">
        <f t="shared" si="1"/>
        <v>Elementary occupations</v>
      </c>
      <c r="N41" s="11">
        <f>'Occ T5'!Y52</f>
        <v>0.53731064420015651</v>
      </c>
      <c r="O41" s="11">
        <f>'Occ T5'!X52</f>
        <v>-0.64304207485633125</v>
      </c>
      <c r="P41" s="11">
        <f>'Occ T5'!W52</f>
        <v>0.27615699389208359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3.7931496287286492</v>
      </c>
      <c r="O43" s="11">
        <f>'Occ T5'!X54</f>
        <v>4.101111189148682</v>
      </c>
      <c r="P43" s="11">
        <f>'Occ T5'!W54</f>
        <v>5.694562124356537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Swindon and Wiltshire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Swindon and Wiltshire, Swindon and Wiltshire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4.6284531511934821</v>
      </c>
      <c r="C5" s="11">
        <f>HLOOKUP(C$3,'Qual F1'!$M$4:$BW$14,11,FALSE)</f>
        <v>6.254794884138283</v>
      </c>
      <c r="D5" s="11">
        <f>HLOOKUP(D$3,'Qual F1'!$M$4:$BW$14,11,FALSE)</f>
        <v>6.1398285516277298</v>
      </c>
      <c r="E5" s="11">
        <f>HLOOKUP(E$3,'Qual F1'!$M$4:$BW$14,11,FALSE)</f>
        <v>8.0959461710396177</v>
      </c>
      <c r="F5" s="11">
        <f>HLOOKUP(F$3,'Qual F1'!$M$4:$BW$14,11,FALSE)</f>
        <v>11.953620970527764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31.697574822275584</v>
      </c>
      <c r="C6" s="11">
        <f>HLOOKUP(C$3,'Qual F1'!$M$4:$BW$14,10,FALSE)</f>
        <v>42.214988941777449</v>
      </c>
      <c r="D6" s="11">
        <f>HLOOKUP(D$3,'Qual F1'!$M$4:$BW$14,10,FALSE)</f>
        <v>43.174566917058591</v>
      </c>
      <c r="E6" s="11">
        <f>HLOOKUP(E$3,'Qual F1'!$M$4:$BW$14,10,FALSE)</f>
        <v>56.428189734702379</v>
      </c>
      <c r="F6" s="11">
        <f>HLOOKUP(F$3,'Qual F1'!$M$4:$BW$14,10,FALSE)</f>
        <v>83.585905532560957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68.702531294903451</v>
      </c>
      <c r="C7" s="11">
        <f>HLOOKUP(C$3,'Qual F1'!$M$4:$BW$14,9,FALSE)</f>
        <v>71.475506366221836</v>
      </c>
      <c r="D7" s="11">
        <f>HLOOKUP(D$3,'Qual F1'!$M$4:$BW$14,9,FALSE)</f>
        <v>75.3799085282633</v>
      </c>
      <c r="E7" s="11">
        <f>HLOOKUP(E$3,'Qual F1'!$M$4:$BW$14,9,FALSE)</f>
        <v>84.194243849883875</v>
      </c>
      <c r="F7" s="11">
        <f>HLOOKUP(F$3,'Qual F1'!$M$4:$BW$14,9,FALSE)</f>
        <v>94.472220213740641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20.452005316594885</v>
      </c>
      <c r="C8" s="11">
        <f>HLOOKUP(C$3,'Qual F1'!$M$4:$BW$14,8,FALSE)</f>
        <v>18.973059384678553</v>
      </c>
      <c r="D8" s="11">
        <f>HLOOKUP(D$3,'Qual F1'!$M$4:$BW$14,8,FALSE)</f>
        <v>20.080424684245983</v>
      </c>
      <c r="E8" s="11">
        <f>HLOOKUP(E$3,'Qual F1'!$M$4:$BW$14,8,FALSE)</f>
        <v>21.128305655763942</v>
      </c>
      <c r="F8" s="11">
        <f>HLOOKUP(F$3,'Qual F1'!$M$4:$BW$14,8,FALSE)</f>
        <v>23.320815702469012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19.85135790069446</v>
      </c>
      <c r="C9" s="11">
        <f>HLOOKUP(C$3,'Qual F1'!$M$4:$BW$14,7,FALSE)</f>
        <v>19.975883164070314</v>
      </c>
      <c r="D9" s="11">
        <f>HLOOKUP(D$3,'Qual F1'!$M$4:$BW$14,7,FALSE)</f>
        <v>20.984325731253755</v>
      </c>
      <c r="E9" s="11">
        <f>HLOOKUP(E$3,'Qual F1'!$M$4:$BW$14,7,FALSE)</f>
        <v>22.996125878496024</v>
      </c>
      <c r="F9" s="11">
        <f>HLOOKUP(F$3,'Qual F1'!$M$4:$BW$14,7,FALSE)</f>
        <v>25.757222111330691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81.540670865249865</v>
      </c>
      <c r="C10" s="11">
        <f>HLOOKUP(C$3,'Qual F1'!$M$4:$BW$14,6,FALSE)</f>
        <v>86.433914362760902</v>
      </c>
      <c r="D10" s="11">
        <f>HLOOKUP(D$3,'Qual F1'!$M$4:$BW$14,6,FALSE)</f>
        <v>82.728012374797899</v>
      </c>
      <c r="E10" s="11">
        <f>HLOOKUP(E$3,'Qual F1'!$M$4:$BW$14,6,FALSE)</f>
        <v>84.841242684817956</v>
      </c>
      <c r="F10" s="11">
        <f>HLOOKUP(F$3,'Qual F1'!$M$4:$BW$14,6,FALSE)</f>
        <v>87.04943064202962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79.360454430201884</v>
      </c>
      <c r="C11" s="11">
        <f>HLOOKUP(C$3,'Qual F1'!$M$4:$BW$14,5,FALSE)</f>
        <v>75.211109860050698</v>
      </c>
      <c r="D11" s="11">
        <f>HLOOKUP(D$3,'Qual F1'!$M$4:$BW$14,5,FALSE)</f>
        <v>71.721664444435319</v>
      </c>
      <c r="E11" s="11">
        <f>HLOOKUP(E$3,'Qual F1'!$M$4:$BW$14,5,FALSE)</f>
        <v>65.271611208375873</v>
      </c>
      <c r="F11" s="11">
        <f>HLOOKUP(F$3,'Qual F1'!$M$4:$BW$14,5,FALSE)</f>
        <v>50.815535423806146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45.589086193452296</v>
      </c>
      <c r="C12" s="11">
        <f>HLOOKUP(C$3,'Qual F1'!$M$4:$BW$14,4,FALSE)</f>
        <v>52.81266253051907</v>
      </c>
      <c r="D12" s="11">
        <f>HLOOKUP(D$3,'Qual F1'!$M$4:$BW$14,4,FALSE)</f>
        <v>48.104778739153318</v>
      </c>
      <c r="E12" s="11">
        <f>HLOOKUP(E$3,'Qual F1'!$M$4:$BW$14,4,FALSE)</f>
        <v>43.301444179903385</v>
      </c>
      <c r="F12" s="11">
        <f>HLOOKUP(F$3,'Qual F1'!$M$4:$BW$14,4,FALSE)</f>
        <v>30.805166834426583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11.97786602543381</v>
      </c>
      <c r="C13" s="11">
        <f>HLOOKUP(C$3,'Qual F1'!$M$4:$BW$14,3,FALSE)</f>
        <v>11.018080505782766</v>
      </c>
      <c r="D13" s="11">
        <f>HLOOKUP(D$3,'Qual F1'!$M$4:$BW$14,3,FALSE)</f>
        <v>13.328490029164028</v>
      </c>
      <c r="E13" s="11">
        <f>HLOOKUP(E$3,'Qual F1'!$M$4:$BW$14,3,FALSE)</f>
        <v>9.869890637016363</v>
      </c>
      <c r="F13" s="11">
        <f>HLOOKUP(F$3,'Qual F1'!$M$4:$BW$14,3,FALSE)</f>
        <v>7.2900825691083107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363.79999999999973</v>
      </c>
      <c r="C15" s="11">
        <f t="shared" ref="C15:F15" si="0">SUM(C5:C13)</f>
        <v>384.36999999999989</v>
      </c>
      <c r="D15" s="11">
        <f t="shared" si="0"/>
        <v>381.64199999999988</v>
      </c>
      <c r="E15" s="11">
        <f t="shared" si="0"/>
        <v>396.12699999999944</v>
      </c>
      <c r="F15" s="11">
        <f t="shared" si="0"/>
        <v>415.04999999999973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1.2722521031317993</v>
      </c>
      <c r="C19" s="18">
        <f t="shared" si="1"/>
        <v>1.6272848776278805</v>
      </c>
      <c r="D19" s="18">
        <f t="shared" si="1"/>
        <v>1.6087926778571886</v>
      </c>
      <c r="E19" s="18">
        <f t="shared" si="1"/>
        <v>2.0437753980515416</v>
      </c>
      <c r="F19" s="18">
        <f t="shared" si="1"/>
        <v>2.8800436021028242</v>
      </c>
      <c r="G19" s="11"/>
    </row>
    <row r="20" spans="1:7" x14ac:dyDescent="0.2">
      <c r="A20" t="str">
        <f>$A6</f>
        <v>RQF7 Other higher degree</v>
      </c>
      <c r="B20" s="18">
        <f t="shared" si="1"/>
        <v>8.7129122656062687</v>
      </c>
      <c r="C20" s="18">
        <f t="shared" si="1"/>
        <v>10.982904217753067</v>
      </c>
      <c r="D20" s="18">
        <f t="shared" si="1"/>
        <v>11.312844738539942</v>
      </c>
      <c r="E20" s="18">
        <f t="shared" si="1"/>
        <v>14.244974398287027</v>
      </c>
      <c r="F20" s="18">
        <f t="shared" si="1"/>
        <v>20.138755699930371</v>
      </c>
      <c r="G20" s="11"/>
    </row>
    <row r="21" spans="1:7" x14ac:dyDescent="0.2">
      <c r="A21" t="str">
        <f>$A7</f>
        <v>RQF6 First degree</v>
      </c>
      <c r="B21" s="18">
        <f t="shared" si="1"/>
        <v>18.88469799200206</v>
      </c>
      <c r="C21" s="18">
        <f t="shared" si="1"/>
        <v>18.595495581398616</v>
      </c>
      <c r="D21" s="18">
        <f t="shared" si="1"/>
        <v>19.751470888493227</v>
      </c>
      <c r="E21" s="18">
        <f t="shared" si="1"/>
        <v>21.254356267026484</v>
      </c>
      <c r="F21" s="18">
        <f t="shared" si="1"/>
        <v>22.761648045715145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5.6217716648144309</v>
      </c>
      <c r="C22" s="18">
        <f t="shared" si="3"/>
        <v>4.9361447003352392</v>
      </c>
      <c r="D22" s="18">
        <f t="shared" si="3"/>
        <v>5.2615866923048271</v>
      </c>
      <c r="E22" s="18">
        <f t="shared" si="3"/>
        <v>5.3337201593842307</v>
      </c>
      <c r="F22" s="18">
        <f t="shared" si="3"/>
        <v>5.618796699787743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5.4566679221260239</v>
      </c>
      <c r="C23" s="18">
        <f t="shared" si="4"/>
        <v>5.1970453375836616</v>
      </c>
      <c r="D23" s="18">
        <f t="shared" si="4"/>
        <v>5.4984319679840699</v>
      </c>
      <c r="E23" s="18">
        <f t="shared" si="4"/>
        <v>5.8052407128259516</v>
      </c>
      <c r="F23" s="18">
        <f t="shared" si="4"/>
        <v>6.2058118567234564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22.413598368677825</v>
      </c>
      <c r="C24" s="18">
        <f t="shared" si="5"/>
        <v>22.487164545297741</v>
      </c>
      <c r="D24" s="18">
        <f t="shared" si="5"/>
        <v>21.676862707667897</v>
      </c>
      <c r="E24" s="18">
        <f t="shared" si="5"/>
        <v>21.417687429743008</v>
      </c>
      <c r="F24" s="18">
        <f t="shared" si="5"/>
        <v>20.97323952343806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21.814308529467276</v>
      </c>
      <c r="C25" s="18">
        <f t="shared" si="6"/>
        <v>19.567372547298366</v>
      </c>
      <c r="D25" s="18">
        <f t="shared" si="6"/>
        <v>18.79291703859516</v>
      </c>
      <c r="E25" s="18">
        <f t="shared" si="6"/>
        <v>16.477445669791749</v>
      </c>
      <c r="F25" s="18">
        <f t="shared" si="6"/>
        <v>12.243232242815608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12.531359591383268</v>
      </c>
      <c r="C26" s="18">
        <f>C12/C$15*100</f>
        <v>13.740058415203862</v>
      </c>
      <c r="D26" s="18">
        <f t="shared" si="7"/>
        <v>12.604686784775609</v>
      </c>
      <c r="E26" s="18">
        <f t="shared" si="7"/>
        <v>10.931202412333278</v>
      </c>
      <c r="F26" s="18">
        <f t="shared" si="7"/>
        <v>7.4220375459406336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3.2924315627910441</v>
      </c>
      <c r="C27" s="18">
        <f>C13/C$15*100</f>
        <v>2.8665297775015657</v>
      </c>
      <c r="D27" s="18">
        <f t="shared" si="8"/>
        <v>3.4924065037820871</v>
      </c>
      <c r="E27" s="18">
        <f t="shared" si="8"/>
        <v>2.4915975525567244</v>
      </c>
      <c r="F27" s="18">
        <f t="shared" si="8"/>
        <v>1.7564347835461549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7.8187518633205944</v>
      </c>
      <c r="C33" s="18">
        <f t="shared" si="9"/>
        <v>-1.8380512013607353</v>
      </c>
      <c r="D33" s="18">
        <f t="shared" si="9"/>
        <v>5.6871711380847678</v>
      </c>
      <c r="E33" s="18">
        <f t="shared" si="9"/>
        <v>3.9736252772932801</v>
      </c>
      <c r="F33" s="18">
        <f>IF(F$3-D$3 &lt;&gt; 0,(EXP(LN(F5/D5)/(F$3-D$3))-1)*100,0)</f>
        <v>4.5416978446757295</v>
      </c>
    </row>
    <row r="34" spans="1:6" x14ac:dyDescent="0.2">
      <c r="A34" t="str">
        <f>$A20</f>
        <v>RQF7 Other higher degree</v>
      </c>
      <c r="B34" s="18">
        <f t="shared" si="9"/>
        <v>7.4261869870633657</v>
      </c>
      <c r="C34" s="18">
        <f t="shared" si="9"/>
        <v>2.2730740889322032</v>
      </c>
      <c r="D34" s="18">
        <f t="shared" si="9"/>
        <v>5.5002832442101024</v>
      </c>
      <c r="E34" s="18">
        <f t="shared" si="9"/>
        <v>4.007269111553402</v>
      </c>
      <c r="F34" s="18">
        <f t="shared" ref="F34:F43" si="10">IF(F$3-D$3 &lt;&gt; 0,(EXP(LN(F6/D6)/(F$3-D$3))-1)*100,0)</f>
        <v>4.5025779590728954</v>
      </c>
    </row>
    <row r="35" spans="1:6" x14ac:dyDescent="0.2">
      <c r="A35" t="str">
        <f>$A21</f>
        <v>RQF6 First degree</v>
      </c>
      <c r="B35" s="18">
        <f t="shared" si="9"/>
        <v>0.99412841224228998</v>
      </c>
      <c r="C35" s="18">
        <f t="shared" si="9"/>
        <v>5.4625736291203486</v>
      </c>
      <c r="D35" s="18">
        <f t="shared" si="9"/>
        <v>2.2363553830653915</v>
      </c>
      <c r="E35" s="18">
        <f t="shared" si="9"/>
        <v>1.1584513642469929</v>
      </c>
      <c r="F35" s="18">
        <f t="shared" si="10"/>
        <v>1.5164840148858216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-1.8590252204142454</v>
      </c>
      <c r="C36" s="18">
        <f t="shared" ref="C36:E36" si="12">IF(D$3-C$3 &lt;&gt; 0,(EXP(LN(D8/C8)/(D$3-C$3))-1)*100,0)</f>
        <v>5.8365141705173151</v>
      </c>
      <c r="D36" s="18">
        <f t="shared" si="12"/>
        <v>1.0225566924734419</v>
      </c>
      <c r="E36" s="18">
        <f t="shared" si="12"/>
        <v>0.99221713137058742</v>
      </c>
      <c r="F36" s="18">
        <f t="shared" si="10"/>
        <v>1.0023293058566862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0.15645454402459791</v>
      </c>
      <c r="C37" s="18">
        <f t="shared" si="13"/>
        <v>5.0483002874049498</v>
      </c>
      <c r="D37" s="18">
        <f t="shared" si="13"/>
        <v>1.8478655105538033</v>
      </c>
      <c r="E37" s="18">
        <f t="shared" si="13"/>
        <v>1.1403458975167036</v>
      </c>
      <c r="F37" s="18">
        <f t="shared" si="10"/>
        <v>1.3756379625385007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1.4676203568061652</v>
      </c>
      <c r="C38" s="18">
        <f t="shared" si="14"/>
        <v>-4.2875554292374556</v>
      </c>
      <c r="D38" s="18">
        <f t="shared" si="14"/>
        <v>0.50574478358444974</v>
      </c>
      <c r="E38" s="18">
        <f t="shared" si="14"/>
        <v>0.25727386893179549</v>
      </c>
      <c r="F38" s="18">
        <f t="shared" si="10"/>
        <v>0.34002917968050106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-1.3335590398417696</v>
      </c>
      <c r="C39" s="18">
        <f t="shared" si="15"/>
        <v>-4.6395345343372423</v>
      </c>
      <c r="D39" s="18">
        <f t="shared" si="15"/>
        <v>-1.8670635047159823</v>
      </c>
      <c r="E39" s="18">
        <f t="shared" si="15"/>
        <v>-2.4724718111430621</v>
      </c>
      <c r="F39" s="18">
        <f t="shared" si="10"/>
        <v>-2.2710851760444406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3.7455061689592561</v>
      </c>
      <c r="C40" s="18">
        <f t="shared" si="16"/>
        <v>-8.9143087392066001</v>
      </c>
      <c r="D40" s="18">
        <f t="shared" si="16"/>
        <v>-2.0819328983379792</v>
      </c>
      <c r="E40" s="18">
        <f t="shared" si="16"/>
        <v>-3.3477166527757896</v>
      </c>
      <c r="F40" s="18">
        <f t="shared" si="10"/>
        <v>-2.9276173424966467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-2.0664218155474812</v>
      </c>
      <c r="C41" s="18">
        <f t="shared" si="17"/>
        <v>20.96925614374172</v>
      </c>
      <c r="D41" s="18">
        <f t="shared" si="17"/>
        <v>-5.8313644431808642</v>
      </c>
      <c r="E41" s="18">
        <f t="shared" si="17"/>
        <v>-2.9843024410531327</v>
      </c>
      <c r="F41" s="18">
        <f t="shared" si="10"/>
        <v>-3.9427609364558691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1.3845311799311588</v>
      </c>
      <c r="C43" s="18">
        <f t="shared" ref="C43" si="18">IF(D$3-C$3 &lt;&gt; 0,(EXP(LN(D15/C15)/(D$3-C$3))-1)*100,0)</f>
        <v>-0.70973280953248175</v>
      </c>
      <c r="D43" s="18">
        <f>IF(E$3-D$3 &lt;&gt; 0,(EXP(LN(E15/D15)/(E$3-D$3))-1)*100,0)</f>
        <v>0.74781971914581469</v>
      </c>
      <c r="E43" s="18">
        <f>IF(F$3-E$3 &lt;&gt; 0,(EXP(LN(F15/E15)/(F$3-E$3))-1)*100,0)</f>
        <v>0.46773174586265398</v>
      </c>
      <c r="F43" s="18">
        <f t="shared" si="10"/>
        <v>0.56100777769414467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1.6263417329448009</v>
      </c>
      <c r="C47" s="27">
        <f>D5-C5</f>
        <v>-0.11496633251055322</v>
      </c>
      <c r="D47" s="27">
        <f>E5-D5</f>
        <v>1.9561176194118879</v>
      </c>
      <c r="E47" s="27">
        <f>F5-E5</f>
        <v>3.8576747994881462</v>
      </c>
      <c r="F47" s="27">
        <f>F5-D5</f>
        <v>5.8137924189000341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10.517414119501865</v>
      </c>
      <c r="C48" s="27">
        <f t="shared" si="20"/>
        <v>0.95957797528114241</v>
      </c>
      <c r="D48" s="27">
        <f t="shared" si="20"/>
        <v>13.253622817643787</v>
      </c>
      <c r="E48" s="27">
        <f t="shared" si="20"/>
        <v>27.157715797858579</v>
      </c>
      <c r="F48" s="27">
        <f t="shared" ref="F48:F57" si="21">F6-D6</f>
        <v>40.411338615502366</v>
      </c>
    </row>
    <row r="49" spans="1:6" x14ac:dyDescent="0.2">
      <c r="A49" t="str">
        <f t="shared" si="19"/>
        <v>RQF6 First degree</v>
      </c>
      <c r="B49" s="27">
        <f t="shared" ref="B49:E49" si="22">C7-B7</f>
        <v>2.7729750713183847</v>
      </c>
      <c r="C49" s="27">
        <f t="shared" si="22"/>
        <v>3.904402162041464</v>
      </c>
      <c r="D49" s="27">
        <f t="shared" si="22"/>
        <v>8.8143353216205753</v>
      </c>
      <c r="E49" s="27">
        <f t="shared" si="22"/>
        <v>10.277976363856766</v>
      </c>
      <c r="F49" s="27">
        <f t="shared" si="21"/>
        <v>19.092311685477341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-1.4789459319163321</v>
      </c>
      <c r="C50" s="27">
        <f t="shared" si="23"/>
        <v>1.1073652995674301</v>
      </c>
      <c r="D50" s="27">
        <f t="shared" si="23"/>
        <v>1.0478809715179587</v>
      </c>
      <c r="E50" s="27">
        <f t="shared" si="23"/>
        <v>2.1925100467050704</v>
      </c>
      <c r="F50" s="27">
        <f t="shared" si="21"/>
        <v>3.2403910182230291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0.12452526337585468</v>
      </c>
      <c r="C51" s="27">
        <f t="shared" si="24"/>
        <v>1.0084425671834403</v>
      </c>
      <c r="D51" s="27">
        <f t="shared" si="24"/>
        <v>2.0118001472422691</v>
      </c>
      <c r="E51" s="27">
        <f t="shared" si="24"/>
        <v>2.7610962328346673</v>
      </c>
      <c r="F51" s="27">
        <f t="shared" si="21"/>
        <v>4.7728963800769364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4.8932434975110368</v>
      </c>
      <c r="C52" s="27">
        <f t="shared" si="25"/>
        <v>-3.7059019879630029</v>
      </c>
      <c r="D52" s="27">
        <f t="shared" si="25"/>
        <v>2.1132303100200573</v>
      </c>
      <c r="E52" s="27">
        <f t="shared" si="25"/>
        <v>2.2081879572116634</v>
      </c>
      <c r="F52" s="27">
        <f t="shared" si="21"/>
        <v>4.3214182672317207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-4.149344570151186</v>
      </c>
      <c r="C53" s="27">
        <f>D11-C11</f>
        <v>-3.4894454156153785</v>
      </c>
      <c r="D53" s="27">
        <f t="shared" si="26"/>
        <v>-6.4500532360594462</v>
      </c>
      <c r="E53" s="27">
        <f t="shared" si="26"/>
        <v>-14.456075784569727</v>
      </c>
      <c r="F53" s="27">
        <f t="shared" si="21"/>
        <v>-20.906129020629173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7.223576337066774</v>
      </c>
      <c r="C54" s="27">
        <f t="shared" si="27"/>
        <v>-4.7078837913657523</v>
      </c>
      <c r="D54" s="27">
        <f t="shared" si="27"/>
        <v>-4.803334559249933</v>
      </c>
      <c r="E54" s="27">
        <f t="shared" si="27"/>
        <v>-12.496277345476802</v>
      </c>
      <c r="F54" s="27">
        <f t="shared" si="21"/>
        <v>-17.299611904726735</v>
      </c>
    </row>
    <row r="55" spans="1:6" x14ac:dyDescent="0.2">
      <c r="A55" t="str">
        <f t="shared" si="19"/>
        <v>No Qualification</v>
      </c>
      <c r="B55" s="27">
        <f t="shared" ref="B55:E55" si="28">C13-B13</f>
        <v>-0.95978551965104408</v>
      </c>
      <c r="C55" s="27">
        <f t="shared" si="28"/>
        <v>2.3104095233812618</v>
      </c>
      <c r="D55" s="27">
        <f t="shared" si="28"/>
        <v>-3.458599392147665</v>
      </c>
      <c r="E55" s="27">
        <f t="shared" si="28"/>
        <v>-2.5798080679080524</v>
      </c>
      <c r="F55" s="27">
        <f t="shared" si="21"/>
        <v>-6.0384074600557174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20.570000000000164</v>
      </c>
      <c r="C57" s="29">
        <f t="shared" ref="C57" si="29">D15-C15</f>
        <v>-2.7280000000000086</v>
      </c>
      <c r="D57" s="29">
        <f>E15-D15</f>
        <v>14.484999999999559</v>
      </c>
      <c r="E57" s="29">
        <f>F15-E15</f>
        <v>18.923000000000286</v>
      </c>
      <c r="F57" s="29">
        <f t="shared" si="21"/>
        <v>33.407999999999845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Swindon and Wiltshire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15.892117762853708</v>
      </c>
      <c r="N6" s="11">
        <v>19.781534838723076</v>
      </c>
      <c r="O6" s="11">
        <v>14.60751533727475</v>
      </c>
      <c r="P6" s="11">
        <v>15.396822806086886</v>
      </c>
      <c r="Q6" s="11">
        <v>14.753582945007032</v>
      </c>
      <c r="R6" s="11">
        <v>11.97786602543381</v>
      </c>
      <c r="S6" s="11">
        <v>12.442412054631498</v>
      </c>
      <c r="T6" s="11">
        <v>11.372700979713086</v>
      </c>
      <c r="U6" s="11">
        <v>12.22482604573675</v>
      </c>
      <c r="V6" s="11">
        <v>11.018080505782766</v>
      </c>
      <c r="W6" s="11">
        <v>13.328490029164028</v>
      </c>
      <c r="X6" s="11">
        <v>12.517818683689333</v>
      </c>
      <c r="Y6" s="11">
        <v>10.917209500338405</v>
      </c>
      <c r="Z6" s="11">
        <v>10.52596378272627</v>
      </c>
      <c r="AA6" s="11">
        <v>10.104115219532826</v>
      </c>
      <c r="AB6" s="11">
        <v>9.869890637016363</v>
      </c>
      <c r="AC6" s="11">
        <v>9.6352257744706655</v>
      </c>
      <c r="AD6" s="11">
        <v>9.379967909847192</v>
      </c>
      <c r="AE6" s="11">
        <v>9.1220448666574807</v>
      </c>
      <c r="AF6" s="11">
        <v>8.8515438932790715</v>
      </c>
      <c r="AG6" s="11">
        <v>8.5620567008072133</v>
      </c>
      <c r="AH6" s="11">
        <v>8.2555797798324999</v>
      </c>
      <c r="AI6" s="11">
        <v>7.9320430241639146</v>
      </c>
      <c r="AJ6" s="11">
        <v>7.5928223135565478</v>
      </c>
      <c r="AK6" s="11">
        <v>7.2628365220661619</v>
      </c>
      <c r="AL6" s="11">
        <v>7.2900825691083107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53.811667014974681</v>
      </c>
      <c r="N7" s="11">
        <v>51.009567630144112</v>
      </c>
      <c r="O7" s="11">
        <v>48.826961030041332</v>
      </c>
      <c r="P7" s="11">
        <v>47.897103497533777</v>
      </c>
      <c r="Q7" s="11">
        <v>51.698731676008755</v>
      </c>
      <c r="R7" s="11">
        <v>45.589086193452296</v>
      </c>
      <c r="S7" s="11">
        <v>53.558563317033872</v>
      </c>
      <c r="T7" s="11">
        <v>46.476411982821183</v>
      </c>
      <c r="U7" s="11">
        <v>48.767668687166285</v>
      </c>
      <c r="V7" s="11">
        <v>52.81266253051907</v>
      </c>
      <c r="W7" s="11">
        <v>48.104778739153318</v>
      </c>
      <c r="X7" s="11">
        <v>43.662595480276288</v>
      </c>
      <c r="Y7" s="11">
        <v>45.772697387589368</v>
      </c>
      <c r="Z7" s="11">
        <v>45.068235620031167</v>
      </c>
      <c r="AA7" s="11">
        <v>44.28245533720321</v>
      </c>
      <c r="AB7" s="11">
        <v>43.301444179903385</v>
      </c>
      <c r="AC7" s="11">
        <v>42.24510161412114</v>
      </c>
      <c r="AD7" s="11">
        <v>41.136879234936103</v>
      </c>
      <c r="AE7" s="11">
        <v>39.992830627106095</v>
      </c>
      <c r="AF7" s="11">
        <v>38.806910612230702</v>
      </c>
      <c r="AG7" s="11">
        <v>37.604387216151061</v>
      </c>
      <c r="AH7" s="11">
        <v>36.362197994378889</v>
      </c>
      <c r="AI7" s="11">
        <v>35.07012295454134</v>
      </c>
      <c r="AJ7" s="11">
        <v>33.72316828394078</v>
      </c>
      <c r="AK7" s="11">
        <v>32.309602604936146</v>
      </c>
      <c r="AL7" s="11">
        <v>30.805166834426583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74.112352791194525</v>
      </c>
      <c r="N8" s="11">
        <v>77.623588070152834</v>
      </c>
      <c r="O8" s="11">
        <v>77.255232222052314</v>
      </c>
      <c r="P8" s="11">
        <v>77.550991540798478</v>
      </c>
      <c r="Q8" s="11">
        <v>76.192297276155486</v>
      </c>
      <c r="R8" s="11">
        <v>79.360454430201884</v>
      </c>
      <c r="S8" s="11">
        <v>76.184941800361614</v>
      </c>
      <c r="T8" s="11">
        <v>75.835934035889693</v>
      </c>
      <c r="U8" s="11">
        <v>75.751959785687816</v>
      </c>
      <c r="V8" s="11">
        <v>75.211109860050698</v>
      </c>
      <c r="W8" s="11">
        <v>71.721664444435319</v>
      </c>
      <c r="X8" s="11">
        <v>68.725732308361316</v>
      </c>
      <c r="Y8" s="11">
        <v>69.077708294282843</v>
      </c>
      <c r="Z8" s="11">
        <v>67.913995798611495</v>
      </c>
      <c r="AA8" s="11">
        <v>66.698494033525336</v>
      </c>
      <c r="AB8" s="11">
        <v>65.271611208375873</v>
      </c>
      <c r="AC8" s="11">
        <v>63.826708686661796</v>
      </c>
      <c r="AD8" s="11">
        <v>62.367030978529556</v>
      </c>
      <c r="AE8" s="11">
        <v>60.907259498052824</v>
      </c>
      <c r="AF8" s="11">
        <v>59.450688316426785</v>
      </c>
      <c r="AG8" s="11">
        <v>58.016778424334554</v>
      </c>
      <c r="AH8" s="11">
        <v>56.58251324258331</v>
      </c>
      <c r="AI8" s="11">
        <v>55.14924225204291</v>
      </c>
      <c r="AJ8" s="11">
        <v>53.720525229861643</v>
      </c>
      <c r="AK8" s="11">
        <v>52.294711726014889</v>
      </c>
      <c r="AL8" s="11">
        <v>50.815535423806146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76.062644839219629</v>
      </c>
      <c r="N9" s="11">
        <v>72.061327406953822</v>
      </c>
      <c r="O9" s="11">
        <v>71.790085808570865</v>
      </c>
      <c r="P9" s="11">
        <v>79.981909165206332</v>
      </c>
      <c r="Q9" s="11">
        <v>77.560010694589209</v>
      </c>
      <c r="R9" s="11">
        <v>81.540670865249865</v>
      </c>
      <c r="S9" s="11">
        <v>83.057531928172651</v>
      </c>
      <c r="T9" s="11">
        <v>83.069152718427489</v>
      </c>
      <c r="U9" s="11">
        <v>83.963858058636859</v>
      </c>
      <c r="V9" s="11">
        <v>86.433914362760902</v>
      </c>
      <c r="W9" s="11">
        <v>82.728012374797899</v>
      </c>
      <c r="X9" s="11">
        <v>78.543680912617717</v>
      </c>
      <c r="Y9" s="11">
        <v>83.508278506078696</v>
      </c>
      <c r="Z9" s="11">
        <v>84.081044553918929</v>
      </c>
      <c r="AA9" s="11">
        <v>84.596074844600267</v>
      </c>
      <c r="AB9" s="11">
        <v>84.841242684817956</v>
      </c>
      <c r="AC9" s="11">
        <v>85.062792426134394</v>
      </c>
      <c r="AD9" s="11">
        <v>85.26517125463559</v>
      </c>
      <c r="AE9" s="11">
        <v>85.468186866435573</v>
      </c>
      <c r="AF9" s="11">
        <v>85.673746198006953</v>
      </c>
      <c r="AG9" s="11">
        <v>85.915862144013246</v>
      </c>
      <c r="AH9" s="11">
        <v>86.149926816471165</v>
      </c>
      <c r="AI9" s="11">
        <v>86.391078945974215</v>
      </c>
      <c r="AJ9" s="11">
        <v>86.638078234986907</v>
      </c>
      <c r="AK9" s="11">
        <v>86.883648348633983</v>
      </c>
      <c r="AL9" s="11">
        <v>87.04943064202962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18.473419573581392</v>
      </c>
      <c r="N10" s="11">
        <v>18.259745157841284</v>
      </c>
      <c r="O10" s="11">
        <v>18.882782985897141</v>
      </c>
      <c r="P10" s="11">
        <v>19.014450373237018</v>
      </c>
      <c r="Q10" s="11">
        <v>20.148649065175032</v>
      </c>
      <c r="R10" s="11">
        <v>19.85135790069446</v>
      </c>
      <c r="S10" s="11">
        <v>21.770070963545468</v>
      </c>
      <c r="T10" s="11">
        <v>20.680471982266575</v>
      </c>
      <c r="U10" s="11">
        <v>20.117738482125002</v>
      </c>
      <c r="V10" s="11">
        <v>19.975883164070314</v>
      </c>
      <c r="W10" s="11">
        <v>20.984325731253755</v>
      </c>
      <c r="X10" s="11">
        <v>23.80840882827178</v>
      </c>
      <c r="Y10" s="11">
        <v>22.049375523988182</v>
      </c>
      <c r="Z10" s="11">
        <v>22.403109802132022</v>
      </c>
      <c r="AA10" s="11">
        <v>22.739120390648605</v>
      </c>
      <c r="AB10" s="11">
        <v>22.996125878496024</v>
      </c>
      <c r="AC10" s="11">
        <v>23.258350161865621</v>
      </c>
      <c r="AD10" s="11">
        <v>23.521479901740001</v>
      </c>
      <c r="AE10">
        <v>23.783039125339613</v>
      </c>
      <c r="AF10">
        <v>24.044598950066412</v>
      </c>
      <c r="AG10">
        <v>24.321655520225875</v>
      </c>
      <c r="AH10">
        <v>24.596287275824011</v>
      </c>
      <c r="AI10" s="11">
        <v>24.871658673306495</v>
      </c>
      <c r="AJ10" s="11">
        <v>25.173515820338363</v>
      </c>
      <c r="AK10" s="11">
        <v>25.480738740411972</v>
      </c>
      <c r="AL10" s="11">
        <v>25.757222111330691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20.184610636734153</v>
      </c>
      <c r="N11" s="11">
        <v>19.861846233238666</v>
      </c>
      <c r="O11" s="11">
        <v>19.966156643285021</v>
      </c>
      <c r="P11" s="11">
        <v>21.407431244686705</v>
      </c>
      <c r="Q11" s="11">
        <v>21.501024863407594</v>
      </c>
      <c r="R11" s="11">
        <v>20.452005316594885</v>
      </c>
      <c r="S11" s="11">
        <v>21.836971844968023</v>
      </c>
      <c r="T11" s="11">
        <v>20.641593127731259</v>
      </c>
      <c r="U11" s="11">
        <v>20.110121382842021</v>
      </c>
      <c r="V11" s="11">
        <v>18.973059384678553</v>
      </c>
      <c r="W11" s="11">
        <v>20.080424684245983</v>
      </c>
      <c r="X11" s="11">
        <v>22.103391733538238</v>
      </c>
      <c r="Y11" s="11">
        <v>20.540349429498935</v>
      </c>
      <c r="Z11" s="11">
        <v>20.755011008829964</v>
      </c>
      <c r="AA11" s="11">
        <v>20.975554619919503</v>
      </c>
      <c r="AB11" s="11">
        <v>21.128305655763942</v>
      </c>
      <c r="AC11" s="11">
        <v>21.284887797657522</v>
      </c>
      <c r="AD11" s="11">
        <v>21.456683039550004</v>
      </c>
      <c r="AE11">
        <v>21.648250398861236</v>
      </c>
      <c r="AF11">
        <v>21.860612547621731</v>
      </c>
      <c r="AG11">
        <v>22.088781423328939</v>
      </c>
      <c r="AH11">
        <v>22.326316994409538</v>
      </c>
      <c r="AI11" s="11">
        <v>22.586310109860111</v>
      </c>
      <c r="AJ11" s="11">
        <v>22.84412462870004</v>
      </c>
      <c r="AK11" s="11">
        <v>23.083221044806102</v>
      </c>
      <c r="AL11" s="11">
        <v>23.320815702469012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55.483099612247287</v>
      </c>
      <c r="N12" s="11">
        <v>57.794689131090649</v>
      </c>
      <c r="O12" s="11">
        <v>60.332118529307344</v>
      </c>
      <c r="P12" s="11">
        <v>65.082617341694515</v>
      </c>
      <c r="Q12" s="11">
        <v>68.286344176304411</v>
      </c>
      <c r="R12" s="11">
        <v>68.702531294903451</v>
      </c>
      <c r="S12" s="11">
        <v>75.414955803987937</v>
      </c>
      <c r="T12" s="11">
        <v>71.923235553913727</v>
      </c>
      <c r="U12" s="11">
        <v>72.172307485249675</v>
      </c>
      <c r="V12" s="11">
        <v>71.475506366221836</v>
      </c>
      <c r="W12" s="11">
        <v>75.3799085282633</v>
      </c>
      <c r="X12" s="11">
        <v>84.724537131284748</v>
      </c>
      <c r="Y12" s="11">
        <v>80.044546660577893</v>
      </c>
      <c r="Z12" s="11">
        <v>81.579450312835618</v>
      </c>
      <c r="AA12" s="11">
        <v>83.033408389292092</v>
      </c>
      <c r="AB12" s="11">
        <v>84.194243849883875</v>
      </c>
      <c r="AC12" s="11">
        <v>85.304728061001668</v>
      </c>
      <c r="AD12" s="11">
        <v>86.368437584137169</v>
      </c>
      <c r="AE12">
        <v>87.405864321372121</v>
      </c>
      <c r="AF12">
        <v>88.426384228137294</v>
      </c>
      <c r="AG12">
        <v>89.470576643151375</v>
      </c>
      <c r="AH12">
        <v>90.490113068499596</v>
      </c>
      <c r="AI12">
        <v>91.497554170462521</v>
      </c>
      <c r="AJ12">
        <v>92.499111144302873</v>
      </c>
      <c r="AK12">
        <v>93.52139201761338</v>
      </c>
      <c r="AL12">
        <v>94.472220213740641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25.678347138057102</v>
      </c>
      <c r="N13" s="11">
        <v>22.420878471728702</v>
      </c>
      <c r="O13" s="11">
        <v>23.813088277437149</v>
      </c>
      <c r="P13" s="11">
        <v>23.284075565093143</v>
      </c>
      <c r="Q13" s="11">
        <v>30.106499610312206</v>
      </c>
      <c r="R13" s="11">
        <v>31.697574822275584</v>
      </c>
      <c r="S13" s="11">
        <v>34.93116596882107</v>
      </c>
      <c r="T13" s="11">
        <v>39.1793192181986</v>
      </c>
      <c r="U13" s="11">
        <v>38.062556564310462</v>
      </c>
      <c r="V13" s="11">
        <v>42.214988941777449</v>
      </c>
      <c r="W13" s="11">
        <v>43.174566917058591</v>
      </c>
      <c r="X13" s="11">
        <v>43.887665456144035</v>
      </c>
      <c r="Y13" s="11">
        <v>48.379047354871958</v>
      </c>
      <c r="Z13" s="11">
        <v>51.116529954000633</v>
      </c>
      <c r="AA13" s="11">
        <v>53.85136645764257</v>
      </c>
      <c r="AB13" s="11">
        <v>56.428189734702379</v>
      </c>
      <c r="AC13" s="11">
        <v>59.016094306558657</v>
      </c>
      <c r="AD13" s="11">
        <v>61.617578985331981</v>
      </c>
      <c r="AE13">
        <v>64.239058441787094</v>
      </c>
      <c r="AF13">
        <v>66.89279054056712</v>
      </c>
      <c r="AG13">
        <v>69.603954175734046</v>
      </c>
      <c r="AH13">
        <v>72.336943608355398</v>
      </c>
      <c r="AI13">
        <v>75.110265700966153</v>
      </c>
      <c r="AJ13">
        <v>77.925040889239725</v>
      </c>
      <c r="AK13">
        <v>80.773403049924283</v>
      </c>
      <c r="AL13">
        <v>83.585905532560957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3.5937406311372446</v>
      </c>
      <c r="N14" s="11">
        <v>3.2608230601269379</v>
      </c>
      <c r="O14" s="11">
        <v>3.3910591661341338</v>
      </c>
      <c r="P14" s="11">
        <v>3.4645984656626281</v>
      </c>
      <c r="Q14" s="11">
        <v>4.3598596930404367</v>
      </c>
      <c r="R14" s="11">
        <v>4.6284531511934821</v>
      </c>
      <c r="S14" s="11">
        <v>4.997386318477365</v>
      </c>
      <c r="T14" s="11">
        <v>5.7361804010384674</v>
      </c>
      <c r="U14" s="11">
        <v>5.5989635082447773</v>
      </c>
      <c r="V14" s="11">
        <v>6.254794884138283</v>
      </c>
      <c r="W14" s="11">
        <v>6.1398285516277298</v>
      </c>
      <c r="X14" s="11">
        <v>6.2781694658165339</v>
      </c>
      <c r="Y14" s="11">
        <v>6.9597873427740957</v>
      </c>
      <c r="Z14" s="11">
        <v>7.3446591669138144</v>
      </c>
      <c r="AA14" s="11">
        <v>7.7324107076357329</v>
      </c>
      <c r="AB14" s="11">
        <v>8.0959461710396177</v>
      </c>
      <c r="AC14" s="11">
        <v>8.4581111715284454</v>
      </c>
      <c r="AD14" s="11">
        <v>8.8217711112920654</v>
      </c>
      <c r="AE14">
        <v>9.1954658543874981</v>
      </c>
      <c r="AF14">
        <v>9.57372471366374</v>
      </c>
      <c r="AG14">
        <v>9.9609477522537944</v>
      </c>
      <c r="AH14">
        <v>10.352121219645703</v>
      </c>
      <c r="AI14">
        <v>10.747724168682346</v>
      </c>
      <c r="AJ14">
        <v>11.14761345507339</v>
      </c>
      <c r="AK14">
        <v>11.552445945593233</v>
      </c>
      <c r="AL14">
        <v>11.953620970527764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Swindon and Wiltshire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Swindon and Wiltshire</v>
      </c>
      <c r="W1" s="203" t="str">
        <f>CONCATENATE("Shift-share Figure 1: Levels of Employment, ",C4," - ",F40,", ",Info!B5)</f>
        <v>Shift-share Figure 1: Levels of Employment, 2015 - 2035, Swindon and Wiltshire</v>
      </c>
      <c r="AK1" s="203" t="str">
        <f>CONCATENATE("Shift-share Figure 1.1: Net Changes, ",C4,"-",F40,", ",Info!B5)</f>
        <v>Shift-share Figure 1.1: Net Changes, 2015-2035, Swindon and Wiltshire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24.559937501643923</v>
      </c>
      <c r="C8" s="141">
        <f t="shared" ref="C8:C33" si="0">B8/B$35*100</f>
        <v>6.7509448877525937</v>
      </c>
      <c r="E8" s="151">
        <v>30.150259884251888</v>
      </c>
      <c r="F8" s="141">
        <f t="shared" ref="F8:F33" si="1">E8/E$35*100</f>
        <v>7.9001419875830994</v>
      </c>
      <c r="H8" s="151">
        <f>E8-B8</f>
        <v>5.5903223826079653</v>
      </c>
      <c r="I8" s="141">
        <f>IF(B8&lt;&gt;0,((E8/B8)-1)*100,0)</f>
        <v>22.761956874824207</v>
      </c>
      <c r="K8" s="207">
        <f t="shared" ref="K8:K33" si="2">(($E$35/$B$35)-1)*B8</f>
        <v>1.2045035868728307</v>
      </c>
      <c r="L8" s="141">
        <f>IF(B8&lt;&gt;0,K8/B8*100,0)</f>
        <v>4.9043430456295214</v>
      </c>
      <c r="N8" s="151">
        <f>H8-(K8+Q8)</f>
        <v>4.7513953328021596</v>
      </c>
      <c r="O8" s="141">
        <f>IF(B8&lt;&gt;0,N8/B8*100,0)</f>
        <v>19.34612143245122</v>
      </c>
      <c r="Q8" s="151">
        <v>-0.36557653706702448</v>
      </c>
      <c r="R8" s="141">
        <f>IF(B8&lt;&gt;0,Q8/B8*100,0)</f>
        <v>-1.4885076032565414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13.11631886649997</v>
      </c>
      <c r="C9" s="141">
        <f t="shared" si="0"/>
        <v>3.6053652739142321</v>
      </c>
      <c r="E9" s="151">
        <v>14.637001018220138</v>
      </c>
      <c r="F9" s="141">
        <f t="shared" si="1"/>
        <v>3.8352699698199202</v>
      </c>
      <c r="H9" s="151">
        <f t="shared" ref="H9:H32" si="3">E9-B9</f>
        <v>1.5206821517201679</v>
      </c>
      <c r="I9" s="141">
        <f t="shared" ref="I9:I32" si="4">IF(B9&lt;&gt;0,((E9/B9)-1)*100,0)</f>
        <v>11.593818107030774</v>
      </c>
      <c r="K9" s="207">
        <f t="shared" si="2"/>
        <v>0.64326927217178431</v>
      </c>
      <c r="L9" s="141">
        <f t="shared" ref="L9:L32" si="5">IF(B9&lt;&gt;0,K9/B9*100,0)</f>
        <v>4.9043430456295223</v>
      </c>
      <c r="N9" s="151">
        <f t="shared" ref="N9:N31" si="6">H9-(K9+Q9)</f>
        <v>0.65490675252076935</v>
      </c>
      <c r="O9" s="141">
        <f>IF(B9&lt;&gt;0,N9/B9*100,0)</f>
        <v>4.9930682471699335</v>
      </c>
      <c r="Q9" s="151">
        <v>0.22250612702761419</v>
      </c>
      <c r="R9" s="141">
        <f>IF(B9&lt;&gt;0,Q9/B9*100,0)</f>
        <v>1.6964068142313236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20.595244312379673</v>
      </c>
      <c r="C10" s="141">
        <f t="shared" si="0"/>
        <v>5.6611446708025523</v>
      </c>
      <c r="E10" s="151">
        <v>23.937491638094542</v>
      </c>
      <c r="F10" s="141">
        <f t="shared" si="1"/>
        <v>6.2722372375405611</v>
      </c>
      <c r="H10" s="151">
        <f t="shared" si="3"/>
        <v>3.3422473257148688</v>
      </c>
      <c r="I10" s="141">
        <f t="shared" si="4"/>
        <v>16.228248012119305</v>
      </c>
      <c r="K10" s="207">
        <f t="shared" si="2"/>
        <v>1.0100614321646022</v>
      </c>
      <c r="L10" s="141">
        <f t="shared" si="5"/>
        <v>4.9043430456295223</v>
      </c>
      <c r="N10" s="151">
        <f t="shared" si="6"/>
        <v>2.9334768357913599</v>
      </c>
      <c r="O10" s="141">
        <f t="shared" ref="O10:O32" si="7">IF(B10&lt;&gt;0,N10/B10*100,0)</f>
        <v>14.243467041699843</v>
      </c>
      <c r="Q10" s="151">
        <v>-0.60129094224109325</v>
      </c>
      <c r="R10" s="141">
        <f t="shared" ref="R10:R32" si="8">IF(B10&lt;&gt;0,Q10/B10*100,0)</f>
        <v>-2.9195620752100573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14.02368202861809</v>
      </c>
      <c r="C11" s="141">
        <f t="shared" si="0"/>
        <v>3.8547779078114615</v>
      </c>
      <c r="E11" s="151">
        <v>16.240547042176896</v>
      </c>
      <c r="F11" s="141">
        <f t="shared" si="1"/>
        <v>4.2554401879711605</v>
      </c>
      <c r="H11" s="151">
        <f>E11-B11</f>
        <v>2.2168650135588059</v>
      </c>
      <c r="I11" s="141">
        <f>IF(B11&lt;&gt;0,((E11/B11)-1)*100,0)</f>
        <v>15.808009687005553</v>
      </c>
      <c r="K11" s="207">
        <f t="shared" si="2"/>
        <v>0.68776947431172841</v>
      </c>
      <c r="L11" s="141">
        <f t="shared" si="5"/>
        <v>4.9043430456295223</v>
      </c>
      <c r="N11" s="151">
        <f t="shared" si="6"/>
        <v>1.9550202797629599</v>
      </c>
      <c r="O11" s="141">
        <f t="shared" si="7"/>
        <v>13.940848600056357</v>
      </c>
      <c r="Q11" s="151">
        <v>-0.42592474051588236</v>
      </c>
      <c r="R11" s="141">
        <f>IF(B11&lt;&gt;0,Q11/B11*100,0)</f>
        <v>-3.0371819586803159</v>
      </c>
      <c r="T11" s="136"/>
    </row>
    <row r="12" spans="1:97" x14ac:dyDescent="0.2">
      <c r="A12" s="10" t="str">
        <f>name!$D8</f>
        <v>23 Teaching and other educational professionals</v>
      </c>
      <c r="B12" s="151">
        <v>15.327353160429666</v>
      </c>
      <c r="C12" s="141">
        <f t="shared" si="0"/>
        <v>4.2131262123226154</v>
      </c>
      <c r="E12" s="151">
        <v>17.903001614323166</v>
      </c>
      <c r="F12" s="141">
        <f t="shared" si="1"/>
        <v>4.6910459578146977</v>
      </c>
      <c r="H12" s="151">
        <f t="shared" si="3"/>
        <v>2.5756484538934998</v>
      </c>
      <c r="I12" s="141">
        <f t="shared" si="4"/>
        <v>16.804261159343547</v>
      </c>
      <c r="K12" s="207">
        <f t="shared" si="2"/>
        <v>0.75170597880260914</v>
      </c>
      <c r="L12" s="141">
        <f t="shared" si="5"/>
        <v>4.9043430456295223</v>
      </c>
      <c r="N12" s="151">
        <f t="shared" si="6"/>
        <v>1.7499627210009154</v>
      </c>
      <c r="O12" s="141">
        <f t="shared" si="7"/>
        <v>11.417253211851088</v>
      </c>
      <c r="Q12" s="151">
        <v>7.3979754089975272E-2</v>
      </c>
      <c r="R12" s="141">
        <f t="shared" si="8"/>
        <v>0.4826649018629478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21.069224905370319</v>
      </c>
      <c r="C13" s="141">
        <f t="shared" si="0"/>
        <v>5.7914307051595193</v>
      </c>
      <c r="E13" s="151">
        <v>27.13843613189616</v>
      </c>
      <c r="F13" s="141">
        <f t="shared" si="1"/>
        <v>7.1109668568700934</v>
      </c>
      <c r="H13" s="151">
        <f t="shared" si="3"/>
        <v>6.0692112265258409</v>
      </c>
      <c r="I13" s="141">
        <f t="shared" si="4"/>
        <v>28.806048887820566</v>
      </c>
      <c r="K13" s="207">
        <f t="shared" si="2"/>
        <v>1.0333070664145725</v>
      </c>
      <c r="L13" s="141">
        <f t="shared" si="5"/>
        <v>4.9043430456295223</v>
      </c>
      <c r="N13" s="151">
        <f>H13-(K13+Q13)</f>
        <v>4.7436640782593109</v>
      </c>
      <c r="O13" s="141">
        <f>IF(B13&lt;&gt;0,N13/B13*100,0)</f>
        <v>22.514658700378686</v>
      </c>
      <c r="Q13" s="151">
        <v>0.29224008185195771</v>
      </c>
      <c r="R13" s="141">
        <f t="shared" si="8"/>
        <v>1.3870471418123638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6.0283981390496919</v>
      </c>
      <c r="C14" s="141">
        <f t="shared" si="0"/>
        <v>1.6570638095243804</v>
      </c>
      <c r="E14" s="151">
        <v>7.8048056349651969</v>
      </c>
      <c r="F14" s="141">
        <f t="shared" si="1"/>
        <v>2.0450594103807229</v>
      </c>
      <c r="H14" s="151">
        <f t="shared" si="3"/>
        <v>1.776407495915505</v>
      </c>
      <c r="I14" s="141">
        <f t="shared" si="4"/>
        <v>29.467322080282088</v>
      </c>
      <c r="K14" s="207">
        <f t="shared" si="2"/>
        <v>0.29565332489534313</v>
      </c>
      <c r="L14" s="141">
        <f>IF(B14&lt;&gt;0,K14/B14*100,0)</f>
        <v>4.9043430456295232</v>
      </c>
      <c r="N14" s="151">
        <f t="shared" si="6"/>
        <v>1.4282349796403655</v>
      </c>
      <c r="O14" s="141">
        <f t="shared" si="7"/>
        <v>23.69178257137327</v>
      </c>
      <c r="Q14" s="151">
        <v>5.2519191379796389E-2</v>
      </c>
      <c r="R14" s="141">
        <f t="shared" si="8"/>
        <v>0.87119646327930544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6.2502992397984309</v>
      </c>
      <c r="C15" s="141">
        <f t="shared" si="0"/>
        <v>1.7180591643206253</v>
      </c>
      <c r="E15" s="151">
        <v>7.0010553188953963</v>
      </c>
      <c r="F15" s="141">
        <f t="shared" si="1"/>
        <v>1.8344561968796402</v>
      </c>
      <c r="H15" s="151">
        <f t="shared" si="3"/>
        <v>0.7507560790969654</v>
      </c>
      <c r="I15" s="141">
        <f t="shared" si="4"/>
        <v>12.011522173475608</v>
      </c>
      <c r="K15" s="207">
        <f t="shared" si="2"/>
        <v>0.30653611609808923</v>
      </c>
      <c r="L15" s="141">
        <f t="shared" si="5"/>
        <v>4.9043430456295223</v>
      </c>
      <c r="N15" s="151">
        <f t="shared" si="6"/>
        <v>0.61458585195912052</v>
      </c>
      <c r="O15" s="141">
        <f t="shared" si="7"/>
        <v>9.8329028480073308</v>
      </c>
      <c r="Q15" s="151">
        <v>-0.17036588896024438</v>
      </c>
      <c r="R15" s="141">
        <f t="shared" si="8"/>
        <v>-2.7257237201612541</v>
      </c>
      <c r="T15" s="11"/>
    </row>
    <row r="16" spans="1:97" x14ac:dyDescent="0.2">
      <c r="A16" s="10" t="str">
        <f>name!$D12</f>
        <v>33 Protective service occupations</v>
      </c>
      <c r="B16" s="151">
        <v>2.9945287847323074</v>
      </c>
      <c r="C16" s="141">
        <f t="shared" si="0"/>
        <v>0.82312500954708889</v>
      </c>
      <c r="E16" s="151">
        <v>3.1834864640716694</v>
      </c>
      <c r="F16" s="141">
        <f t="shared" si="1"/>
        <v>0.83415516742697871</v>
      </c>
      <c r="H16" s="151">
        <f t="shared" si="3"/>
        <v>0.18895767933936192</v>
      </c>
      <c r="I16" s="141">
        <f t="shared" si="4"/>
        <v>6.3100972781683806</v>
      </c>
      <c r="K16" s="207">
        <f t="shared" si="2"/>
        <v>0.14686196420339317</v>
      </c>
      <c r="L16" s="141">
        <f t="shared" si="5"/>
        <v>4.9043430456295223</v>
      </c>
      <c r="N16" s="151">
        <f t="shared" si="6"/>
        <v>0.16533366775523956</v>
      </c>
      <c r="O16" s="141">
        <f t="shared" si="7"/>
        <v>5.5211914675256457</v>
      </c>
      <c r="Q16" s="151">
        <v>-0.12323795261927083</v>
      </c>
      <c r="R16" s="141">
        <f t="shared" si="8"/>
        <v>-4.1154372349867909</v>
      </c>
      <c r="T16" s="11"/>
    </row>
    <row r="17" spans="1:20" x14ac:dyDescent="0.2">
      <c r="A17" s="10" t="str">
        <f>name!$D13</f>
        <v>34 Culture, media and sports occupations</v>
      </c>
      <c r="B17" s="151">
        <v>7.3412235928957346</v>
      </c>
      <c r="C17" s="141">
        <f t="shared" si="0"/>
        <v>2.0179284202572125</v>
      </c>
      <c r="E17" s="151">
        <v>8.0369982222043213</v>
      </c>
      <c r="F17" s="141">
        <f t="shared" si="1"/>
        <v>2.1058998281646994</v>
      </c>
      <c r="H17" s="151">
        <f t="shared" si="3"/>
        <v>0.69577462930858669</v>
      </c>
      <c r="I17" s="141">
        <f t="shared" si="4"/>
        <v>9.4776384413887591</v>
      </c>
      <c r="K17" s="207">
        <f t="shared" si="2"/>
        <v>0.36003878874229572</v>
      </c>
      <c r="L17" s="141">
        <f t="shared" si="5"/>
        <v>4.9043430456295223</v>
      </c>
      <c r="N17" s="151">
        <f t="shared" si="6"/>
        <v>0.50928471791801566</v>
      </c>
      <c r="O17" s="141">
        <f t="shared" si="7"/>
        <v>6.9373274287798807</v>
      </c>
      <c r="Q17" s="151">
        <v>-0.17354887735172472</v>
      </c>
      <c r="R17" s="141">
        <f t="shared" si="8"/>
        <v>-2.364032033020651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22.118064440245409</v>
      </c>
      <c r="C18" s="141">
        <f t="shared" si="0"/>
        <v>6.0797318417387087</v>
      </c>
      <c r="E18" s="151">
        <v>24.506336659311827</v>
      </c>
      <c r="F18" s="141">
        <f t="shared" si="1"/>
        <v>6.4212892342330852</v>
      </c>
      <c r="H18" s="151">
        <f t="shared" si="3"/>
        <v>2.388272219066419</v>
      </c>
      <c r="I18" s="141">
        <f t="shared" si="4"/>
        <v>10.797835522717737</v>
      </c>
      <c r="K18" s="207">
        <f t="shared" si="2"/>
        <v>1.084745755203032</v>
      </c>
      <c r="L18" s="141">
        <f t="shared" si="5"/>
        <v>4.9043430456295223</v>
      </c>
      <c r="N18" s="151">
        <f t="shared" si="6"/>
        <v>1.7000874802262733</v>
      </c>
      <c r="O18" s="141">
        <f t="shared" si="7"/>
        <v>7.6864206848626493</v>
      </c>
      <c r="Q18" s="151">
        <v>-0.39656101636288643</v>
      </c>
      <c r="R18" s="141">
        <f t="shared" si="8"/>
        <v>-1.792928207774434</v>
      </c>
      <c r="T18" s="11"/>
    </row>
    <row r="19" spans="1:20" x14ac:dyDescent="0.2">
      <c r="A19" s="10" t="str">
        <f>name!$D15</f>
        <v>41 Administrative occupations</v>
      </c>
      <c r="B19" s="151">
        <v>32.438595229450975</v>
      </c>
      <c r="C19" s="141">
        <f t="shared" si="0"/>
        <v>8.9166012175511256</v>
      </c>
      <c r="E19" s="151">
        <v>33.349710133173559</v>
      </c>
      <c r="F19" s="141">
        <f t="shared" si="1"/>
        <v>8.7384800763997585</v>
      </c>
      <c r="H19" s="151">
        <f t="shared" si="3"/>
        <v>0.9111149037225843</v>
      </c>
      <c r="I19" s="141">
        <f t="shared" si="4"/>
        <v>2.8087372380890985</v>
      </c>
      <c r="K19" s="207">
        <f t="shared" si="2"/>
        <v>1.5908999892354889</v>
      </c>
      <c r="L19" s="141">
        <f t="shared" si="5"/>
        <v>4.9043430456295223</v>
      </c>
      <c r="N19" s="151">
        <f t="shared" si="6"/>
        <v>-0.1757332759160517</v>
      </c>
      <c r="O19" s="141">
        <f t="shared" si="7"/>
        <v>-0.54174132595145053</v>
      </c>
      <c r="Q19" s="151">
        <v>-0.50405180959685292</v>
      </c>
      <c r="R19" s="141">
        <f t="shared" si="8"/>
        <v>-1.5538644815889706</v>
      </c>
      <c r="T19" s="11"/>
    </row>
    <row r="20" spans="1:20" x14ac:dyDescent="0.2">
      <c r="A20" s="10" t="str">
        <f>name!$D16</f>
        <v>42 Secretarial and related occupations</v>
      </c>
      <c r="B20" s="151">
        <v>7.6694034936938467</v>
      </c>
      <c r="C20" s="141">
        <f t="shared" si="0"/>
        <v>2.1081372989812674</v>
      </c>
      <c r="E20" s="151">
        <v>7.0844065924232975</v>
      </c>
      <c r="F20" s="141">
        <f t="shared" si="1"/>
        <v>1.8562963700073103</v>
      </c>
      <c r="H20" s="151">
        <f t="shared" si="3"/>
        <v>-0.58499690127054915</v>
      </c>
      <c r="I20" s="141">
        <f t="shared" si="4"/>
        <v>-7.6276714577810605</v>
      </c>
      <c r="K20" s="207">
        <f t="shared" si="2"/>
        <v>0.37613385688424178</v>
      </c>
      <c r="L20" s="141">
        <f t="shared" si="5"/>
        <v>4.9043430456295223</v>
      </c>
      <c r="N20" s="151">
        <f t="shared" si="6"/>
        <v>-1.0345146976300186</v>
      </c>
      <c r="O20" s="141">
        <f t="shared" si="7"/>
        <v>-13.488854752271756</v>
      </c>
      <c r="Q20" s="151">
        <v>7.3383939475227575E-2</v>
      </c>
      <c r="R20" s="141">
        <f t="shared" si="8"/>
        <v>0.95684024886117136</v>
      </c>
      <c r="T20" s="11"/>
    </row>
    <row r="21" spans="1:20" x14ac:dyDescent="0.2">
      <c r="A21" s="10" t="str">
        <f>name!$D17</f>
        <v>51 Skilled agricultural and related trades</v>
      </c>
      <c r="B21" s="151">
        <v>5.0120276135721298</v>
      </c>
      <c r="C21" s="141">
        <f t="shared" si="0"/>
        <v>1.3776876342969029</v>
      </c>
      <c r="E21" s="151">
        <v>5.4029008764153366</v>
      </c>
      <c r="F21" s="141">
        <f t="shared" si="1"/>
        <v>1.4156987114665938</v>
      </c>
      <c r="H21" s="151">
        <f t="shared" si="3"/>
        <v>0.39087326284320678</v>
      </c>
      <c r="I21" s="141">
        <f t="shared" si="4"/>
        <v>7.7987052941359769</v>
      </c>
      <c r="K21" s="207">
        <f t="shared" si="2"/>
        <v>0.24580702771125607</v>
      </c>
      <c r="L21" s="141">
        <f t="shared" si="5"/>
        <v>4.9043430456295223</v>
      </c>
      <c r="N21" s="151">
        <f t="shared" si="6"/>
        <v>-0.38436631893772455</v>
      </c>
      <c r="O21" s="141">
        <f t="shared" si="7"/>
        <v>-7.6688787168070345</v>
      </c>
      <c r="Q21" s="151">
        <v>0.52943255406967527</v>
      </c>
      <c r="R21" s="141">
        <f t="shared" si="8"/>
        <v>10.563240965313488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15.819665778228066</v>
      </c>
      <c r="C22" s="141">
        <f t="shared" si="0"/>
        <v>4.3484512859340505</v>
      </c>
      <c r="E22" s="151">
        <v>13.995840812735533</v>
      </c>
      <c r="F22" s="141">
        <f t="shared" si="1"/>
        <v>3.6672695386607175</v>
      </c>
      <c r="H22" s="151">
        <f t="shared" si="3"/>
        <v>-1.8238249654925323</v>
      </c>
      <c r="I22" s="141">
        <f t="shared" si="4"/>
        <v>-11.528846380576418</v>
      </c>
      <c r="K22" s="207">
        <f t="shared" si="2"/>
        <v>0.77585067843636157</v>
      </c>
      <c r="L22" s="141">
        <f t="shared" si="5"/>
        <v>4.9043430456295223</v>
      </c>
      <c r="N22" s="151">
        <f t="shared" si="6"/>
        <v>-2.8925365416698403</v>
      </c>
      <c r="O22" s="141">
        <f t="shared" si="7"/>
        <v>-18.28443522271321</v>
      </c>
      <c r="Q22" s="151">
        <v>0.29286089774094654</v>
      </c>
      <c r="R22" s="141">
        <f t="shared" si="8"/>
        <v>1.8512457965072722</v>
      </c>
      <c r="T22" s="11"/>
    </row>
    <row r="23" spans="1:20" x14ac:dyDescent="0.2">
      <c r="A23" s="10" t="str">
        <f>name!$D19</f>
        <v>53 Skilled construction and building trades</v>
      </c>
      <c r="B23" s="151">
        <v>13.079302043182555</v>
      </c>
      <c r="C23" s="141">
        <f t="shared" si="0"/>
        <v>3.5951902262733815</v>
      </c>
      <c r="E23" s="151">
        <v>11.53043240695442</v>
      </c>
      <c r="F23" s="141">
        <f t="shared" si="1"/>
        <v>3.021269254158196</v>
      </c>
      <c r="H23" s="151">
        <f t="shared" si="3"/>
        <v>-1.5488696362281349</v>
      </c>
      <c r="I23" s="141">
        <f t="shared" si="4"/>
        <v>-11.842142884340422</v>
      </c>
      <c r="K23" s="207">
        <f t="shared" si="2"/>
        <v>0.64145384017170359</v>
      </c>
      <c r="L23" s="141">
        <f t="shared" si="5"/>
        <v>4.9043430456295223</v>
      </c>
      <c r="N23" s="151">
        <f t="shared" si="6"/>
        <v>-3.7899451370223205</v>
      </c>
      <c r="O23" s="141">
        <f t="shared" si="7"/>
        <v>-28.97666193891278</v>
      </c>
      <c r="Q23" s="151">
        <v>1.599621660622482</v>
      </c>
      <c r="R23" s="141">
        <f t="shared" si="8"/>
        <v>12.230176008942829</v>
      </c>
      <c r="T23" s="11"/>
    </row>
    <row r="24" spans="1:20" x14ac:dyDescent="0.2">
      <c r="A24" s="10" t="str">
        <f>name!$D20</f>
        <v>54 Textiles, printing and other skilled trades</v>
      </c>
      <c r="B24" s="151">
        <v>7.2217506339783144</v>
      </c>
      <c r="C24" s="141">
        <f t="shared" si="0"/>
        <v>1.9850881346834301</v>
      </c>
      <c r="E24" s="151">
        <v>6.7214590238239538</v>
      </c>
      <c r="F24" s="141">
        <f t="shared" si="1"/>
        <v>1.7611947908835912</v>
      </c>
      <c r="H24" s="151">
        <f t="shared" si="3"/>
        <v>-0.50029161015436063</v>
      </c>
      <c r="I24" s="141">
        <f t="shared" si="4"/>
        <v>-6.9275669503249038</v>
      </c>
      <c r="K24" s="207">
        <f t="shared" si="2"/>
        <v>0.35417942499022143</v>
      </c>
      <c r="L24" s="141">
        <f t="shared" si="5"/>
        <v>4.9043430456295232</v>
      </c>
      <c r="N24" s="151">
        <f t="shared" si="6"/>
        <v>-1.1305301224918538</v>
      </c>
      <c r="O24" s="141">
        <f t="shared" si="7"/>
        <v>-15.654516194075063</v>
      </c>
      <c r="Q24" s="151">
        <v>0.27605908734727175</v>
      </c>
      <c r="R24" s="141">
        <f t="shared" si="8"/>
        <v>3.8226061981206412</v>
      </c>
      <c r="T24" s="11"/>
    </row>
    <row r="25" spans="1:20" x14ac:dyDescent="0.2">
      <c r="A25" s="10" t="str">
        <f>name!$D21</f>
        <v>61 Caring personal service occupations</v>
      </c>
      <c r="B25" s="151">
        <v>25.610991775340203</v>
      </c>
      <c r="C25" s="141">
        <f t="shared" si="0"/>
        <v>7.0398548035569597</v>
      </c>
      <c r="E25" s="151">
        <v>25.142506643938024</v>
      </c>
      <c r="F25" s="141">
        <f t="shared" si="1"/>
        <v>6.587982099438225</v>
      </c>
      <c r="H25" s="151">
        <f t="shared" si="3"/>
        <v>-0.46848513140217918</v>
      </c>
      <c r="I25" s="141">
        <f t="shared" si="4"/>
        <v>-1.8292346329721765</v>
      </c>
      <c r="K25" s="207">
        <f t="shared" si="2"/>
        <v>1.2560508940506461</v>
      </c>
      <c r="L25" s="141">
        <f t="shared" si="5"/>
        <v>4.9043430456295214</v>
      </c>
      <c r="N25" s="151">
        <f t="shared" si="6"/>
        <v>-1.1134582326389975</v>
      </c>
      <c r="O25" s="141">
        <f t="shared" si="7"/>
        <v>-4.3475795174441538</v>
      </c>
      <c r="Q25" s="151">
        <v>-0.61107779281382779</v>
      </c>
      <c r="R25" s="141">
        <f t="shared" si="8"/>
        <v>-2.3859981611575471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7.8137931142472858</v>
      </c>
      <c r="C26" s="141">
        <f t="shared" si="0"/>
        <v>2.1478265844550002</v>
      </c>
      <c r="E26" s="151">
        <v>7.7362629489555932</v>
      </c>
      <c r="F26" s="141">
        <f t="shared" si="1"/>
        <v>2.0270994672901814</v>
      </c>
      <c r="H26" s="151">
        <f t="shared" si="3"/>
        <v>-7.7530165291692654E-2</v>
      </c>
      <c r="I26" s="141">
        <f t="shared" si="4"/>
        <v>-0.99222188453298443</v>
      </c>
      <c r="K26" s="207">
        <f t="shared" si="2"/>
        <v>0.38321521919846524</v>
      </c>
      <c r="L26" s="141">
        <f t="shared" si="5"/>
        <v>4.9043430456295223</v>
      </c>
      <c r="N26" s="151">
        <f t="shared" si="6"/>
        <v>-0.34946944251561179</v>
      </c>
      <c r="O26" s="141">
        <f t="shared" si="7"/>
        <v>-4.472468587354923</v>
      </c>
      <c r="Q26" s="151">
        <v>-0.1112759419745461</v>
      </c>
      <c r="R26" s="141">
        <f t="shared" si="8"/>
        <v>-1.4240963428075799</v>
      </c>
      <c r="T26" s="11"/>
    </row>
    <row r="27" spans="1:20" x14ac:dyDescent="0.2">
      <c r="A27" s="10" t="str">
        <f>name!$D23</f>
        <v>63 Community and civil enforcement occupations</v>
      </c>
      <c r="B27" s="151">
        <v>0.32854464166641306</v>
      </c>
      <c r="C27" s="141">
        <f t="shared" si="0"/>
        <v>9.0309137346457735E-2</v>
      </c>
      <c r="E27" s="151">
        <v>0.34553680861000735</v>
      </c>
      <c r="F27" s="141">
        <f t="shared" si="1"/>
        <v>9.053951310652586E-2</v>
      </c>
      <c r="H27" s="151">
        <f t="shared" si="3"/>
        <v>1.6992166943594289E-2</v>
      </c>
      <c r="I27" s="141">
        <f t="shared" si="4"/>
        <v>5.1719507149494914</v>
      </c>
      <c r="K27" s="207">
        <f t="shared" si="2"/>
        <v>1.6112956285355164E-2</v>
      </c>
      <c r="L27" s="141">
        <f t="shared" si="5"/>
        <v>4.9043430456295232</v>
      </c>
      <c r="N27" s="151">
        <f t="shared" si="6"/>
        <v>7.3264490812130316E-3</v>
      </c>
      <c r="O27" s="141">
        <f t="shared" si="7"/>
        <v>2.2299706499708867</v>
      </c>
      <c r="Q27" s="151">
        <v>-6.4472384229739069E-3</v>
      </c>
      <c r="R27" s="141">
        <f t="shared" si="8"/>
        <v>-1.9623629806509197</v>
      </c>
      <c r="T27" s="172"/>
    </row>
    <row r="28" spans="1:20" x14ac:dyDescent="0.2">
      <c r="A28" s="10" t="str">
        <f>name!$D24</f>
        <v>71 Sales occupations</v>
      </c>
      <c r="B28" s="151">
        <v>28.130472484448788</v>
      </c>
      <c r="C28" s="141">
        <f t="shared" si="0"/>
        <v>7.7324003530645422</v>
      </c>
      <c r="E28" s="151">
        <v>26.870575180663156</v>
      </c>
      <c r="F28" s="141">
        <f t="shared" si="1"/>
        <v>7.0407804121829258</v>
      </c>
      <c r="H28" s="151">
        <f t="shared" si="3"/>
        <v>-1.2598973037856318</v>
      </c>
      <c r="I28" s="141">
        <f t="shared" si="4"/>
        <v>-4.4787633925528088</v>
      </c>
      <c r="K28" s="207">
        <f t="shared" si="2"/>
        <v>1.3796148709937903</v>
      </c>
      <c r="L28" s="141">
        <f t="shared" si="5"/>
        <v>4.9043430456295214</v>
      </c>
      <c r="N28" s="151">
        <f>H28-(K28+Q28)</f>
        <v>-2.3301724890058613</v>
      </c>
      <c r="O28" s="141">
        <f t="shared" si="7"/>
        <v>-8.2834459687587465</v>
      </c>
      <c r="Q28" s="151">
        <v>-0.30933968577356086</v>
      </c>
      <c r="R28" s="141">
        <f t="shared" si="8"/>
        <v>-1.0996604694235812</v>
      </c>
      <c r="T28" s="11"/>
    </row>
    <row r="29" spans="1:20" x14ac:dyDescent="0.2">
      <c r="A29" s="10" t="str">
        <f>name!$D25</f>
        <v>72 Customer service occupations</v>
      </c>
      <c r="B29" s="151">
        <v>5.8186942644243294</v>
      </c>
      <c r="C29" s="141">
        <f t="shared" si="0"/>
        <v>1.5994211831842586</v>
      </c>
      <c r="E29" s="151">
        <v>6.427418977303863</v>
      </c>
      <c r="F29" s="141">
        <f t="shared" si="1"/>
        <v>1.6841487512652864</v>
      </c>
      <c r="H29" s="151">
        <f t="shared" si="3"/>
        <v>0.60872471287953367</v>
      </c>
      <c r="I29" s="141">
        <f t="shared" si="4"/>
        <v>10.46153458519543</v>
      </c>
      <c r="K29" s="207">
        <f t="shared" si="2"/>
        <v>0.28536872750373848</v>
      </c>
      <c r="L29" s="141">
        <f t="shared" si="5"/>
        <v>4.9043430456295223</v>
      </c>
      <c r="N29" s="151">
        <f t="shared" si="6"/>
        <v>0.49395865016296159</v>
      </c>
      <c r="O29" s="141">
        <f t="shared" si="7"/>
        <v>8.4891666019134142</v>
      </c>
      <c r="Q29" s="151">
        <v>-0.17060266478716643</v>
      </c>
      <c r="R29" s="141">
        <f t="shared" si="8"/>
        <v>-2.9319750623475134</v>
      </c>
      <c r="T29" s="11"/>
    </row>
    <row r="30" spans="1:20" x14ac:dyDescent="0.2">
      <c r="A30" s="10" t="str">
        <f>name!$D26</f>
        <v>81 Process, plant and machine operatives</v>
      </c>
      <c r="B30" s="151">
        <v>9.2349158829806584</v>
      </c>
      <c r="C30" s="141">
        <f t="shared" si="0"/>
        <v>2.5384595610172247</v>
      </c>
      <c r="E30" s="151">
        <v>8.0653160505941237</v>
      </c>
      <c r="F30" s="141">
        <f t="shared" si="1"/>
        <v>2.1133198260658221</v>
      </c>
      <c r="H30" s="151">
        <f t="shared" si="3"/>
        <v>-1.1695998323865346</v>
      </c>
      <c r="I30" s="141">
        <f t="shared" si="4"/>
        <v>-12.664975482256747</v>
      </c>
      <c r="K30" s="207">
        <f t="shared" si="2"/>
        <v>0.45291195487669811</v>
      </c>
      <c r="L30" s="141">
        <f t="shared" si="5"/>
        <v>4.9043430456295223</v>
      </c>
      <c r="N30" s="151">
        <f t="shared" si="6"/>
        <v>-2.0140443448933039</v>
      </c>
      <c r="O30" s="141">
        <f t="shared" si="7"/>
        <v>-21.809016675561224</v>
      </c>
      <c r="Q30" s="151">
        <v>0.39153255763007117</v>
      </c>
      <c r="R30" s="141">
        <f t="shared" si="8"/>
        <v>4.2396981476749547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11.666724896639746</v>
      </c>
      <c r="C31" s="141">
        <f t="shared" si="0"/>
        <v>3.2069062387684859</v>
      </c>
      <c r="E31" s="151">
        <v>11.374401262783815</v>
      </c>
      <c r="F31" s="141">
        <f t="shared" si="1"/>
        <v>2.9803850893727146</v>
      </c>
      <c r="H31" s="151">
        <f t="shared" si="3"/>
        <v>-0.29232363385593096</v>
      </c>
      <c r="I31" s="141">
        <f t="shared" si="4"/>
        <v>-2.5056186414417425</v>
      </c>
      <c r="K31" s="207">
        <f t="shared" si="2"/>
        <v>0.57217621112107941</v>
      </c>
      <c r="L31" s="141">
        <f t="shared" si="5"/>
        <v>4.9043430456295223</v>
      </c>
      <c r="N31" s="151">
        <f t="shared" si="6"/>
        <v>-0.71158416604652241</v>
      </c>
      <c r="O31" s="141">
        <f t="shared" si="7"/>
        <v>-6.0992624095513994</v>
      </c>
      <c r="Q31" s="151">
        <v>-0.15291567893048799</v>
      </c>
      <c r="R31" s="141">
        <f t="shared" si="8"/>
        <v>-1.3106992775198703</v>
      </c>
      <c r="T31" s="11"/>
    </row>
    <row r="32" spans="1:20" x14ac:dyDescent="0.2">
      <c r="A32" s="10" t="str">
        <f>name!$D28</f>
        <v>91 Elementary trades and related occupations</v>
      </c>
      <c r="B32" s="151">
        <v>6.5535573749832636</v>
      </c>
      <c r="C32" s="141">
        <f t="shared" si="0"/>
        <v>1.8014176401823165</v>
      </c>
      <c r="E32" s="151">
        <v>5.313645904464761</v>
      </c>
      <c r="F32" s="141">
        <f t="shared" si="1"/>
        <v>1.392311617815849</v>
      </c>
      <c r="H32" s="151">
        <f t="shared" si="3"/>
        <v>-1.2399114705185026</v>
      </c>
      <c r="I32" s="141">
        <f t="shared" si="4"/>
        <v>-18.919670639515363</v>
      </c>
      <c r="K32" s="207">
        <f t="shared" si="2"/>
        <v>0.32140893536133236</v>
      </c>
      <c r="L32" s="141">
        <f t="shared" si="5"/>
        <v>4.9043430456295223</v>
      </c>
      <c r="N32" s="151">
        <f>H32-(K32+Q32)</f>
        <v>-1.8079946917687759</v>
      </c>
      <c r="O32" s="141">
        <f t="shared" si="7"/>
        <v>-27.587989061793987</v>
      </c>
      <c r="Q32" s="151">
        <v>0.246674285888941</v>
      </c>
      <c r="R32" s="141">
        <f t="shared" si="8"/>
        <v>3.7639753766490971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33.977285801500045</v>
      </c>
      <c r="C33" s="141">
        <f t="shared" si="0"/>
        <v>9.3395507975536187</v>
      </c>
      <c r="E33" s="151">
        <v>31.742166748749302</v>
      </c>
      <c r="F33" s="141">
        <f t="shared" si="1"/>
        <v>8.3172624472016476</v>
      </c>
      <c r="H33" s="151">
        <f t="shared" ref="H33" si="9">E33-B33</f>
        <v>-2.2351190527507434</v>
      </c>
      <c r="I33" s="141">
        <f>IF(B33&lt;&gt;0,((E33/B33)-1)*100,0)</f>
        <v>-6.5782742794954663</v>
      </c>
      <c r="K33" s="207">
        <f t="shared" si="2"/>
        <v>1.6663626532995346</v>
      </c>
      <c r="L33" s="141">
        <f t="shared" ref="L33" si="10">IF(B33&lt;&gt;0,K33/B33*100,0)</f>
        <v>4.9043430456295223</v>
      </c>
      <c r="N33" s="151">
        <f>H33-(K33+Q33)</f>
        <v>-3.9728883363452638</v>
      </c>
      <c r="O33" s="141">
        <f t="shared" ref="O33" si="11">IF(B33&lt;&gt;0,N33/B33*100,0)</f>
        <v>-11.692777226395956</v>
      </c>
      <c r="Q33" s="151">
        <v>7.1406630294985687E-2</v>
      </c>
      <c r="R33" s="141">
        <f t="shared" ref="R33" si="12">IF(B33&lt;&gt;0,Q33/B33*100,0)</f>
        <v>0.21015990127096376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363.79999999999978</v>
      </c>
      <c r="C35" s="147">
        <f>B35/B$35*100</f>
        <v>100</v>
      </c>
      <c r="D35" s="145"/>
      <c r="E35" s="152">
        <f>SUM(E8:E33)</f>
        <v>381.64199999999994</v>
      </c>
      <c r="F35" s="147">
        <f t="shared" ref="F35" si="13">E35/E$35*100</f>
        <v>100</v>
      </c>
      <c r="G35" s="145"/>
      <c r="H35" s="152">
        <f>E35-B35</f>
        <v>17.842000000000155</v>
      </c>
      <c r="I35" s="147">
        <f>IF(B35&lt;&gt;0,((E35/B35)-1)*100,0)</f>
        <v>4.9043430456295223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Swindon and Wiltshire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30.150259884251888</v>
      </c>
      <c r="C44" s="141">
        <f t="shared" ref="C44:C68" si="15">B44/B$71*100</f>
        <v>7.9001419875830994</v>
      </c>
      <c r="E44" s="151">
        <v>29.838406530555471</v>
      </c>
      <c r="F44" s="141">
        <f t="shared" ref="F44:F68" si="16">E44/E$71*100</f>
        <v>7.1891113192520129</v>
      </c>
      <c r="H44" s="151">
        <f>E44-B44</f>
        <v>-0.3118533536964172</v>
      </c>
      <c r="I44" s="141">
        <f>IF(B44&gt;0,((E44/B44)-1)*100,0)</f>
        <v>-1.0343305659507918</v>
      </c>
      <c r="K44" s="151">
        <f>(($E$71/$B$71)-1)*B44</f>
        <v>2.6392794352117588</v>
      </c>
      <c r="L44" s="141">
        <f>IF(B44&gt;0,K44/B44*100,0)</f>
        <v>8.7537535176945838</v>
      </c>
      <c r="N44" s="151">
        <f>H44-(K44+Q44)</f>
        <v>-2.1706150578744978</v>
      </c>
      <c r="O44" s="141">
        <f>IF(B44&gt;0,N44/B44*100,0)</f>
        <v>-7.199324537193311</v>
      </c>
      <c r="Q44" s="151">
        <v>-0.78051773103367816</v>
      </c>
      <c r="R44" s="141">
        <f>IF(B44&gt;0,Q44/B44*100,0)</f>
        <v>-2.5887595464520654</v>
      </c>
      <c r="T44" s="151"/>
    </row>
    <row r="45" spans="1:20" x14ac:dyDescent="0.2">
      <c r="A45" s="135" t="str">
        <f t="shared" si="14"/>
        <v>12 Other managers and proprietors</v>
      </c>
      <c r="B45" s="151">
        <v>14.637001018220138</v>
      </c>
      <c r="C45" s="141">
        <f t="shared" si="15"/>
        <v>3.8352699698199202</v>
      </c>
      <c r="E45" s="151">
        <v>17.196768641963601</v>
      </c>
      <c r="F45" s="141">
        <f t="shared" si="16"/>
        <v>4.1433004799334068</v>
      </c>
      <c r="H45" s="151">
        <f t="shared" ref="H45:H71" si="17">E45-B45</f>
        <v>2.559767623743463</v>
      </c>
      <c r="I45" s="141">
        <f t="shared" ref="I45:I71" si="18">IF(B45&gt;0,((E45/B45)-1)*100,0)</f>
        <v>17.488333986976336</v>
      </c>
      <c r="K45" s="151">
        <f t="shared" ref="K45:K68" si="19">(($E$71/$B$71)-1)*B45</f>
        <v>1.2812869915174374</v>
      </c>
      <c r="L45" s="141">
        <f t="shared" ref="L45:L68" si="20">IF(B45&gt;0,K45/B45*100,0)</f>
        <v>8.7537535176945838</v>
      </c>
      <c r="N45" s="151">
        <f t="shared" ref="N45:N68" si="21">H45-(K45+Q45)</f>
        <v>1.0853339445835251</v>
      </c>
      <c r="O45" s="141">
        <f t="shared" ref="O45:O68" si="22">IF(B45&gt;0,N45/B45*100,0)</f>
        <v>7.4150021799718493</v>
      </c>
      <c r="Q45" s="151">
        <v>0.19314668764250056</v>
      </c>
      <c r="R45" s="141">
        <f>IF(B45&gt;0,Q45/B45*100,0)</f>
        <v>1.3195782893098906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23.937491638094542</v>
      </c>
      <c r="C46" s="141">
        <f t="shared" si="15"/>
        <v>6.2722372375405611</v>
      </c>
      <c r="E46" s="151">
        <v>34.155879738745355</v>
      </c>
      <c r="F46" s="141">
        <f t="shared" si="16"/>
        <v>8.2293409803024602</v>
      </c>
      <c r="H46" s="151">
        <f t="shared" si="17"/>
        <v>10.218388100650813</v>
      </c>
      <c r="I46" s="141">
        <f t="shared" si="18"/>
        <v>42.687798099902373</v>
      </c>
      <c r="K46" s="151">
        <f t="shared" si="19"/>
        <v>2.095429016317548</v>
      </c>
      <c r="L46" s="141">
        <f t="shared" si="20"/>
        <v>8.7537535176945838</v>
      </c>
      <c r="N46" s="151">
        <f t="shared" si="21"/>
        <v>8.3337693706968849</v>
      </c>
      <c r="O46" s="141">
        <f t="shared" si="22"/>
        <v>34.814714493453351</v>
      </c>
      <c r="Q46" s="151">
        <v>-0.21081028636362034</v>
      </c>
      <c r="R46" s="141">
        <f t="shared" ref="R46:R68" si="23">IF(B46&gt;0,Q46/B46*100,0)</f>
        <v>-0.88066991124555916</v>
      </c>
      <c r="T46" s="151"/>
    </row>
    <row r="47" spans="1:20" x14ac:dyDescent="0.2">
      <c r="A47" s="135" t="str">
        <f t="shared" si="14"/>
        <v>22 Health professionals</v>
      </c>
      <c r="B47" s="151">
        <v>16.240547042176896</v>
      </c>
      <c r="C47" s="141">
        <f t="shared" si="15"/>
        <v>4.2554401879711605</v>
      </c>
      <c r="E47" s="151">
        <v>18.510050340909686</v>
      </c>
      <c r="F47" s="141">
        <f t="shared" si="16"/>
        <v>4.4597157790410051</v>
      </c>
      <c r="H47" s="151">
        <f t="shared" si="17"/>
        <v>2.2695032987327899</v>
      </c>
      <c r="I47" s="141">
        <f t="shared" si="18"/>
        <v>13.974303284482126</v>
      </c>
      <c r="K47" s="151">
        <f t="shared" si="19"/>
        <v>1.421657457997404</v>
      </c>
      <c r="L47" s="141">
        <f t="shared" si="20"/>
        <v>8.7537535176945838</v>
      </c>
      <c r="N47" s="151">
        <f t="shared" si="21"/>
        <v>-0.14807998955401569</v>
      </c>
      <c r="O47" s="141">
        <f t="shared" si="22"/>
        <v>-0.91179188219122287</v>
      </c>
      <c r="Q47" s="151">
        <v>0.99592583028940163</v>
      </c>
      <c r="R47" s="141">
        <f t="shared" si="23"/>
        <v>6.1323416489787581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17.903001614323166</v>
      </c>
      <c r="C48" s="141">
        <f t="shared" si="15"/>
        <v>4.6910459578146977</v>
      </c>
      <c r="E48" s="151">
        <v>19.591539321871554</v>
      </c>
      <c r="F48" s="141">
        <f t="shared" si="16"/>
        <v>4.7202841397112536</v>
      </c>
      <c r="H48" s="151">
        <f t="shared" si="17"/>
        <v>1.6885377075483881</v>
      </c>
      <c r="I48" s="141">
        <f t="shared" si="18"/>
        <v>9.431589986550005</v>
      </c>
      <c r="K48" s="151">
        <f t="shared" si="19"/>
        <v>1.5671846335867325</v>
      </c>
      <c r="L48" s="141">
        <f t="shared" si="20"/>
        <v>8.7537535176945838</v>
      </c>
      <c r="N48" s="151">
        <f t="shared" si="21"/>
        <v>1.5104907608830764E-2</v>
      </c>
      <c r="O48" s="141">
        <f t="shared" si="22"/>
        <v>8.4370810740173274E-2</v>
      </c>
      <c r="Q48" s="151">
        <v>0.10624816635282483</v>
      </c>
      <c r="R48" s="141">
        <f t="shared" si="23"/>
        <v>0.59346565811523888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27.13843613189616</v>
      </c>
      <c r="C49" s="141">
        <f t="shared" si="15"/>
        <v>7.1109668568700934</v>
      </c>
      <c r="E49" s="151">
        <v>32.224898692744475</v>
      </c>
      <c r="F49" s="141">
        <f t="shared" si="16"/>
        <v>7.7641003957943582</v>
      </c>
      <c r="H49" s="151">
        <f t="shared" si="17"/>
        <v>5.0864625608483145</v>
      </c>
      <c r="I49" s="141">
        <f t="shared" si="18"/>
        <v>18.742651699336975</v>
      </c>
      <c r="K49" s="151">
        <f t="shared" si="19"/>
        <v>2.3756318075431584</v>
      </c>
      <c r="L49" s="141">
        <f t="shared" si="20"/>
        <v>8.7537535176945838</v>
      </c>
      <c r="N49" s="151">
        <f t="shared" si="21"/>
        <v>2.378461465689313</v>
      </c>
      <c r="O49" s="141">
        <f t="shared" si="22"/>
        <v>8.7641802723255537</v>
      </c>
      <c r="Q49" s="151">
        <v>0.33236928761584322</v>
      </c>
      <c r="R49" s="141">
        <f t="shared" si="23"/>
        <v>1.224717909316835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7.8048056349651969</v>
      </c>
      <c r="C50" s="141">
        <f t="shared" si="15"/>
        <v>2.0450594103807229</v>
      </c>
      <c r="E50" s="151">
        <v>8.035124510971988</v>
      </c>
      <c r="F50" s="141">
        <f t="shared" si="16"/>
        <v>1.9359413350131285</v>
      </c>
      <c r="H50" s="151">
        <f t="shared" si="17"/>
        <v>0.23031887600679113</v>
      </c>
      <c r="I50" s="141">
        <f t="shared" si="18"/>
        <v>2.9509879781627335</v>
      </c>
      <c r="K50" s="151">
        <f t="shared" si="19"/>
        <v>0.68321344781999105</v>
      </c>
      <c r="L50" s="141">
        <f t="shared" si="20"/>
        <v>8.7537535176945838</v>
      </c>
      <c r="N50" s="151">
        <f t="shared" si="21"/>
        <v>-0.38695459601951154</v>
      </c>
      <c r="O50" s="141">
        <f t="shared" si="22"/>
        <v>-4.9579017610121054</v>
      </c>
      <c r="Q50" s="151">
        <v>-6.5939975793688335E-2</v>
      </c>
      <c r="R50" s="141">
        <f t="shared" si="23"/>
        <v>-0.84486377851973726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7.0010553188953963</v>
      </c>
      <c r="C51" s="141">
        <f t="shared" si="15"/>
        <v>1.8344561968796402</v>
      </c>
      <c r="E51" s="151">
        <v>13.439090357124423</v>
      </c>
      <c r="F51" s="141">
        <f t="shared" si="16"/>
        <v>3.2379449119682988</v>
      </c>
      <c r="H51" s="151">
        <f t="shared" si="17"/>
        <v>6.4380350382290263</v>
      </c>
      <c r="I51" s="141">
        <f t="shared" si="18"/>
        <v>91.958065534108641</v>
      </c>
      <c r="K51" s="151">
        <f t="shared" si="19"/>
        <v>0.61285512625354954</v>
      </c>
      <c r="L51" s="141">
        <f t="shared" si="20"/>
        <v>8.7537535176945838</v>
      </c>
      <c r="N51" s="151">
        <f t="shared" si="21"/>
        <v>5.3926302247134856</v>
      </c>
      <c r="O51" s="141">
        <f t="shared" si="22"/>
        <v>77.025962216855007</v>
      </c>
      <c r="Q51" s="151">
        <v>0.43254968726199083</v>
      </c>
      <c r="R51" s="141">
        <f t="shared" si="23"/>
        <v>6.1783497995590348</v>
      </c>
      <c r="T51" s="151"/>
    </row>
    <row r="52" spans="1:20" x14ac:dyDescent="0.2">
      <c r="A52" s="135" t="str">
        <f t="shared" si="14"/>
        <v>33 Protective service occupations</v>
      </c>
      <c r="B52" s="151">
        <v>3.1834864640716694</v>
      </c>
      <c r="C52" s="141">
        <f t="shared" si="15"/>
        <v>0.83415516742697871</v>
      </c>
      <c r="E52" s="151">
        <v>2.7562960317437701</v>
      </c>
      <c r="F52" s="141">
        <f t="shared" si="16"/>
        <v>0.66408770792525496</v>
      </c>
      <c r="H52" s="151">
        <f t="shared" si="17"/>
        <v>-0.42719043232789922</v>
      </c>
      <c r="I52" s="141">
        <f t="shared" si="18"/>
        <v>-13.418949229063914</v>
      </c>
      <c r="K52" s="151">
        <f t="shared" si="19"/>
        <v>0.27867455833400473</v>
      </c>
      <c r="L52" s="141">
        <f t="shared" si="20"/>
        <v>8.7537535176945855</v>
      </c>
      <c r="N52" s="151">
        <f t="shared" si="21"/>
        <v>-0.57788451282032272</v>
      </c>
      <c r="O52" s="141">
        <f t="shared" si="22"/>
        <v>-18.152566984098627</v>
      </c>
      <c r="Q52" s="151">
        <v>-0.12798047784158123</v>
      </c>
      <c r="R52" s="141">
        <f t="shared" si="23"/>
        <v>-4.0201357626598666</v>
      </c>
      <c r="T52" s="151"/>
    </row>
    <row r="53" spans="1:20" x14ac:dyDescent="0.2">
      <c r="A53" s="135" t="str">
        <f t="shared" si="14"/>
        <v>34 Culture, media and sports occupations</v>
      </c>
      <c r="B53" s="151">
        <v>8.0369982222043213</v>
      </c>
      <c r="C53" s="141">
        <f t="shared" si="15"/>
        <v>2.1058998281646994</v>
      </c>
      <c r="E53" s="151">
        <v>9.0116085518399665</v>
      </c>
      <c r="F53" s="141">
        <f t="shared" si="16"/>
        <v>2.1712103485941379</v>
      </c>
      <c r="H53" s="151">
        <f t="shared" si="17"/>
        <v>0.9746103296356452</v>
      </c>
      <c r="I53" s="141">
        <f t="shared" si="18"/>
        <v>12.126546537524764</v>
      </c>
      <c r="K53" s="151">
        <f t="shared" si="19"/>
        <v>0.70353901459326196</v>
      </c>
      <c r="L53" s="141">
        <f t="shared" si="20"/>
        <v>8.7537535176945838</v>
      </c>
      <c r="N53" s="151">
        <f t="shared" si="21"/>
        <v>-0.50080822977711947</v>
      </c>
      <c r="O53" s="141">
        <f t="shared" si="22"/>
        <v>-6.2312845658408262</v>
      </c>
      <c r="Q53" s="151">
        <v>0.77187954481950272</v>
      </c>
      <c r="R53" s="141">
        <f t="shared" si="23"/>
        <v>9.6040775856710088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24.506336659311827</v>
      </c>
      <c r="C54" s="141">
        <f t="shared" si="15"/>
        <v>6.4212892342330852</v>
      </c>
      <c r="E54" s="151">
        <v>26.254244976006685</v>
      </c>
      <c r="F54" s="141">
        <f t="shared" si="16"/>
        <v>6.3255619747034562</v>
      </c>
      <c r="H54" s="151">
        <f t="shared" si="17"/>
        <v>1.7479083166948577</v>
      </c>
      <c r="I54" s="141">
        <f t="shared" si="18"/>
        <v>7.1324749226877815</v>
      </c>
      <c r="K54" s="151">
        <f t="shared" si="19"/>
        <v>2.1452243073725867</v>
      </c>
      <c r="L54" s="141">
        <f t="shared" si="20"/>
        <v>8.7537535176945838</v>
      </c>
      <c r="N54" s="151">
        <f t="shared" si="21"/>
        <v>0.2458815416257305</v>
      </c>
      <c r="O54" s="141">
        <f t="shared" si="22"/>
        <v>1.003338626429509</v>
      </c>
      <c r="Q54" s="151">
        <v>-0.64319753230345955</v>
      </c>
      <c r="R54" s="141">
        <f t="shared" si="23"/>
        <v>-2.6246172214363166</v>
      </c>
      <c r="T54" s="151"/>
    </row>
    <row r="55" spans="1:20" x14ac:dyDescent="0.2">
      <c r="A55" s="135" t="str">
        <f t="shared" si="14"/>
        <v>41 Administrative occupations</v>
      </c>
      <c r="B55" s="151">
        <v>33.349710133173559</v>
      </c>
      <c r="C55" s="141">
        <f t="shared" si="15"/>
        <v>8.7384800763997585</v>
      </c>
      <c r="E55" s="151">
        <v>33.077689164956119</v>
      </c>
      <c r="F55" s="141">
        <f t="shared" si="16"/>
        <v>7.9695673207941518</v>
      </c>
      <c r="H55" s="151">
        <f t="shared" si="17"/>
        <v>-0.27202096821743993</v>
      </c>
      <c r="I55" s="141">
        <f t="shared" si="18"/>
        <v>-0.81566216657114055</v>
      </c>
      <c r="K55" s="151">
        <f t="shared" si="19"/>
        <v>2.919351423923628</v>
      </c>
      <c r="L55" s="141">
        <f t="shared" si="20"/>
        <v>8.7537535176945838</v>
      </c>
      <c r="N55" s="151">
        <f t="shared" si="21"/>
        <v>-2.4804782820703632</v>
      </c>
      <c r="O55" s="141">
        <f t="shared" si="22"/>
        <v>-7.4377806348697062</v>
      </c>
      <c r="Q55" s="151">
        <v>-0.71089411007070458</v>
      </c>
      <c r="R55" s="141">
        <f t="shared" si="23"/>
        <v>-2.131635049396023</v>
      </c>
      <c r="T55" s="151"/>
    </row>
    <row r="56" spans="1:20" x14ac:dyDescent="0.2">
      <c r="A56" s="135" t="str">
        <f t="shared" si="14"/>
        <v>42 Secretarial and related occupations</v>
      </c>
      <c r="B56" s="151">
        <v>7.0844065924232975</v>
      </c>
      <c r="C56" s="141">
        <f t="shared" si="15"/>
        <v>1.8562963700073103</v>
      </c>
      <c r="E56" s="151">
        <v>5.4953529563866841</v>
      </c>
      <c r="F56" s="141">
        <f t="shared" si="16"/>
        <v>1.3240219145613024</v>
      </c>
      <c r="H56" s="151">
        <f t="shared" si="17"/>
        <v>-1.5890536360366134</v>
      </c>
      <c r="I56" s="141">
        <f t="shared" si="18"/>
        <v>-22.430299776075678</v>
      </c>
      <c r="K56" s="151">
        <f t="shared" si="19"/>
        <v>0.6201514912920415</v>
      </c>
      <c r="L56" s="141">
        <f t="shared" si="20"/>
        <v>8.7537535176945838</v>
      </c>
      <c r="N56" s="151">
        <f t="shared" si="21"/>
        <v>-2.3916363010523258</v>
      </c>
      <c r="O56" s="141">
        <f t="shared" si="22"/>
        <v>-33.759162039205329</v>
      </c>
      <c r="Q56" s="151">
        <v>0.18243117372367088</v>
      </c>
      <c r="R56" s="141">
        <f t="shared" si="23"/>
        <v>2.575108745435069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5.4029008764153366</v>
      </c>
      <c r="C57" s="141">
        <f t="shared" si="15"/>
        <v>1.4156987114665938</v>
      </c>
      <c r="E57" s="151">
        <v>5.6673732736135882</v>
      </c>
      <c r="F57" s="141">
        <f t="shared" si="16"/>
        <v>1.3654675999550872</v>
      </c>
      <c r="H57" s="151">
        <f t="shared" si="17"/>
        <v>0.26447239719825166</v>
      </c>
      <c r="I57" s="141">
        <f t="shared" si="18"/>
        <v>4.8950073904320934</v>
      </c>
      <c r="K57" s="151">
        <f t="shared" si="19"/>
        <v>0.47295662552675904</v>
      </c>
      <c r="L57" s="141">
        <f t="shared" si="20"/>
        <v>8.7537535176945838</v>
      </c>
      <c r="N57" s="151">
        <f t="shared" si="21"/>
        <v>-0.19109740398583069</v>
      </c>
      <c r="O57" s="141">
        <f t="shared" si="22"/>
        <v>-3.5369407723174464</v>
      </c>
      <c r="Q57" s="151">
        <v>-1.7386824342676677E-2</v>
      </c>
      <c r="R57" s="141">
        <f t="shared" si="23"/>
        <v>-0.3218053549450331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13.995840812735533</v>
      </c>
      <c r="C58" s="141">
        <f t="shared" si="15"/>
        <v>3.6672695386607175</v>
      </c>
      <c r="E58" s="151">
        <v>13.11331927663719</v>
      </c>
      <c r="F58" s="141">
        <f t="shared" si="16"/>
        <v>3.159455313007395</v>
      </c>
      <c r="H58" s="151">
        <f t="shared" si="17"/>
        <v>-0.88252153609834316</v>
      </c>
      <c r="I58" s="141">
        <f t="shared" si="18"/>
        <v>-6.3055985553600475</v>
      </c>
      <c r="K58" s="151">
        <f t="shared" si="19"/>
        <v>1.2251614074757711</v>
      </c>
      <c r="L58" s="141">
        <f t="shared" si="20"/>
        <v>8.7537535176945838</v>
      </c>
      <c r="N58" s="151">
        <f t="shared" si="21"/>
        <v>-1.2382745384294229</v>
      </c>
      <c r="O58" s="141">
        <f t="shared" si="22"/>
        <v>-8.8474465735752972</v>
      </c>
      <c r="Q58" s="151">
        <v>-0.86940840514469142</v>
      </c>
      <c r="R58" s="141">
        <f t="shared" si="23"/>
        <v>-6.2119054994793315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11.53043240695442</v>
      </c>
      <c r="C59" s="141">
        <f t="shared" si="15"/>
        <v>3.021269254158196</v>
      </c>
      <c r="E59" s="151">
        <v>11.178526246325045</v>
      </c>
      <c r="F59" s="141">
        <f t="shared" si="16"/>
        <v>2.6932962887182383</v>
      </c>
      <c r="H59" s="151">
        <f t="shared" si="17"/>
        <v>-0.3519061606293743</v>
      </c>
      <c r="I59" s="141">
        <f t="shared" si="18"/>
        <v>-3.051977135021644</v>
      </c>
      <c r="K59" s="151">
        <f t="shared" si="19"/>
        <v>1.009345632429169</v>
      </c>
      <c r="L59" s="141">
        <f t="shared" si="20"/>
        <v>8.7537535176945855</v>
      </c>
      <c r="N59" s="151">
        <f t="shared" si="21"/>
        <v>-1.2977798910785292</v>
      </c>
      <c r="O59" s="141">
        <f t="shared" si="22"/>
        <v>-11.255257784571821</v>
      </c>
      <c r="Q59" s="151">
        <v>-6.3471901980014012E-2</v>
      </c>
      <c r="R59" s="141">
        <f t="shared" si="23"/>
        <v>-0.55047286814440555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6.7214590238239538</v>
      </c>
      <c r="C60" s="141">
        <f t="shared" si="15"/>
        <v>1.7611947908835912</v>
      </c>
      <c r="E60" s="151">
        <v>7.0373828080458667</v>
      </c>
      <c r="F60" s="141">
        <f t="shared" si="16"/>
        <v>1.6955506102989686</v>
      </c>
      <c r="H60" s="151">
        <f t="shared" si="17"/>
        <v>0.31592378422191292</v>
      </c>
      <c r="I60" s="141">
        <f t="shared" si="18"/>
        <v>4.7002262916746584</v>
      </c>
      <c r="K60" s="151">
        <f t="shared" si="19"/>
        <v>0.58837995573838942</v>
      </c>
      <c r="L60" s="141">
        <f t="shared" si="20"/>
        <v>8.7537535176945838</v>
      </c>
      <c r="N60" s="151">
        <f t="shared" si="21"/>
        <v>-0.29411080070342477</v>
      </c>
      <c r="O60" s="141">
        <f t="shared" si="22"/>
        <v>-4.3756987829719751</v>
      </c>
      <c r="Q60" s="151">
        <v>2.1654629186948274E-2</v>
      </c>
      <c r="R60" s="141">
        <f t="shared" si="23"/>
        <v>0.32217155695205862</v>
      </c>
      <c r="T60" s="151"/>
    </row>
    <row r="61" spans="1:20" x14ac:dyDescent="0.2">
      <c r="A61" s="135" t="str">
        <f t="shared" si="14"/>
        <v>61 Caring personal service occupations</v>
      </c>
      <c r="B61" s="151">
        <v>25.142506643938024</v>
      </c>
      <c r="C61" s="141">
        <f t="shared" si="15"/>
        <v>6.587982099438225</v>
      </c>
      <c r="E61" s="151">
        <v>28.587394851904673</v>
      </c>
      <c r="F61" s="141">
        <f t="shared" si="16"/>
        <v>6.8876990367195949</v>
      </c>
      <c r="H61" s="151">
        <f t="shared" si="17"/>
        <v>3.444888207966649</v>
      </c>
      <c r="I61" s="141">
        <f t="shared" si="18"/>
        <v>13.701450920356928</v>
      </c>
      <c r="K61" s="151">
        <f t="shared" si="19"/>
        <v>2.2009130597803193</v>
      </c>
      <c r="L61" s="141">
        <f t="shared" si="20"/>
        <v>8.7537535176945838</v>
      </c>
      <c r="N61" s="151">
        <f t="shared" si="21"/>
        <v>-0.35023572082424881</v>
      </c>
      <c r="O61" s="141">
        <f t="shared" si="22"/>
        <v>-1.39300239941944</v>
      </c>
      <c r="Q61" s="151">
        <v>1.5942108690105783</v>
      </c>
      <c r="R61" s="141">
        <f t="shared" si="23"/>
        <v>6.3406998020817866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7.7362629489555932</v>
      </c>
      <c r="C62" s="141">
        <f t="shared" si="15"/>
        <v>2.0270994672901814</v>
      </c>
      <c r="E62" s="151">
        <v>8.4390428628282734</v>
      </c>
      <c r="F62" s="141">
        <f t="shared" si="16"/>
        <v>2.0332593332919591</v>
      </c>
      <c r="H62" s="151">
        <f t="shared" si="17"/>
        <v>0.70277991387268024</v>
      </c>
      <c r="I62" s="141">
        <f t="shared" si="18"/>
        <v>9.0842299248315541</v>
      </c>
      <c r="K62" s="151">
        <f t="shared" si="19"/>
        <v>0.67721339003230308</v>
      </c>
      <c r="L62" s="141">
        <f t="shared" si="20"/>
        <v>8.7537535176945838</v>
      </c>
      <c r="N62" s="151">
        <f t="shared" si="21"/>
        <v>-0.23088647497112125</v>
      </c>
      <c r="O62" s="141">
        <f t="shared" si="22"/>
        <v>-2.9844703637211718</v>
      </c>
      <c r="Q62" s="151">
        <v>0.25645299881149847</v>
      </c>
      <c r="R62" s="141">
        <f t="shared" si="23"/>
        <v>3.3149467708581439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0.34553680861000735</v>
      </c>
      <c r="C63" s="141">
        <f t="shared" si="15"/>
        <v>9.053951310652586E-2</v>
      </c>
      <c r="E63" s="151">
        <v>0.24960432991178935</v>
      </c>
      <c r="F63" s="141">
        <f t="shared" si="16"/>
        <v>6.0138376078012146E-2</v>
      </c>
      <c r="H63" s="151">
        <f t="shared" si="17"/>
        <v>-9.5932478698217999E-2</v>
      </c>
      <c r="I63" s="141">
        <f t="shared" si="18"/>
        <v>-27.763316760412891</v>
      </c>
      <c r="K63" s="151">
        <f t="shared" si="19"/>
        <v>3.0247440538628122E-2</v>
      </c>
      <c r="L63" s="141">
        <f t="shared" si="20"/>
        <v>8.7537535176945838</v>
      </c>
      <c r="N63" s="151">
        <f t="shared" si="21"/>
        <v>-0.12714916994226877</v>
      </c>
      <c r="O63" s="141">
        <f t="shared" si="22"/>
        <v>-36.797576053837034</v>
      </c>
      <c r="Q63" s="151">
        <v>9.692507054226508E-4</v>
      </c>
      <c r="R63" s="141">
        <f t="shared" si="23"/>
        <v>0.28050577572955554</v>
      </c>
      <c r="T63" s="151"/>
    </row>
    <row r="64" spans="1:20" x14ac:dyDescent="0.2">
      <c r="A64" s="135" t="str">
        <f t="shared" si="14"/>
        <v>71 Sales occupations</v>
      </c>
      <c r="B64" s="151">
        <v>26.870575180663156</v>
      </c>
      <c r="C64" s="141">
        <f t="shared" si="15"/>
        <v>7.0407804121829258</v>
      </c>
      <c r="E64" s="151">
        <v>25.445353569987102</v>
      </c>
      <c r="F64" s="141">
        <f t="shared" si="16"/>
        <v>6.1306718636277822</v>
      </c>
      <c r="H64" s="151">
        <f t="shared" si="17"/>
        <v>-1.4252216106760542</v>
      </c>
      <c r="I64" s="141">
        <f t="shared" si="18"/>
        <v>-5.3040234572339422</v>
      </c>
      <c r="K64" s="151">
        <f t="shared" si="19"/>
        <v>2.3521839201020689</v>
      </c>
      <c r="L64" s="141">
        <f t="shared" si="20"/>
        <v>8.7537535176945838</v>
      </c>
      <c r="N64" s="151">
        <f t="shared" si="21"/>
        <v>-2.5030360149036159</v>
      </c>
      <c r="O64" s="141">
        <f t="shared" si="22"/>
        <v>-9.3151560696954245</v>
      </c>
      <c r="Q64" s="151">
        <v>-1.274369515874507</v>
      </c>
      <c r="R64" s="141">
        <f t="shared" si="23"/>
        <v>-4.7426209052330979</v>
      </c>
      <c r="T64" s="151"/>
    </row>
    <row r="65" spans="1:20" x14ac:dyDescent="0.2">
      <c r="A65" s="135" t="str">
        <f t="shared" si="14"/>
        <v>72 Customer service occupations</v>
      </c>
      <c r="B65" s="151">
        <v>6.427418977303863</v>
      </c>
      <c r="C65" s="141">
        <f t="shared" si="15"/>
        <v>1.6841487512652864</v>
      </c>
      <c r="E65" s="151">
        <v>7.8238456816540483</v>
      </c>
      <c r="F65" s="141">
        <f t="shared" si="16"/>
        <v>1.8850369067953381</v>
      </c>
      <c r="H65" s="151">
        <f t="shared" si="17"/>
        <v>1.3964267043501852</v>
      </c>
      <c r="I65" s="141">
        <f t="shared" si="18"/>
        <v>21.726088018863688</v>
      </c>
      <c r="K65" s="151">
        <f t="shared" si="19"/>
        <v>0.56264041482270621</v>
      </c>
      <c r="L65" s="141">
        <f t="shared" si="20"/>
        <v>8.7537535176945838</v>
      </c>
      <c r="N65" s="151">
        <f t="shared" si="21"/>
        <v>1.0026605515138796</v>
      </c>
      <c r="O65" s="141">
        <f t="shared" si="22"/>
        <v>15.599738480631457</v>
      </c>
      <c r="Q65" s="151">
        <v>-0.16887426198640065</v>
      </c>
      <c r="R65" s="141">
        <f t="shared" si="23"/>
        <v>-2.6274039794623607</v>
      </c>
      <c r="T65" s="151"/>
    </row>
    <row r="66" spans="1:20" x14ac:dyDescent="0.2">
      <c r="A66" s="135" t="str">
        <f t="shared" si="14"/>
        <v>81 Process, plant and machine operatives</v>
      </c>
      <c r="B66" s="151">
        <v>8.0653160505941237</v>
      </c>
      <c r="C66" s="141">
        <f t="shared" si="15"/>
        <v>2.1133198260658221</v>
      </c>
      <c r="E66" s="151">
        <v>7.9011785295728911</v>
      </c>
      <c r="F66" s="141">
        <f t="shared" si="16"/>
        <v>1.903669083140078</v>
      </c>
      <c r="H66" s="151">
        <f t="shared" si="17"/>
        <v>-0.16413752102123258</v>
      </c>
      <c r="I66" s="141">
        <f t="shared" si="18"/>
        <v>-2.0351033982002664</v>
      </c>
      <c r="K66" s="151">
        <f t="shared" si="19"/>
        <v>0.70601788749206906</v>
      </c>
      <c r="L66" s="141">
        <f t="shared" si="20"/>
        <v>8.7537535176945838</v>
      </c>
      <c r="N66" s="151">
        <f t="shared" si="21"/>
        <v>-0.21515221348261415</v>
      </c>
      <c r="O66" s="141">
        <f t="shared" si="22"/>
        <v>-2.6676228449443737</v>
      </c>
      <c r="Q66" s="151">
        <v>-0.65500319503068749</v>
      </c>
      <c r="R66" s="141">
        <f t="shared" si="23"/>
        <v>-8.1212340709504787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11.374401262783815</v>
      </c>
      <c r="C67" s="141">
        <f t="shared" si="15"/>
        <v>2.9803850893727146</v>
      </c>
      <c r="E67" s="151">
        <v>11.442132548338877</v>
      </c>
      <c r="F67" s="141">
        <f t="shared" si="16"/>
        <v>2.7568082275241248</v>
      </c>
      <c r="H67" s="151">
        <f t="shared" si="17"/>
        <v>6.773128555506247E-2</v>
      </c>
      <c r="I67" s="141">
        <f t="shared" si="18"/>
        <v>0.595471216376664</v>
      </c>
      <c r="K67" s="151">
        <f t="shared" si="19"/>
        <v>0.99568705065763541</v>
      </c>
      <c r="L67" s="141">
        <f t="shared" si="20"/>
        <v>8.7537535176945838</v>
      </c>
      <c r="N67" s="151">
        <f t="shared" si="21"/>
        <v>-0.49992768921636688</v>
      </c>
      <c r="O67" s="141">
        <f t="shared" si="22"/>
        <v>-4.3952000432066054</v>
      </c>
      <c r="Q67" s="151">
        <v>-0.42802807588620612</v>
      </c>
      <c r="R67" s="141">
        <f t="shared" si="23"/>
        <v>-3.7630822581113064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5.313645904464761</v>
      </c>
      <c r="C68" s="141">
        <f t="shared" si="15"/>
        <v>1.392311617815849</v>
      </c>
      <c r="E68" s="151">
        <v>11.843353771997906</v>
      </c>
      <c r="F68" s="141">
        <f t="shared" si="16"/>
        <v>2.8534763936870036</v>
      </c>
      <c r="H68" s="151">
        <f t="shared" si="17"/>
        <v>6.529707867533145</v>
      </c>
      <c r="I68" s="141">
        <f t="shared" si="18"/>
        <v>122.88564170312131</v>
      </c>
      <c r="K68" s="151">
        <f t="shared" si="19"/>
        <v>0.46514346527991823</v>
      </c>
      <c r="L68" s="141">
        <f t="shared" si="20"/>
        <v>8.7537535176945838</v>
      </c>
      <c r="N68" s="151">
        <f t="shared" si="21"/>
        <v>6.2528138111411113</v>
      </c>
      <c r="O68" s="141">
        <f t="shared" si="22"/>
        <v>117.67464229950323</v>
      </c>
      <c r="Q68" s="151">
        <v>-0.18824940888788427</v>
      </c>
      <c r="R68" s="141">
        <f t="shared" si="23"/>
        <v>-3.5427541140765282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31.742166748749302</v>
      </c>
      <c r="C69" s="141">
        <f t="shared" ref="C69" si="25">B69/B$71*100</f>
        <v>8.3172624472016476</v>
      </c>
      <c r="E69" s="151">
        <v>26.734542433362822</v>
      </c>
      <c r="F69" s="141">
        <f t="shared" ref="F69" si="26">E69/E$71*100</f>
        <v>6.4412823595621793</v>
      </c>
      <c r="H69" s="151">
        <f t="shared" ref="H69" si="27">E69-B69</f>
        <v>-5.0076243153864795</v>
      </c>
      <c r="I69" s="141">
        <f t="shared" ref="I69" si="28">IF(B69&gt;0,((E69/B69)-1)*100,0)</f>
        <v>-15.775937273040096</v>
      </c>
      <c r="K69" s="151">
        <f t="shared" ref="K69" si="29">(($E$71/$B$71)-1)*B69</f>
        <v>2.7786310383611226</v>
      </c>
      <c r="L69" s="141">
        <f t="shared" ref="L69" si="30">IF(B69&gt;0,K69/B69*100,0)</f>
        <v>8.7537535176945838</v>
      </c>
      <c r="N69" s="151">
        <f t="shared" ref="N69" si="31">H69-(K69+Q69)</f>
        <v>-9.1025489308617082</v>
      </c>
      <c r="O69" s="141">
        <f t="shared" ref="O69" si="32">IF(B69&gt;0,N69/B69*100,0)</f>
        <v>-28.676520424429956</v>
      </c>
      <c r="Q69" s="151">
        <v>1.3162935771141051</v>
      </c>
      <c r="R69" s="141">
        <f t="shared" ref="R69" si="33">IF(B69&gt;0,Q69/B69*100,0)</f>
        <v>4.1468296336952779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381.64199999999994</v>
      </c>
      <c r="C71" s="147">
        <f>B71/B$71*100</f>
        <v>100</v>
      </c>
      <c r="D71" s="145"/>
      <c r="E71" s="152">
        <f>SUM(E44:E69)</f>
        <v>415.0499999999999</v>
      </c>
      <c r="F71" s="147">
        <f>E71/E$71*100</f>
        <v>100</v>
      </c>
      <c r="G71" s="145"/>
      <c r="H71" s="152">
        <f t="shared" si="17"/>
        <v>33.407999999999959</v>
      </c>
      <c r="I71" s="147">
        <f t="shared" si="18"/>
        <v>8.7537535176945838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Swindon and Wiltshire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Swindon and Wiltshire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Swindon and Wiltshire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Swindon and Wiltshire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30.150259884251888</v>
      </c>
      <c r="C7" s="11">
        <f t="shared" si="2"/>
        <v>29.838406530555503</v>
      </c>
      <c r="D7" s="11">
        <f t="shared" si="2"/>
        <v>-0.31185335369638673</v>
      </c>
      <c r="E7" s="11">
        <f t="shared" si="2"/>
        <v>14.579247396460799</v>
      </c>
      <c r="F7" s="11">
        <f t="shared" si="2"/>
        <v>14.267394042764414</v>
      </c>
      <c r="G7" s="200">
        <f>IF(B7&gt;0,(1+(E7/B7))^(1/($C$6-$B$6))-1,0)</f>
        <v>2.6644780718887207E-2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20.125573483677741</v>
      </c>
      <c r="R7" s="11">
        <v>18.293793137121785</v>
      </c>
      <c r="S7" s="345">
        <f>R7-Q7</f>
        <v>-1.8317803465559557</v>
      </c>
      <c r="T7" s="345">
        <v>8.3935500371319716</v>
      </c>
      <c r="U7" s="345">
        <f>SUM(S7:T7)</f>
        <v>6.5617696905760159</v>
      </c>
      <c r="V7" s="346">
        <f>IF(Q7&gt;0,(1+(T7/Q7))^(1/($C$6-$B$6))-1,0)</f>
        <v>2.3511030128859689E-2</v>
      </c>
      <c r="X7" s="10" t="str">
        <f>name!B4</f>
        <v>Agriculture</v>
      </c>
      <c r="Y7" s="11">
        <v>7.1280000000000072</v>
      </c>
      <c r="Z7" s="11">
        <v>7.5789999999999953</v>
      </c>
      <c r="AA7" s="345">
        <f>Z7-Y7</f>
        <v>0.45099999999998808</v>
      </c>
      <c r="AB7" s="11">
        <v>3.7040110732568463</v>
      </c>
      <c r="AC7" s="345">
        <f>SUM(AA7:AB7)</f>
        <v>4.1550110732568344</v>
      </c>
      <c r="AD7" s="348">
        <f>IF(Y7&gt;0,(1+(AB7/Y7))^(1/($C$6-$B$6))-1,0)</f>
        <v>2.8291139484081684E-2</v>
      </c>
    </row>
    <row r="8" spans="1:30" x14ac:dyDescent="0.2">
      <c r="A8" s="10" t="str">
        <f>name!D5</f>
        <v>12 Other managers and proprietors</v>
      </c>
      <c r="B8" s="11">
        <f t="shared" si="2"/>
        <v>14.637001018220133</v>
      </c>
      <c r="C8" s="11">
        <f t="shared" si="2"/>
        <v>17.19676864196358</v>
      </c>
      <c r="D8" s="11">
        <f t="shared" si="2"/>
        <v>2.5597676237434457</v>
      </c>
      <c r="E8" s="11">
        <f t="shared" si="2"/>
        <v>8.950715609471656</v>
      </c>
      <c r="F8" s="11">
        <f t="shared" si="2"/>
        <v>11.510483233215101</v>
      </c>
      <c r="G8" s="200">
        <f t="shared" ref="G8:G33" si="3">IF(B8&gt;0,(1+(E8/B8))^(1/($C$6-$B$6))-1,0)</f>
        <v>3.232295986319933E-2</v>
      </c>
      <c r="H8" s="11"/>
      <c r="I8" s="10" t="str">
        <f>name!E4</f>
        <v>Managers, directors and senior officials</v>
      </c>
      <c r="J8" s="11">
        <f t="array" ref="J8:J16">MMULT(aggregation!$B$13:$AA$21,B7:B32)</f>
        <v>44.787260902472021</v>
      </c>
      <c r="K8" s="11">
        <f t="array" ref="K8:K16">MMULT(aggregation!$B$13:$AA$21,C7:C32)</f>
        <v>47.035175172519082</v>
      </c>
      <c r="L8" s="11">
        <f t="array" ref="L8:L16">MMULT(aggregation!$B$13:$AA$21,D7:D32)</f>
        <v>2.2479142700470591</v>
      </c>
      <c r="M8" s="11">
        <f t="array" ref="M8:M16">MMULT(aggregation!$B$13:$AA$21,E7:E32)</f>
        <v>23.529963005932455</v>
      </c>
      <c r="N8" s="11">
        <f t="array" ref="N8:N16">MMULT(aggregation!$B$13:$AA$21,F7:F32)</f>
        <v>25.777877275979513</v>
      </c>
      <c r="O8" s="11"/>
      <c r="P8" s="10" t="str">
        <f>name!D5</f>
        <v>12 Other managers and proprietors</v>
      </c>
      <c r="Q8" s="11">
        <v>8.5885173288179288</v>
      </c>
      <c r="R8" s="11">
        <v>11.090464090957781</v>
      </c>
      <c r="S8" s="345">
        <f t="shared" ref="S8:S31" si="4">R8-Q8</f>
        <v>2.5019467621398519</v>
      </c>
      <c r="T8" s="345">
        <v>5.1500122639211749</v>
      </c>
      <c r="U8" s="345">
        <f t="shared" ref="U8:U31" si="5">SUM(S8:T8)</f>
        <v>7.6519590260610268</v>
      </c>
      <c r="V8" s="346">
        <f t="shared" ref="V8:V33" si="6">IF(Q8&gt;0,(1+(T8/Q8))^(1/($C$6-$B$6))-1,0)</f>
        <v>3.1814128900868432E-2</v>
      </c>
      <c r="X8" s="10" t="str">
        <f>name!B5</f>
        <v>Mining and quarrying</v>
      </c>
      <c r="Y8" s="11">
        <v>0.14800000000000016</v>
      </c>
      <c r="Z8" s="11">
        <v>6.900000000000002E-2</v>
      </c>
      <c r="AA8" s="345">
        <f t="shared" ref="AA8:AA29" si="7">Z8-Y8</f>
        <v>-7.900000000000014E-2</v>
      </c>
      <c r="AB8" s="11">
        <v>4.1418505513976002E-2</v>
      </c>
      <c r="AC8" s="345">
        <f t="shared" ref="AC8:AC29" si="8">SUM(AA8:AB8)</f>
        <v>-3.7581494486024138E-2</v>
      </c>
      <c r="AD8" s="348">
        <f t="shared" ref="AD8:AD29" si="9">IF(Y8&gt;0,(1+(AB8/Y8))^(1/($C$6-$B$6))-1,0)</f>
        <v>1.6585816342725712E-2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23.937491638094532</v>
      </c>
      <c r="C9" s="11">
        <f t="shared" si="2"/>
        <v>34.155879738745327</v>
      </c>
      <c r="D9" s="11">
        <f t="shared" si="2"/>
        <v>10.218388100650792</v>
      </c>
      <c r="E9" s="11">
        <f t="shared" si="2"/>
        <v>11.389143332278987</v>
      </c>
      <c r="F9" s="11">
        <f t="shared" si="2"/>
        <v>21.607531432929783</v>
      </c>
      <c r="G9" s="200">
        <f t="shared" si="3"/>
        <v>2.6285616061606953E-2</v>
      </c>
      <c r="H9" s="11"/>
      <c r="I9" s="10" t="str">
        <f>name!E5</f>
        <v>Professional occupations</v>
      </c>
      <c r="J9" s="11">
        <v>85.219476426490715</v>
      </c>
      <c r="K9" s="11">
        <v>104.48236809427107</v>
      </c>
      <c r="L9" s="11">
        <v>19.262891667780352</v>
      </c>
      <c r="M9" s="11">
        <v>43.86969231783003</v>
      </c>
      <c r="N9" s="11">
        <v>63.132583985610374</v>
      </c>
      <c r="O9" s="11"/>
      <c r="P9" s="10" t="str">
        <f>name!D6</f>
        <v>21 Science, research, engineering and technology professionals</v>
      </c>
      <c r="Q9" s="11">
        <v>18.862386078169532</v>
      </c>
      <c r="R9" s="11">
        <v>25.523004851876017</v>
      </c>
      <c r="S9" s="345">
        <f t="shared" si="4"/>
        <v>6.660618773706485</v>
      </c>
      <c r="T9" s="345">
        <v>7.6040491597629689</v>
      </c>
      <c r="U9" s="345">
        <f t="shared" si="5"/>
        <v>14.264667933469454</v>
      </c>
      <c r="V9" s="346">
        <f t="shared" si="6"/>
        <v>2.2837372729855865E-2</v>
      </c>
      <c r="X9" s="10" t="str">
        <f>name!B6</f>
        <v>Food drink and tobacco</v>
      </c>
      <c r="Y9" s="11">
        <v>3.3229999999999973</v>
      </c>
      <c r="Z9" s="11">
        <v>2.2640000000000025</v>
      </c>
      <c r="AA9" s="345">
        <f t="shared" si="7"/>
        <v>-1.0589999999999948</v>
      </c>
      <c r="AB9" s="11">
        <v>1.2507195119180536</v>
      </c>
      <c r="AC9" s="345">
        <f t="shared" si="8"/>
        <v>0.1917195119180588</v>
      </c>
      <c r="AD9" s="348">
        <f t="shared" si="9"/>
        <v>2.1525657197467796E-2</v>
      </c>
    </row>
    <row r="10" spans="1:30" x14ac:dyDescent="0.2">
      <c r="A10" s="10" t="str">
        <f>name!D7</f>
        <v>22 Health professionals</v>
      </c>
      <c r="B10" s="11">
        <f t="shared" si="2"/>
        <v>16.240547042176896</v>
      </c>
      <c r="C10" s="11">
        <f t="shared" si="2"/>
        <v>18.510050340909672</v>
      </c>
      <c r="D10" s="11">
        <f t="shared" si="2"/>
        <v>2.2695032987327783</v>
      </c>
      <c r="E10" s="11">
        <f t="shared" si="2"/>
        <v>8.9911954015144353</v>
      </c>
      <c r="F10" s="11">
        <f t="shared" si="2"/>
        <v>11.260698700247211</v>
      </c>
      <c r="G10" s="200">
        <f t="shared" si="3"/>
        <v>2.9808422024725445E-2</v>
      </c>
      <c r="H10" s="11"/>
      <c r="I10" s="10" t="str">
        <f>name!E6</f>
        <v>Associate professional occupations</v>
      </c>
      <c r="J10" s="11">
        <v>50.532682299448368</v>
      </c>
      <c r="K10" s="11">
        <v>59.496364427686871</v>
      </c>
      <c r="L10" s="11">
        <v>8.9636821282385082</v>
      </c>
      <c r="M10" s="11">
        <v>26.229388992559336</v>
      </c>
      <c r="N10" s="11">
        <v>35.193071120797853</v>
      </c>
      <c r="O10" s="11"/>
      <c r="P10" s="10" t="str">
        <f>name!D7</f>
        <v>22 Health professionals</v>
      </c>
      <c r="Q10" s="11">
        <v>4.7411926840834138</v>
      </c>
      <c r="R10" s="11">
        <v>5.5686538302073663</v>
      </c>
      <c r="S10" s="345">
        <f t="shared" si="4"/>
        <v>0.8274611461239525</v>
      </c>
      <c r="T10" s="345">
        <v>1.9476601597491756</v>
      </c>
      <c r="U10" s="345">
        <f t="shared" si="5"/>
        <v>2.7751213058731281</v>
      </c>
      <c r="V10" s="346">
        <f t="shared" si="6"/>
        <v>2.3208805817178657E-2</v>
      </c>
      <c r="X10" s="10" t="str">
        <f>name!B7</f>
        <v>Engineering</v>
      </c>
      <c r="Y10" s="11">
        <v>4.6869999999999967</v>
      </c>
      <c r="Z10" s="11">
        <v>3.9799999999999907</v>
      </c>
      <c r="AA10" s="345">
        <f t="shared" si="7"/>
        <v>-0.70700000000000607</v>
      </c>
      <c r="AB10" s="11">
        <v>1.8866347465460254</v>
      </c>
      <c r="AC10" s="345">
        <f t="shared" si="8"/>
        <v>1.1796347465460193</v>
      </c>
      <c r="AD10" s="348">
        <f t="shared" si="9"/>
        <v>2.2807822944911571E-2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17.903001614323159</v>
      </c>
      <c r="C11" s="11">
        <f t="shared" si="2"/>
        <v>19.591539321871569</v>
      </c>
      <c r="D11" s="11">
        <f t="shared" si="2"/>
        <v>1.6885377075484151</v>
      </c>
      <c r="E11" s="11">
        <f t="shared" si="2"/>
        <v>9.3676269263280538</v>
      </c>
      <c r="F11" s="11">
        <f t="shared" si="2"/>
        <v>11.056164633876467</v>
      </c>
      <c r="G11" s="200">
        <f t="shared" si="3"/>
        <v>2.8453403627798135E-2</v>
      </c>
      <c r="H11" s="11"/>
      <c r="I11" s="10" t="str">
        <f>name!E7</f>
        <v>Administrative and secretarial occupations</v>
      </c>
      <c r="J11" s="11">
        <v>40.434116725596866</v>
      </c>
      <c r="K11" s="11">
        <v>38.573042121342816</v>
      </c>
      <c r="L11" s="11">
        <v>-1.8610746042540491</v>
      </c>
      <c r="M11" s="11">
        <v>20.38168105173461</v>
      </c>
      <c r="N11" s="11">
        <v>18.520606447480564</v>
      </c>
      <c r="O11" s="11"/>
      <c r="P11" s="10" t="str">
        <f>name!D8</f>
        <v>23 Teaching and other educational professionals</v>
      </c>
      <c r="Q11" s="11">
        <v>5.6095284129869354</v>
      </c>
      <c r="R11" s="11">
        <v>6.3952109408002062</v>
      </c>
      <c r="S11" s="345">
        <f t="shared" si="4"/>
        <v>0.78568252781327086</v>
      </c>
      <c r="T11" s="345">
        <v>2.5342829368473292</v>
      </c>
      <c r="U11" s="345">
        <f t="shared" si="5"/>
        <v>3.3199654646606001</v>
      </c>
      <c r="V11" s="346">
        <f t="shared" si="6"/>
        <v>2.5164180716314766E-2</v>
      </c>
      <c r="X11" s="10" t="str">
        <f>name!B8</f>
        <v>Rest of manufacturing</v>
      </c>
      <c r="Y11" s="11">
        <v>24.44499999999994</v>
      </c>
      <c r="Z11" s="11">
        <v>23.036999999999978</v>
      </c>
      <c r="AA11" s="345">
        <f t="shared" si="7"/>
        <v>-1.4079999999999622</v>
      </c>
      <c r="AB11" s="11">
        <v>10.004806717790117</v>
      </c>
      <c r="AC11" s="345">
        <f t="shared" si="8"/>
        <v>8.5968067177901553</v>
      </c>
      <c r="AD11" s="348">
        <f t="shared" si="9"/>
        <v>2.3135412310868242E-2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27.138436131896128</v>
      </c>
      <c r="C12" s="11">
        <f t="shared" si="2"/>
        <v>32.224898692744496</v>
      </c>
      <c r="D12" s="11">
        <f t="shared" si="2"/>
        <v>5.0864625608483642</v>
      </c>
      <c r="E12" s="11">
        <f t="shared" si="2"/>
        <v>14.12172665770855</v>
      </c>
      <c r="F12" s="11">
        <f t="shared" si="2"/>
        <v>19.208189218556917</v>
      </c>
      <c r="G12" s="200">
        <f t="shared" si="3"/>
        <v>2.832345399510694E-2</v>
      </c>
      <c r="H12" s="11"/>
      <c r="I12" s="10" t="str">
        <f>name!E8</f>
        <v>Skilled trades occupations</v>
      </c>
      <c r="J12" s="11">
        <v>37.650633119929246</v>
      </c>
      <c r="K12" s="11">
        <v>36.996601604621716</v>
      </c>
      <c r="L12" s="11">
        <v>-0.65403151530753312</v>
      </c>
      <c r="M12" s="11">
        <v>16.109524573554985</v>
      </c>
      <c r="N12" s="11">
        <v>15.455493058247454</v>
      </c>
      <c r="O12" s="11"/>
      <c r="P12" s="10" t="str">
        <f>name!D9</f>
        <v>24 Business, media and public service professionals</v>
      </c>
      <c r="Q12" s="11">
        <v>15.419539920643667</v>
      </c>
      <c r="R12" s="11">
        <v>17.896838768059823</v>
      </c>
      <c r="S12" s="345">
        <f t="shared" si="4"/>
        <v>2.4772988474161561</v>
      </c>
      <c r="T12" s="345">
        <v>7.009594553709495</v>
      </c>
      <c r="U12" s="345">
        <f t="shared" si="5"/>
        <v>9.486893401125652</v>
      </c>
      <c r="V12" s="346">
        <f t="shared" si="6"/>
        <v>2.5296338890272052E-2</v>
      </c>
      <c r="X12" s="10" t="str">
        <f>name!B9</f>
        <v>Electricity and gas</v>
      </c>
      <c r="Y12" s="11">
        <v>1.1170000000000013</v>
      </c>
      <c r="Z12" s="11">
        <v>1.0429999999999997</v>
      </c>
      <c r="AA12" s="345">
        <f t="shared" si="7"/>
        <v>-7.400000000000162E-2</v>
      </c>
      <c r="AB12" s="11">
        <v>0.4398389448376111</v>
      </c>
      <c r="AC12" s="345">
        <f t="shared" si="8"/>
        <v>0.36583894483760948</v>
      </c>
      <c r="AD12" s="348">
        <f t="shared" si="9"/>
        <v>2.2380837567231415E-2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7.8048056349651898</v>
      </c>
      <c r="C13" s="11">
        <f t="shared" si="2"/>
        <v>8.0351245109719844</v>
      </c>
      <c r="D13" s="11">
        <f t="shared" si="2"/>
        <v>0.23031887600679571</v>
      </c>
      <c r="E13" s="11">
        <f t="shared" si="2"/>
        <v>3.1419516471438604</v>
      </c>
      <c r="F13" s="11">
        <f t="shared" si="2"/>
        <v>3.372270523150656</v>
      </c>
      <c r="G13" s="200">
        <f t="shared" si="3"/>
        <v>2.2809829580368479E-2</v>
      </c>
      <c r="H13" s="11"/>
      <c r="I13" s="10" t="str">
        <f>name!E9</f>
        <v>Caring, leisure and other service occupations</v>
      </c>
      <c r="J13" s="11">
        <v>33.224306401503647</v>
      </c>
      <c r="K13" s="11">
        <v>37.276042044644711</v>
      </c>
      <c r="L13" s="11">
        <v>4.0517356431410603</v>
      </c>
      <c r="M13" s="11">
        <v>19.33451893540559</v>
      </c>
      <c r="N13" s="11">
        <v>23.386254578546652</v>
      </c>
      <c r="O13" s="11"/>
      <c r="P13" s="10" t="str">
        <f>name!D10</f>
        <v>31 Science, engineering and technology associate professionals</v>
      </c>
      <c r="Q13" s="11">
        <v>5.6092341187184935</v>
      </c>
      <c r="R13" s="11">
        <v>5.2303311536752384</v>
      </c>
      <c r="S13" s="345">
        <f t="shared" si="4"/>
        <v>-0.37890296504325516</v>
      </c>
      <c r="T13" s="345">
        <v>1.88573637948496</v>
      </c>
      <c r="U13" s="345">
        <f t="shared" si="5"/>
        <v>1.5068334144417048</v>
      </c>
      <c r="V13" s="346">
        <f t="shared" si="6"/>
        <v>1.9509062741234651E-2</v>
      </c>
      <c r="X13" s="10" t="str">
        <f>name!B10</f>
        <v>Water and sewerage</v>
      </c>
      <c r="Y13" s="11">
        <v>3.3119999999999994</v>
      </c>
      <c r="Z13" s="11">
        <v>3.8070000000000048</v>
      </c>
      <c r="AA13" s="345">
        <f t="shared" si="7"/>
        <v>0.49500000000000544</v>
      </c>
      <c r="AB13" s="11">
        <v>1.558636366749496</v>
      </c>
      <c r="AC13" s="345">
        <f t="shared" si="8"/>
        <v>2.0536363667495015</v>
      </c>
      <c r="AD13" s="348">
        <f t="shared" si="9"/>
        <v>2.6044882434870242E-2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7.0010553188954052</v>
      </c>
      <c r="C14" s="11">
        <f t="shared" si="2"/>
        <v>13.439090357124424</v>
      </c>
      <c r="D14" s="11">
        <f t="shared" si="2"/>
        <v>6.4380350382290201</v>
      </c>
      <c r="E14" s="11">
        <f t="shared" si="2"/>
        <v>6.592093057309361</v>
      </c>
      <c r="F14" s="11">
        <f t="shared" si="2"/>
        <v>13.030128095538384</v>
      </c>
      <c r="G14" s="200">
        <f t="shared" si="3"/>
        <v>4.5226559038598069E-2</v>
      </c>
      <c r="H14" s="11"/>
      <c r="I14" s="10" t="str">
        <f>name!E10</f>
        <v>Sales and customer service occupations</v>
      </c>
      <c r="J14" s="11">
        <v>33.297994157967011</v>
      </c>
      <c r="K14" s="11">
        <v>33.269199251641183</v>
      </c>
      <c r="L14" s="11">
        <v>-2.879490632583348E-2</v>
      </c>
      <c r="M14" s="11">
        <v>15.543782815355021</v>
      </c>
      <c r="N14" s="11">
        <v>15.514987909029188</v>
      </c>
      <c r="O14" s="11"/>
      <c r="P14" s="10" t="str">
        <f>name!D11</f>
        <v>32 Health and social care associate professionals</v>
      </c>
      <c r="Q14" s="11">
        <v>1.6392352239814156</v>
      </c>
      <c r="R14" s="11">
        <v>2.6358638297471519</v>
      </c>
      <c r="S14" s="345">
        <f t="shared" si="4"/>
        <v>0.99662860576573631</v>
      </c>
      <c r="T14" s="345">
        <v>1.1250135294406136</v>
      </c>
      <c r="U14" s="345">
        <f t="shared" si="5"/>
        <v>2.1216421352063497</v>
      </c>
      <c r="V14" s="346">
        <f t="shared" si="6"/>
        <v>3.5449818500321806E-2</v>
      </c>
      <c r="X14" s="10" t="str">
        <f>name!B11</f>
        <v>Construction</v>
      </c>
      <c r="Y14" s="11">
        <v>26.443999999999939</v>
      </c>
      <c r="Z14" s="11">
        <v>29.352000000000007</v>
      </c>
      <c r="AA14" s="345">
        <f t="shared" si="7"/>
        <v>2.9080000000000688</v>
      </c>
      <c r="AB14" s="11">
        <v>11.624553941270463</v>
      </c>
      <c r="AC14" s="345">
        <f t="shared" si="8"/>
        <v>14.532553941270532</v>
      </c>
      <c r="AD14" s="348">
        <f t="shared" si="9"/>
        <v>2.4588040129236655E-2</v>
      </c>
    </row>
    <row r="15" spans="1:30" x14ac:dyDescent="0.2">
      <c r="A15" s="10" t="str">
        <f>name!D12</f>
        <v>33 Protective service occupations</v>
      </c>
      <c r="B15" s="11">
        <f t="shared" si="2"/>
        <v>3.183486464071668</v>
      </c>
      <c r="C15" s="11">
        <f t="shared" si="2"/>
        <v>2.7562960317437732</v>
      </c>
      <c r="D15" s="11">
        <f t="shared" si="2"/>
        <v>-0.42719043232789422</v>
      </c>
      <c r="E15" s="11">
        <f t="shared" si="2"/>
        <v>0.90419696544706907</v>
      </c>
      <c r="F15" s="11">
        <f t="shared" si="2"/>
        <v>0.4770065331191749</v>
      </c>
      <c r="G15" s="200">
        <f t="shared" si="3"/>
        <v>1.6806428160687448E-2</v>
      </c>
      <c r="H15" s="11"/>
      <c r="I15" s="10" t="str">
        <f>name!E11</f>
        <v>Process, plant and machine operatives</v>
      </c>
      <c r="J15" s="11">
        <v>19.439717313377933</v>
      </c>
      <c r="K15" s="11">
        <v>19.343311077911789</v>
      </c>
      <c r="L15" s="11">
        <v>-9.6406235466143908E-2</v>
      </c>
      <c r="M15" s="11">
        <v>9.2668904667431349</v>
      </c>
      <c r="N15" s="11">
        <v>9.1704842312769905</v>
      </c>
      <c r="O15" s="11"/>
      <c r="P15" s="10" t="str">
        <f>name!D12</f>
        <v>33 Protective service occupations</v>
      </c>
      <c r="Q15" s="11">
        <v>2.3306547531932349</v>
      </c>
      <c r="R15" s="11">
        <v>1.8333155422321679</v>
      </c>
      <c r="S15" s="345">
        <f t="shared" si="4"/>
        <v>-0.49733921096106704</v>
      </c>
      <c r="T15" s="345">
        <v>0.52375672145776042</v>
      </c>
      <c r="U15" s="345">
        <f t="shared" si="5"/>
        <v>2.6417510496693386E-2</v>
      </c>
      <c r="V15" s="346">
        <f t="shared" si="6"/>
        <v>1.3606162365807473E-2</v>
      </c>
      <c r="X15" s="10" t="str">
        <f>name!B12</f>
        <v>Wholesale and retail trade</v>
      </c>
      <c r="Y15" s="11">
        <v>57.989999999999874</v>
      </c>
      <c r="Z15" s="11">
        <v>58.401999999999973</v>
      </c>
      <c r="AA15" s="345">
        <f t="shared" si="7"/>
        <v>0.41200000000009851</v>
      </c>
      <c r="AB15" s="11">
        <v>26.569400910448621</v>
      </c>
      <c r="AC15" s="345">
        <f t="shared" si="8"/>
        <v>26.98140091044872</v>
      </c>
      <c r="AD15" s="348">
        <f t="shared" si="9"/>
        <v>2.5464395046685517E-2</v>
      </c>
    </row>
    <row r="16" spans="1:30" x14ac:dyDescent="0.2">
      <c r="A16" s="10" t="str">
        <f>name!D13</f>
        <v>34 Culture, media and sports occupations</v>
      </c>
      <c r="B16" s="11">
        <f t="shared" si="2"/>
        <v>8.0369982222043141</v>
      </c>
      <c r="C16" s="11">
        <f t="shared" si="2"/>
        <v>9.0116085518399736</v>
      </c>
      <c r="D16" s="11">
        <f t="shared" si="2"/>
        <v>0.97461032963566085</v>
      </c>
      <c r="E16" s="11">
        <f t="shared" si="2"/>
        <v>3.9676428505579002</v>
      </c>
      <c r="F16" s="11">
        <f t="shared" si="2"/>
        <v>4.9422531801935614</v>
      </c>
      <c r="G16" s="200">
        <f t="shared" si="3"/>
        <v>2.7110148839427639E-2</v>
      </c>
      <c r="H16" s="11"/>
      <c r="I16" s="10" t="str">
        <f>name!E12</f>
        <v>Elementary occupations</v>
      </c>
      <c r="J16" s="11">
        <v>37.055812653214012</v>
      </c>
      <c r="K16" s="11">
        <v>38.577896205360737</v>
      </c>
      <c r="L16" s="11">
        <v>1.5220835521467277</v>
      </c>
      <c r="M16" s="11">
        <v>18.206046597121716</v>
      </c>
      <c r="N16" s="11">
        <v>19.728130149268445</v>
      </c>
      <c r="O16" s="11"/>
      <c r="P16" s="10" t="str">
        <f>name!D13</f>
        <v>34 Culture, media and sports occupations</v>
      </c>
      <c r="Q16" s="11">
        <v>3.4624430500812493</v>
      </c>
      <c r="R16" s="11">
        <v>3.778273492880782</v>
      </c>
      <c r="S16" s="345">
        <f t="shared" si="4"/>
        <v>0.31583044279953265</v>
      </c>
      <c r="T16" s="345">
        <v>1.3998436648152148</v>
      </c>
      <c r="U16" s="345">
        <f t="shared" si="5"/>
        <v>1.7156741076147475</v>
      </c>
      <c r="V16" s="346">
        <f t="shared" si="6"/>
        <v>2.2893757857827213E-2</v>
      </c>
      <c r="X16" s="10" t="str">
        <f>name!B13</f>
        <v>Transport and storage</v>
      </c>
      <c r="Y16" s="11">
        <v>16.856000000000009</v>
      </c>
      <c r="Z16" s="11">
        <v>17.237999999999968</v>
      </c>
      <c r="AA16" s="345">
        <f t="shared" si="7"/>
        <v>0.38199999999995882</v>
      </c>
      <c r="AB16" s="11">
        <v>7.8459023011665829</v>
      </c>
      <c r="AC16" s="345">
        <f t="shared" si="8"/>
        <v>8.2279023011665409</v>
      </c>
      <c r="AD16" s="348">
        <f t="shared" si="9"/>
        <v>2.5805583158227563E-2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24.506336659311788</v>
      </c>
      <c r="C17" s="11">
        <f t="shared" si="10"/>
        <v>26.254244976006717</v>
      </c>
      <c r="D17" s="11">
        <f t="shared" si="10"/>
        <v>1.747908316694925</v>
      </c>
      <c r="E17" s="11">
        <f t="shared" si="10"/>
        <v>11.623504472101148</v>
      </c>
      <c r="F17" s="11">
        <f t="shared" si="10"/>
        <v>13.371412788796073</v>
      </c>
      <c r="G17" s="200">
        <f t="shared" si="3"/>
        <v>2.6216934619465393E-2</v>
      </c>
      <c r="H17" s="11"/>
      <c r="O17" s="11"/>
      <c r="P17" s="10" t="str">
        <f>name!D14</f>
        <v>35 Business and public service associate professionals</v>
      </c>
      <c r="Q17" s="11">
        <v>13.06759722338038</v>
      </c>
      <c r="R17" s="11">
        <v>13.248586146735414</v>
      </c>
      <c r="S17" s="345">
        <f t="shared" si="4"/>
        <v>0.18098892335503436</v>
      </c>
      <c r="T17" s="345">
        <v>5.0334432611546394</v>
      </c>
      <c r="U17" s="345">
        <f t="shared" si="5"/>
        <v>5.2144321845096737</v>
      </c>
      <c r="V17" s="346">
        <f t="shared" si="6"/>
        <v>2.1959895705625732E-2</v>
      </c>
      <c r="X17" s="10" t="str">
        <f>name!B14</f>
        <v>Accommodation and food</v>
      </c>
      <c r="Y17" s="11">
        <v>26.997999999999994</v>
      </c>
      <c r="Z17" s="11">
        <v>32.433999999999983</v>
      </c>
      <c r="AA17" s="345">
        <f t="shared" si="7"/>
        <v>5.4359999999999893</v>
      </c>
      <c r="AB17" s="11">
        <v>14.922752446845953</v>
      </c>
      <c r="AC17" s="345">
        <f t="shared" si="8"/>
        <v>20.358752446845941</v>
      </c>
      <c r="AD17" s="348">
        <f t="shared" si="9"/>
        <v>2.9769042673144286E-2</v>
      </c>
    </row>
    <row r="18" spans="1:30" x14ac:dyDescent="0.2">
      <c r="A18" s="10" t="str">
        <f>name!D15</f>
        <v>41 Administrative occupations</v>
      </c>
      <c r="B18" s="11">
        <f t="shared" si="10"/>
        <v>33.349710133173566</v>
      </c>
      <c r="C18" s="11">
        <f t="shared" si="10"/>
        <v>33.077689164956134</v>
      </c>
      <c r="D18" s="11">
        <f t="shared" si="10"/>
        <v>-0.27202096821743238</v>
      </c>
      <c r="E18" s="11">
        <f t="shared" si="10"/>
        <v>17.120812897482171</v>
      </c>
      <c r="F18" s="11">
        <f t="shared" si="10"/>
        <v>16.848791929264742</v>
      </c>
      <c r="G18" s="200">
        <f t="shared" si="3"/>
        <v>2.8007735889339136E-2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9.3284090480661774</v>
      </c>
      <c r="R18" s="11">
        <v>10.475116941262039</v>
      </c>
      <c r="S18" s="345">
        <f t="shared" si="4"/>
        <v>1.1467078931958614</v>
      </c>
      <c r="T18" s="345">
        <v>3.7018572227715691</v>
      </c>
      <c r="U18" s="345">
        <f t="shared" si="5"/>
        <v>4.8485651159674301</v>
      </c>
      <c r="V18" s="346">
        <f t="shared" si="6"/>
        <v>2.2530758069454482E-2</v>
      </c>
      <c r="X18" s="10" t="str">
        <f>name!B15</f>
        <v>Media</v>
      </c>
      <c r="Y18" s="11">
        <v>1.9930000000000005</v>
      </c>
      <c r="Z18" s="11">
        <v>1.8819999999999975</v>
      </c>
      <c r="AA18" s="345">
        <f t="shared" si="7"/>
        <v>-0.1110000000000031</v>
      </c>
      <c r="AB18" s="11">
        <v>0.90237769830217784</v>
      </c>
      <c r="AC18" s="345">
        <f t="shared" si="8"/>
        <v>0.79137769830217475</v>
      </c>
      <c r="AD18" s="348">
        <f t="shared" si="9"/>
        <v>2.5210853125541721E-2</v>
      </c>
    </row>
    <row r="19" spans="1:30" x14ac:dyDescent="0.2">
      <c r="A19" s="10" t="str">
        <f>name!D16</f>
        <v>42 Secretarial and related occupations</v>
      </c>
      <c r="B19" s="11">
        <f t="shared" si="10"/>
        <v>7.0844065924233002</v>
      </c>
      <c r="C19" s="11">
        <f t="shared" si="10"/>
        <v>5.4953529563866832</v>
      </c>
      <c r="D19" s="11">
        <f t="shared" si="10"/>
        <v>-1.5890536360366168</v>
      </c>
      <c r="E19" s="11">
        <f t="shared" si="10"/>
        <v>3.2608681542524396</v>
      </c>
      <c r="F19" s="11">
        <f t="shared" si="10"/>
        <v>1.6718145182158219</v>
      </c>
      <c r="G19" s="200">
        <f t="shared" si="3"/>
        <v>2.556353354833818E-2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0.69105877853102271</v>
      </c>
      <c r="K19" s="11">
        <f t="array" ref="K19:K27">MMULT(aggregation!$B$13:$AA$21,C36:C61)</f>
        <v>1.3888837291330349</v>
      </c>
      <c r="L19" s="11">
        <f t="array" ref="L19:L27">MMULT(aggregation!$B$13:$AA$21,D36:D61)</f>
        <v>0.69782495060201211</v>
      </c>
      <c r="M19" s="11">
        <f t="array" ref="M19:M27">MMULT(aggregation!$B$13:$AA$21,E36:E61)</f>
        <v>0.55032256261558465</v>
      </c>
      <c r="N19" s="11">
        <f t="array" ref="N19:N27">MMULT(aggregation!$B$13:$AA$21,F36:F61)</f>
        <v>1.2481475132175968</v>
      </c>
      <c r="O19" s="11"/>
      <c r="P19" s="10" t="str">
        <f>name!D16</f>
        <v>42 Secretarial and related occupations</v>
      </c>
      <c r="Q19" s="11">
        <v>0.58990743337561347</v>
      </c>
      <c r="R19" s="11">
        <v>0.69895564151737033</v>
      </c>
      <c r="S19" s="345">
        <f t="shared" si="4"/>
        <v>0.10904820814175686</v>
      </c>
      <c r="T19" s="345">
        <v>0.20540015414637922</v>
      </c>
      <c r="U19" s="345">
        <f t="shared" si="5"/>
        <v>0.31444836228813611</v>
      </c>
      <c r="V19" s="346">
        <f t="shared" si="6"/>
        <v>2.0117231999003504E-2</v>
      </c>
      <c r="X19" s="10" t="str">
        <f>name!B16</f>
        <v>Information technology</v>
      </c>
      <c r="Y19" s="11">
        <v>9.1320000000000068</v>
      </c>
      <c r="Z19" s="11">
        <v>10.117999999999981</v>
      </c>
      <c r="AA19" s="345">
        <f t="shared" si="7"/>
        <v>0.98599999999997401</v>
      </c>
      <c r="AB19" s="11">
        <v>4.1591587417791223</v>
      </c>
      <c r="AC19" s="345">
        <f t="shared" si="8"/>
        <v>5.1451587417790963</v>
      </c>
      <c r="AD19" s="348">
        <f t="shared" si="9"/>
        <v>2.5336606518717497E-2</v>
      </c>
    </row>
    <row r="20" spans="1:30" x14ac:dyDescent="0.2">
      <c r="A20" s="10" t="str">
        <f>name!D17</f>
        <v>51 Skilled agricultural and related trades</v>
      </c>
      <c r="B20" s="11">
        <f t="shared" si="10"/>
        <v>5.4029008764153312</v>
      </c>
      <c r="C20" s="11">
        <f t="shared" si="10"/>
        <v>5.667373273613582</v>
      </c>
      <c r="D20" s="11">
        <f t="shared" si="10"/>
        <v>0.26447239719824989</v>
      </c>
      <c r="E20" s="11">
        <f t="shared" si="10"/>
        <v>2.8718816006094983</v>
      </c>
      <c r="F20" s="11">
        <f t="shared" si="10"/>
        <v>3.1363539978077482</v>
      </c>
      <c r="G20" s="200">
        <f t="shared" si="3"/>
        <v>2.8826098104215436E-2</v>
      </c>
      <c r="H20" s="11"/>
      <c r="I20" s="11" t="str">
        <f t="shared" si="11"/>
        <v>Professional occupations</v>
      </c>
      <c r="J20" s="11">
        <v>4.3389141881996718</v>
      </c>
      <c r="K20" s="11">
        <v>8.0452021258750666</v>
      </c>
      <c r="L20" s="11">
        <v>3.7062879376753939</v>
      </c>
      <c r="M20" s="11">
        <v>2.8340437802246394</v>
      </c>
      <c r="N20" s="11">
        <v>6.5403317179000338</v>
      </c>
      <c r="O20" s="11"/>
      <c r="P20" s="10" t="str">
        <f>name!D17</f>
        <v>51 Skilled agricultural and related trades</v>
      </c>
      <c r="Q20" s="11">
        <v>4.7180747450660974</v>
      </c>
      <c r="R20" s="11">
        <v>4.8554762867978729</v>
      </c>
      <c r="S20" s="345">
        <f t="shared" si="4"/>
        <v>0.13740154173177554</v>
      </c>
      <c r="T20" s="345">
        <v>2.3822982090560467</v>
      </c>
      <c r="U20" s="345">
        <f t="shared" si="5"/>
        <v>2.5196997507878223</v>
      </c>
      <c r="V20" s="346">
        <f t="shared" si="6"/>
        <v>2.7624436222667637E-2</v>
      </c>
      <c r="X20" s="10" t="str">
        <f>name!B17</f>
        <v>Finance and insurance</v>
      </c>
      <c r="Y20" s="11">
        <v>15.478999999999987</v>
      </c>
      <c r="Z20" s="11">
        <v>14.780999999999995</v>
      </c>
      <c r="AA20" s="345">
        <f t="shared" si="7"/>
        <v>-0.69799999999999152</v>
      </c>
      <c r="AB20" s="11">
        <v>7.4427068271579673</v>
      </c>
      <c r="AC20" s="345">
        <f t="shared" si="8"/>
        <v>6.7447068271579758</v>
      </c>
      <c r="AD20" s="348">
        <f t="shared" si="9"/>
        <v>2.6518869243599141E-2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13.99584081273554</v>
      </c>
      <c r="C21" s="11">
        <f t="shared" si="10"/>
        <v>13.113319276637203</v>
      </c>
      <c r="D21" s="11">
        <f t="shared" si="10"/>
        <v>-0.88252153609833706</v>
      </c>
      <c r="E21" s="11">
        <f t="shared" si="10"/>
        <v>5.2102585232709391</v>
      </c>
      <c r="F21" s="11">
        <f t="shared" si="10"/>
        <v>4.3277369871726021</v>
      </c>
      <c r="G21" s="200">
        <f t="shared" si="3"/>
        <v>2.1321979813256231E-2</v>
      </c>
      <c r="H21" s="11"/>
      <c r="I21" s="11" t="str">
        <f t="shared" si="11"/>
        <v>Associate professional occupations</v>
      </c>
      <c r="J21" s="11">
        <v>0.65997091085722248</v>
      </c>
      <c r="K21" s="11">
        <v>1.4000163325969219</v>
      </c>
      <c r="L21" s="11">
        <v>0.74004542173969956</v>
      </c>
      <c r="M21" s="11">
        <v>0.49064900580413778</v>
      </c>
      <c r="N21" s="11">
        <v>1.2306944275438372</v>
      </c>
      <c r="O21" s="11"/>
      <c r="P21" s="10" t="str">
        <f>name!D18</f>
        <v>52 Skilled metal, electrical and electronic trades</v>
      </c>
      <c r="Q21" s="11">
        <v>13.618727643056378</v>
      </c>
      <c r="R21" s="11">
        <v>12.173054456484808</v>
      </c>
      <c r="S21" s="345">
        <f t="shared" si="4"/>
        <v>-1.44567318657157</v>
      </c>
      <c r="T21" s="345">
        <v>4.7893847015934323</v>
      </c>
      <c r="U21" s="345">
        <f t="shared" si="5"/>
        <v>3.3437115150218624</v>
      </c>
      <c r="V21" s="346">
        <f t="shared" si="6"/>
        <v>2.0292861474378032E-2</v>
      </c>
      <c r="X21" s="10" t="str">
        <f>name!B18</f>
        <v>Real estate</v>
      </c>
      <c r="Y21" s="11">
        <v>6.8490000000000002</v>
      </c>
      <c r="Z21" s="11">
        <v>6.1689999999999898</v>
      </c>
      <c r="AA21" s="345">
        <f t="shared" si="7"/>
        <v>-0.68000000000001037</v>
      </c>
      <c r="AB21" s="11">
        <v>3.1285639831564538</v>
      </c>
      <c r="AC21" s="345">
        <f t="shared" si="8"/>
        <v>2.4485639831564434</v>
      </c>
      <c r="AD21" s="348">
        <f t="shared" si="9"/>
        <v>2.5399631466985539E-2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11.530432406954432</v>
      </c>
      <c r="C22" s="11">
        <f t="shared" si="10"/>
        <v>11.178526246325063</v>
      </c>
      <c r="D22" s="11">
        <f t="shared" si="10"/>
        <v>-0.35190616062936908</v>
      </c>
      <c r="E22" s="11">
        <f t="shared" si="10"/>
        <v>4.9070007320604727</v>
      </c>
      <c r="F22" s="11">
        <f t="shared" si="10"/>
        <v>4.5550945714311037</v>
      </c>
      <c r="G22" s="200">
        <f t="shared" si="3"/>
        <v>2.3919687875858742E-2</v>
      </c>
      <c r="H22" s="11"/>
      <c r="I22" s="11" t="str">
        <f t="shared" si="11"/>
        <v>Administrative and secretarial occupations</v>
      </c>
      <c r="J22" s="11">
        <v>0.19239948708583657</v>
      </c>
      <c r="K22" s="11">
        <v>0.49641999901863937</v>
      </c>
      <c r="L22" s="11">
        <v>0.30402051193280277</v>
      </c>
      <c r="M22" s="11">
        <v>0.19157137331038174</v>
      </c>
      <c r="N22" s="11">
        <v>0.49559188524318448</v>
      </c>
      <c r="O22" s="11"/>
      <c r="P22" s="10" t="str">
        <f>name!D19</f>
        <v>53 Skilled construction and building trades</v>
      </c>
      <c r="Q22" s="11">
        <v>11.230877592682623</v>
      </c>
      <c r="R22" s="11">
        <v>10.975422653346881</v>
      </c>
      <c r="S22" s="345">
        <f t="shared" si="4"/>
        <v>-0.25545493933574193</v>
      </c>
      <c r="T22" s="345">
        <v>4.8008706654663458</v>
      </c>
      <c r="U22" s="345">
        <f t="shared" si="5"/>
        <v>4.5454157261306039</v>
      </c>
      <c r="V22" s="346">
        <f t="shared" si="6"/>
        <v>2.4010664004831872E-2</v>
      </c>
      <c r="X22" s="10" t="str">
        <f>name!B19</f>
        <v>Professional services</v>
      </c>
      <c r="Y22" s="11">
        <v>39.257999999999981</v>
      </c>
      <c r="Z22" s="11">
        <v>46.153000000000056</v>
      </c>
      <c r="AA22" s="345">
        <f t="shared" si="7"/>
        <v>6.8950000000000742</v>
      </c>
      <c r="AB22" s="11">
        <v>21.159213700041391</v>
      </c>
      <c r="AC22" s="345">
        <f t="shared" si="8"/>
        <v>28.054213700041466</v>
      </c>
      <c r="AD22" s="348">
        <f t="shared" si="9"/>
        <v>2.9158269727738828E-2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6.7214590238239458</v>
      </c>
      <c r="C23" s="11">
        <f t="shared" si="10"/>
        <v>7.0373828080458685</v>
      </c>
      <c r="D23" s="11">
        <f t="shared" si="10"/>
        <v>0.31592378422192313</v>
      </c>
      <c r="E23" s="11">
        <f t="shared" si="10"/>
        <v>3.120383717614077</v>
      </c>
      <c r="F23" s="11">
        <f t="shared" si="10"/>
        <v>3.4363075018359996</v>
      </c>
      <c r="G23" s="200">
        <f t="shared" si="3"/>
        <v>2.5748422486001621E-2</v>
      </c>
      <c r="H23" s="11"/>
      <c r="I23" s="11" t="str">
        <f t="shared" si="11"/>
        <v>Skilled trades occupations</v>
      </c>
      <c r="J23" s="11">
        <v>6.3969310219073885E-2</v>
      </c>
      <c r="K23" s="11">
        <v>0.15976779233820143</v>
      </c>
      <c r="L23" s="11">
        <v>9.5798482119127545E-2</v>
      </c>
      <c r="M23" s="11">
        <v>6.0079369111447997E-2</v>
      </c>
      <c r="N23" s="11">
        <v>0.15587785123057557</v>
      </c>
      <c r="O23" s="11"/>
      <c r="P23" s="10" t="str">
        <f>name!D20</f>
        <v>54 Textiles, printing and other skilled trades</v>
      </c>
      <c r="Q23" s="11">
        <v>3.6837114735846956</v>
      </c>
      <c r="R23" s="11">
        <v>3.8332158672763716</v>
      </c>
      <c r="S23" s="345">
        <f t="shared" si="4"/>
        <v>0.14950439369167601</v>
      </c>
      <c r="T23" s="345">
        <v>1.2438153100670293</v>
      </c>
      <c r="U23" s="345">
        <f t="shared" si="5"/>
        <v>1.3933197037587053</v>
      </c>
      <c r="V23" s="346">
        <f t="shared" si="6"/>
        <v>1.9583720261088233E-2</v>
      </c>
      <c r="X23" s="10" t="str">
        <f>name!B20</f>
        <v>Support services</v>
      </c>
      <c r="Y23" s="11">
        <v>28.670000000000051</v>
      </c>
      <c r="Z23" s="11">
        <v>32.96899999999998</v>
      </c>
      <c r="AA23" s="345">
        <f t="shared" si="7"/>
        <v>4.2989999999999284</v>
      </c>
      <c r="AB23" s="11">
        <v>14.878202395196645</v>
      </c>
      <c r="AC23" s="345">
        <f t="shared" si="8"/>
        <v>19.177202395196574</v>
      </c>
      <c r="AD23" s="348">
        <f t="shared" si="9"/>
        <v>2.825974948919252E-2</v>
      </c>
    </row>
    <row r="24" spans="1:30" x14ac:dyDescent="0.2">
      <c r="A24" s="10" t="str">
        <f>name!D21</f>
        <v>61 Caring personal service occupations</v>
      </c>
      <c r="B24" s="11">
        <f t="shared" si="10"/>
        <v>25.142506643938049</v>
      </c>
      <c r="C24" s="11">
        <f t="shared" si="10"/>
        <v>28.587394851904644</v>
      </c>
      <c r="D24" s="11">
        <f t="shared" si="10"/>
        <v>3.4448882079665983</v>
      </c>
      <c r="E24" s="11">
        <f t="shared" si="10"/>
        <v>15.112692510149927</v>
      </c>
      <c r="F24" s="11">
        <f t="shared" si="10"/>
        <v>18.557580718116526</v>
      </c>
      <c r="G24" s="200">
        <f t="shared" si="3"/>
        <v>3.1876116219772932E-2</v>
      </c>
      <c r="H24" s="11"/>
      <c r="I24" s="11" t="str">
        <f t="shared" si="11"/>
        <v>Caring, leisure and other service occupations</v>
      </c>
      <c r="J24" s="11">
        <v>3.7594437672367698E-2</v>
      </c>
      <c r="K24" s="11">
        <v>8.6203196062570597E-2</v>
      </c>
      <c r="L24" s="11">
        <v>4.8608758390202907E-2</v>
      </c>
      <c r="M24" s="11">
        <v>3.6054711159720101E-2</v>
      </c>
      <c r="N24" s="11">
        <v>8.4663469549923015E-2</v>
      </c>
      <c r="O24" s="11"/>
      <c r="P24" s="10" t="str">
        <f>name!D21</f>
        <v>61 Caring personal service occupations</v>
      </c>
      <c r="Q24" s="11">
        <v>2.6454337522886036</v>
      </c>
      <c r="R24" s="11">
        <v>3.9097843771120022</v>
      </c>
      <c r="S24" s="345">
        <f t="shared" si="4"/>
        <v>1.2643506248233987</v>
      </c>
      <c r="T24" s="345">
        <v>1.5037012000281664</v>
      </c>
      <c r="U24" s="345">
        <f t="shared" si="5"/>
        <v>2.7680518248515651</v>
      </c>
      <c r="V24" s="346">
        <f t="shared" si="6"/>
        <v>3.04589873060781E-2</v>
      </c>
      <c r="X24" s="10" t="str">
        <f>name!B21</f>
        <v>Public admin. and defence</v>
      </c>
      <c r="Y24" s="11">
        <v>17.908999999999953</v>
      </c>
      <c r="Z24" s="11">
        <v>18.075999999999983</v>
      </c>
      <c r="AA24" s="345">
        <f t="shared" si="7"/>
        <v>0.16700000000003001</v>
      </c>
      <c r="AB24" s="11">
        <v>8.7876876397975359</v>
      </c>
      <c r="AC24" s="345">
        <f t="shared" si="8"/>
        <v>8.9546876397975659</v>
      </c>
      <c r="AD24" s="348">
        <f t="shared" si="9"/>
        <v>2.6973103584726266E-2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7.7362629489555932</v>
      </c>
      <c r="C25" s="11">
        <f t="shared" si="10"/>
        <v>8.4390428628282734</v>
      </c>
      <c r="D25" s="11">
        <f t="shared" si="10"/>
        <v>0.70277991387268046</v>
      </c>
      <c r="E25" s="11">
        <f t="shared" si="10"/>
        <v>4.1037666901614962</v>
      </c>
      <c r="F25" s="11">
        <f t="shared" si="10"/>
        <v>4.8065466040341764</v>
      </c>
      <c r="G25" s="200">
        <f t="shared" si="3"/>
        <v>2.8777453571441347E-2</v>
      </c>
      <c r="H25" s="11"/>
      <c r="I25" s="11" t="str">
        <f t="shared" si="11"/>
        <v>Sales and customer service occupations</v>
      </c>
      <c r="J25" s="11">
        <v>8.7491544268452542E-2</v>
      </c>
      <c r="K25" s="11">
        <v>0.19516060235030569</v>
      </c>
      <c r="L25" s="11">
        <v>0.10766905808185318</v>
      </c>
      <c r="M25" s="11">
        <v>6.6290408761748326E-2</v>
      </c>
      <c r="N25" s="11">
        <v>0.17395946684360147</v>
      </c>
      <c r="O25" s="11"/>
      <c r="P25" s="10" t="str">
        <f>name!D22</f>
        <v>62 Leisure, travel and related personal service occupations</v>
      </c>
      <c r="Q25" s="11">
        <v>2.4672362488228292</v>
      </c>
      <c r="R25" s="11">
        <v>2.8132146159757943</v>
      </c>
      <c r="S25" s="345">
        <f t="shared" si="4"/>
        <v>0.34597836715296504</v>
      </c>
      <c r="T25" s="345">
        <v>1.1337605259938819</v>
      </c>
      <c r="U25" s="345">
        <f t="shared" si="5"/>
        <v>1.4797388931468469</v>
      </c>
      <c r="V25" s="346">
        <f t="shared" si="6"/>
        <v>2.5527867623662992E-2</v>
      </c>
      <c r="X25" s="10" t="str">
        <f>name!B22</f>
        <v>Education</v>
      </c>
      <c r="Y25" s="11">
        <v>28.479999999999965</v>
      </c>
      <c r="Z25" s="11">
        <v>31.153999999999986</v>
      </c>
      <c r="AA25" s="345">
        <f t="shared" si="7"/>
        <v>2.6740000000000208</v>
      </c>
      <c r="AB25" s="11">
        <v>15.700539611483473</v>
      </c>
      <c r="AC25" s="345">
        <f t="shared" si="8"/>
        <v>18.374539611483492</v>
      </c>
      <c r="AD25" s="348">
        <f t="shared" si="9"/>
        <v>2.9704795673915374E-2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0.3455368086100073</v>
      </c>
      <c r="C26" s="11">
        <f t="shared" si="10"/>
        <v>0.24960432991178932</v>
      </c>
      <c r="D26" s="11">
        <f t="shared" si="10"/>
        <v>-9.5932478698217943E-2</v>
      </c>
      <c r="E26" s="11">
        <f t="shared" si="10"/>
        <v>0.11805973509416734</v>
      </c>
      <c r="F26" s="11">
        <f t="shared" si="10"/>
        <v>2.2127256395949396E-2</v>
      </c>
      <c r="G26" s="200">
        <f t="shared" si="3"/>
        <v>1.9787595007912051E-2</v>
      </c>
      <c r="H26" s="11"/>
      <c r="I26" s="11" t="str">
        <f t="shared" si="11"/>
        <v>Process, plant and machine operatives</v>
      </c>
      <c r="J26" s="11">
        <v>4.355052773734179E-2</v>
      </c>
      <c r="K26" s="11">
        <v>0.13205382960548739</v>
      </c>
      <c r="L26" s="11">
        <v>8.850330186814559E-2</v>
      </c>
      <c r="M26" s="11">
        <v>5.063861359356002E-2</v>
      </c>
      <c r="N26" s="11">
        <v>0.13914191546170562</v>
      </c>
      <c r="O26" s="11"/>
      <c r="P26" s="10" t="str">
        <f>name!D23</f>
        <v>63 Community and civil enforcement occupations</v>
      </c>
      <c r="Q26" s="11">
        <v>0.27371558301628318</v>
      </c>
      <c r="R26" s="11">
        <v>0.16025592320668358</v>
      </c>
      <c r="S26" s="345">
        <f t="shared" si="4"/>
        <v>-0.1134596598095996</v>
      </c>
      <c r="T26" s="345">
        <v>6.2454057459356699E-2</v>
      </c>
      <c r="U26" s="345">
        <f t="shared" si="5"/>
        <v>-5.1005602350242901E-2</v>
      </c>
      <c r="V26" s="346">
        <f t="shared" si="6"/>
        <v>1.3796057001125295E-2</v>
      </c>
      <c r="X26" s="10" t="str">
        <f>name!B23</f>
        <v>Health and social work</v>
      </c>
      <c r="Y26" s="11">
        <v>41.852000000000025</v>
      </c>
      <c r="Z26" s="11">
        <v>50.408000000000001</v>
      </c>
      <c r="AA26" s="345">
        <f t="shared" si="7"/>
        <v>8.5559999999999761</v>
      </c>
      <c r="AB26" s="11">
        <v>25.403008533968951</v>
      </c>
      <c r="AC26" s="345">
        <f t="shared" si="8"/>
        <v>33.959008533968927</v>
      </c>
      <c r="AD26" s="348">
        <f t="shared" si="9"/>
        <v>3.2128794800295957E-2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26.870575180663156</v>
      </c>
      <c r="C27" s="11">
        <f t="shared" si="12"/>
        <v>25.445353569987134</v>
      </c>
      <c r="D27" s="11">
        <f t="shared" si="12"/>
        <v>-1.4252216106760207</v>
      </c>
      <c r="E27" s="11">
        <f t="shared" si="12"/>
        <v>12.20748588738593</v>
      </c>
      <c r="F27" s="11">
        <f t="shared" si="12"/>
        <v>10.78226427670991</v>
      </c>
      <c r="G27" s="200">
        <f t="shared" si="3"/>
        <v>2.5282952318163909E-2</v>
      </c>
      <c r="H27" s="11"/>
      <c r="I27" s="11" t="str">
        <f t="shared" si="11"/>
        <v>Elementary occupations</v>
      </c>
      <c r="J27" s="11">
        <v>2.487936705673666E-2</v>
      </c>
      <c r="K27" s="11">
        <v>4.9913363547527262E-2</v>
      </c>
      <c r="L27" s="11">
        <v>2.5033996490790605E-2</v>
      </c>
      <c r="M27" s="11">
        <v>2.0595827349004073E-2</v>
      </c>
      <c r="N27" s="11">
        <v>4.5629823839794678E-2</v>
      </c>
      <c r="O27" s="11"/>
      <c r="P27" s="10" t="str">
        <f>name!D24</f>
        <v>71 Sales occupations</v>
      </c>
      <c r="Q27" s="11">
        <v>10.397859350053537</v>
      </c>
      <c r="R27" s="11">
        <v>10.366876586731392</v>
      </c>
      <c r="S27" s="345">
        <f t="shared" si="4"/>
        <v>-3.0982763322144891E-2</v>
      </c>
      <c r="T27" s="345">
        <v>3.4741264737646667</v>
      </c>
      <c r="U27" s="345">
        <f t="shared" si="5"/>
        <v>3.4431437104425218</v>
      </c>
      <c r="V27" s="346">
        <f t="shared" si="6"/>
        <v>1.9403952630405286E-2</v>
      </c>
      <c r="X27" s="10" t="str">
        <f>name!B24</f>
        <v>Arts and entertainment</v>
      </c>
      <c r="Y27" s="11">
        <v>9.6700000000000124</v>
      </c>
      <c r="Z27" s="11">
        <v>13.45799999999999</v>
      </c>
      <c r="AA27" s="345">
        <f t="shared" si="7"/>
        <v>3.7879999999999772</v>
      </c>
      <c r="AB27" s="11">
        <v>5.8711334486829623</v>
      </c>
      <c r="AC27" s="345">
        <f t="shared" si="8"/>
        <v>9.6591334486829403</v>
      </c>
      <c r="AD27" s="348">
        <f t="shared" si="9"/>
        <v>3.2136368161098883E-2</v>
      </c>
    </row>
    <row r="28" spans="1:30" x14ac:dyDescent="0.2">
      <c r="A28" s="10" t="str">
        <f>name!D25</f>
        <v>72 Customer service occupations</v>
      </c>
      <c r="B28" s="11">
        <f t="shared" si="12"/>
        <v>6.4274189773038577</v>
      </c>
      <c r="C28" s="11">
        <f t="shared" si="12"/>
        <v>7.8238456816540456</v>
      </c>
      <c r="D28" s="11">
        <f t="shared" si="12"/>
        <v>1.3964267043501872</v>
      </c>
      <c r="E28" s="11">
        <f t="shared" si="12"/>
        <v>3.3362969279690904</v>
      </c>
      <c r="F28" s="11">
        <f t="shared" si="12"/>
        <v>4.7327236323192778</v>
      </c>
      <c r="G28" s="200">
        <f t="shared" si="3"/>
        <v>2.8265429321847835E-2</v>
      </c>
      <c r="H28" s="11"/>
      <c r="O28" s="11"/>
      <c r="P28" s="10" t="str">
        <f>name!D25</f>
        <v>72 Customer service occupations</v>
      </c>
      <c r="Q28" s="11">
        <v>2.3259886247785078</v>
      </c>
      <c r="R28" s="11">
        <v>3.3352452054313835</v>
      </c>
      <c r="S28" s="345">
        <f t="shared" si="4"/>
        <v>1.0092565806528757</v>
      </c>
      <c r="T28" s="345">
        <v>1.0252719671569663</v>
      </c>
      <c r="U28" s="345">
        <f t="shared" si="5"/>
        <v>2.0345285478098418</v>
      </c>
      <c r="V28" s="346">
        <f t="shared" si="6"/>
        <v>2.4644879807948383E-2</v>
      </c>
      <c r="X28" s="10" t="str">
        <f>name!B25</f>
        <v>Other services</v>
      </c>
      <c r="Y28" s="11">
        <v>9.9020000000000206</v>
      </c>
      <c r="Z28" s="11">
        <v>10.676999999999982</v>
      </c>
      <c r="AA28" s="345">
        <f t="shared" si="7"/>
        <v>0.77499999999996128</v>
      </c>
      <c r="AB28" s="11">
        <v>5.1902207103264404</v>
      </c>
      <c r="AC28" s="345">
        <f t="shared" si="8"/>
        <v>5.9652207103264017</v>
      </c>
      <c r="AD28" s="348">
        <f t="shared" si="9"/>
        <v>2.849459817576272E-2</v>
      </c>
    </row>
    <row r="29" spans="1:30" x14ac:dyDescent="0.2">
      <c r="A29" s="10" t="str">
        <f>name!D26</f>
        <v>81 Process, plant and machine operatives</v>
      </c>
      <c r="B29" s="11">
        <f t="shared" si="12"/>
        <v>8.0653160505941202</v>
      </c>
      <c r="C29" s="11">
        <f t="shared" si="12"/>
        <v>7.901178529572892</v>
      </c>
      <c r="D29" s="11">
        <f t="shared" si="12"/>
        <v>-0.16413752102122725</v>
      </c>
      <c r="E29" s="11">
        <f t="shared" si="12"/>
        <v>3.1948946655610881</v>
      </c>
      <c r="F29" s="11">
        <f t="shared" si="12"/>
        <v>3.0307571445398613</v>
      </c>
      <c r="G29" s="200">
        <f t="shared" si="3"/>
        <v>2.2496135194041589E-2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6.2583760537141693</v>
      </c>
      <c r="R29" s="11">
        <v>5.5789383802505563</v>
      </c>
      <c r="S29" s="345">
        <f t="shared" si="4"/>
        <v>-0.67943767346361295</v>
      </c>
      <c r="T29" s="345">
        <v>2.124720219873355</v>
      </c>
      <c r="U29" s="345">
        <f t="shared" si="5"/>
        <v>1.4452825464097421</v>
      </c>
      <c r="V29" s="346">
        <f t="shared" si="6"/>
        <v>1.967753958973284E-2</v>
      </c>
      <c r="X29" s="231" t="str">
        <f>name!B3</f>
        <v>All industries</v>
      </c>
      <c r="Y29" s="34">
        <f>SUM(Y7:Y28)</f>
        <v>381.64199999999977</v>
      </c>
      <c r="Z29" s="34">
        <f>SUM(Z7:Z28)</f>
        <v>415.0499999999999</v>
      </c>
      <c r="AA29" s="349">
        <f t="shared" si="7"/>
        <v>33.408000000000129</v>
      </c>
      <c r="AB29" s="34">
        <f>SUM(AB7:AB28)</f>
        <v>192.47148875623682</v>
      </c>
      <c r="AC29" s="349">
        <f t="shared" si="8"/>
        <v>225.87948875623695</v>
      </c>
      <c r="AD29" s="350">
        <f t="shared" si="9"/>
        <v>2.759686939841921E-2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11.374401262783815</v>
      </c>
      <c r="C30" s="11">
        <f t="shared" si="12"/>
        <v>11.442132548338897</v>
      </c>
      <c r="D30" s="11">
        <f t="shared" si="12"/>
        <v>6.7731285555083343E-2</v>
      </c>
      <c r="E30" s="11">
        <f t="shared" si="12"/>
        <v>6.0719958011820463</v>
      </c>
      <c r="F30" s="11">
        <f t="shared" si="12"/>
        <v>6.1397270867371301</v>
      </c>
      <c r="G30" s="200">
        <f t="shared" si="3"/>
        <v>2.8928382402044983E-2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5.5333852069557139</v>
      </c>
      <c r="K30" s="11">
        <f t="array" ref="K30:K38">MMULT(aggregation!$B$13:$AA$21,C65:C90)</f>
        <v>10.298706990769633</v>
      </c>
      <c r="L30" s="11">
        <f t="array" ref="L30:L38">MMULT(aggregation!$B$13:$AA$21,D65:D90)</f>
        <v>4.7653217838139179</v>
      </c>
      <c r="M30" s="11">
        <f t="array" ref="M30:M38">MMULT(aggregation!$B$13:$AA$21,E65:E90)</f>
        <v>4.2453797175069408</v>
      </c>
      <c r="N30" s="11">
        <f t="array" ref="N30:N38">MMULT(aggregation!$B$13:$AA$21,F65:F90)</f>
        <v>9.0107015013208596</v>
      </c>
      <c r="O30" s="11"/>
      <c r="P30" s="10" t="str">
        <f>name!D27</f>
        <v>82 Transport and mobile machine drivers and operatives</v>
      </c>
      <c r="Q30" s="11">
        <v>10.441606696005051</v>
      </c>
      <c r="R30" s="11">
        <v>10.184331181555518</v>
      </c>
      <c r="S30" s="345">
        <f t="shared" si="4"/>
        <v>-0.25727551444953356</v>
      </c>
      <c r="T30" s="345">
        <v>5.3444961735745968</v>
      </c>
      <c r="U30" s="345">
        <f t="shared" si="5"/>
        <v>5.0872206591250633</v>
      </c>
      <c r="V30" s="346">
        <f t="shared" si="6"/>
        <v>2.7938596897858714E-2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5.3136459044647637</v>
      </c>
      <c r="C31" s="11">
        <f t="shared" si="12"/>
        <v>11.843353771997924</v>
      </c>
      <c r="D31" s="11">
        <f t="shared" si="12"/>
        <v>6.5297078675331601</v>
      </c>
      <c r="E31" s="11">
        <f t="shared" si="12"/>
        <v>4.8412763712145477</v>
      </c>
      <c r="F31" s="11">
        <f t="shared" si="12"/>
        <v>11.37098423874771</v>
      </c>
      <c r="G31" s="200">
        <f t="shared" si="3"/>
        <v>4.4124451426697631E-2</v>
      </c>
      <c r="H31" s="11"/>
      <c r="I31" s="11" t="str">
        <f>I20</f>
        <v>Professional occupations</v>
      </c>
      <c r="J31" s="11">
        <v>23.393433878750418</v>
      </c>
      <c r="K31" s="11">
        <v>41.314965953279696</v>
      </c>
      <c r="L31" s="11">
        <v>17.921532074529281</v>
      </c>
      <c r="M31" s="11">
        <v>15.57921296408475</v>
      </c>
      <c r="N31" s="11">
        <v>33.500745038614028</v>
      </c>
      <c r="O31" s="11"/>
      <c r="P31" s="10" t="str">
        <f>name!D28</f>
        <v>91 Elementary trades and related occupations</v>
      </c>
      <c r="Q31" s="11">
        <v>3.9837191975447053</v>
      </c>
      <c r="R31" s="11">
        <v>5.8120372223664933</v>
      </c>
      <c r="S31" s="345">
        <f t="shared" si="4"/>
        <v>1.8283180248217881</v>
      </c>
      <c r="T31" s="345">
        <v>1.7590764732849848</v>
      </c>
      <c r="U31" s="345">
        <f t="shared" si="5"/>
        <v>3.5873944981067729</v>
      </c>
      <c r="V31" s="346">
        <f t="shared" si="6"/>
        <v>2.4681691191536403E-2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31.742166748749248</v>
      </c>
      <c r="C32" s="11">
        <f t="shared" si="12"/>
        <v>26.734542433362815</v>
      </c>
      <c r="D32" s="11">
        <f t="shared" si="12"/>
        <v>-5.0076243153864324</v>
      </c>
      <c r="E32" s="11">
        <f t="shared" si="12"/>
        <v>13.364770225907169</v>
      </c>
      <c r="F32" s="11">
        <f t="shared" si="12"/>
        <v>8.3571459105207353</v>
      </c>
      <c r="G32" s="200">
        <f t="shared" ref="G32" si="13">IF(B32&gt;0,(1+(E32/B32))^(1/($C$6-$B$6))-1,0)</f>
        <v>2.370254870140065E-2</v>
      </c>
      <c r="H32" s="11"/>
      <c r="I32" s="11" t="str">
        <f>I21</f>
        <v>Associate professional occupations</v>
      </c>
      <c r="J32" s="11">
        <v>7.1615906405114576</v>
      </c>
      <c r="K32" s="11">
        <v>14.695563941384602</v>
      </c>
      <c r="L32" s="11">
        <v>7.5339733008731447</v>
      </c>
      <c r="M32" s="11">
        <v>5.4931249187503948</v>
      </c>
      <c r="N32" s="11">
        <v>13.027098219623541</v>
      </c>
      <c r="O32" s="11"/>
      <c r="P32" s="10" t="str">
        <f>name!D29</f>
        <v>92 Elementary administration and service occupations</v>
      </c>
      <c r="Q32" s="11">
        <v>15.97373483955708</v>
      </c>
      <c r="R32" s="11">
        <v>14.315842377971181</v>
      </c>
      <c r="S32" s="345">
        <f t="shared" ref="S32" si="14">R32-Q32</f>
        <v>-1.6578924615858988</v>
      </c>
      <c r="T32" s="345">
        <v>5.9368055304963674</v>
      </c>
      <c r="U32" s="345">
        <f>SUM(S32:T32)</f>
        <v>4.2789130689104686</v>
      </c>
      <c r="V32" s="346">
        <f t="shared" ref="V32" si="15">IF(Q32&gt;0,(1+(T32/Q32))^(1/($C$6-$B$6))-1,0)</f>
        <v>2.1291634333711729E-2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381.64199999999983</v>
      </c>
      <c r="C33" s="11">
        <f>SUM(C62,C91,C120,C149,C178,C207,C236,C265,C294)</f>
        <v>415.05000000000007</v>
      </c>
      <c r="D33" s="11">
        <f t="shared" si="12"/>
        <v>33.40800000000015</v>
      </c>
      <c r="E33" s="11">
        <f t="shared" si="12"/>
        <v>192.47148875623685</v>
      </c>
      <c r="F33" s="11">
        <f t="shared" si="12"/>
        <v>225.87948875623701</v>
      </c>
      <c r="G33" s="200">
        <f t="shared" si="3"/>
        <v>2.759686939841921E-2</v>
      </c>
      <c r="H33" s="11"/>
      <c r="I33" s="11" t="str">
        <f>I22</f>
        <v>Administrative and secretarial occupations</v>
      </c>
      <c r="J33" s="11">
        <v>2.6807229907147168</v>
      </c>
      <c r="K33" s="11">
        <v>6.2010309694686265</v>
      </c>
      <c r="L33" s="11">
        <v>3.5203079787539102</v>
      </c>
      <c r="M33" s="11">
        <v>2.5050763211448919</v>
      </c>
      <c r="N33" s="11">
        <v>6.0253842998988025</v>
      </c>
      <c r="O33" s="11"/>
      <c r="P33" s="10" t="str">
        <f>name!D3</f>
        <v>All occupations</v>
      </c>
      <c r="Q33" s="11">
        <f>SUM(Q7:Q32)</f>
        <v>197.39328055934632</v>
      </c>
      <c r="R33" s="11">
        <f>SUM(R7:R32)</f>
        <v>210.9821035015801</v>
      </c>
      <c r="S33" s="345">
        <f>R33-Q33</f>
        <v>13.588822942233776</v>
      </c>
      <c r="T33" s="11">
        <f>SUM(T7:T32)</f>
        <v>82.094981552208452</v>
      </c>
      <c r="U33" s="345">
        <f>SUM(S33:T33)</f>
        <v>95.683804494442228</v>
      </c>
      <c r="V33" s="346">
        <f t="shared" si="6"/>
        <v>2.3454988633513141E-2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0.76399024375728708</v>
      </c>
      <c r="K34" s="11">
        <v>2.0161012560746583</v>
      </c>
      <c r="L34" s="11">
        <v>1.2521110123173713</v>
      </c>
      <c r="M34" s="11">
        <v>0.72632990790422092</v>
      </c>
      <c r="N34" s="11">
        <v>1.9784409202215922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1.2743208339598624</v>
      </c>
      <c r="K35" s="11">
        <v>2.9570471262511595</v>
      </c>
      <c r="L35" s="11">
        <v>1.6827262922912969</v>
      </c>
      <c r="M35" s="11">
        <v>1.2614313111766478</v>
      </c>
      <c r="N35" s="11">
        <v>2.9441576034679451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0.49856771819781492</v>
      </c>
      <c r="C36" s="11">
        <v>0.94764858613557001</v>
      </c>
      <c r="D36" s="11">
        <f>C36-B36</f>
        <v>0.44908086793775509</v>
      </c>
      <c r="E36" s="11">
        <v>0.360804270940284</v>
      </c>
      <c r="F36" s="11">
        <f>SUM(D36:E36)</f>
        <v>0.80988513887803903</v>
      </c>
      <c r="G36" s="200">
        <f>IF(B36&gt;0,(1+(E36/B36))^(1/($C$6-$B$6))-1,0)</f>
        <v>3.6964294249532736E-2</v>
      </c>
      <c r="I36" s="11" t="str">
        <f t="shared" si="17"/>
        <v>Sales and customer service occupations</v>
      </c>
      <c r="J36" s="11">
        <v>1.1744607543139853</v>
      </c>
      <c r="K36" s="11">
        <v>2.928521543147518</v>
      </c>
      <c r="L36" s="11">
        <v>1.7540607888335324</v>
      </c>
      <c r="M36" s="11">
        <v>0.97553240049316836</v>
      </c>
      <c r="N36" s="11">
        <v>2.7295931893267009</v>
      </c>
      <c r="P36" s="10" t="str">
        <f>name!D4</f>
        <v>11 Corporate managers and directors</v>
      </c>
      <c r="Q36" s="11">
        <v>10.024686400574161</v>
      </c>
      <c r="R36" s="11">
        <v>11.544613393433723</v>
      </c>
      <c r="S36" s="345">
        <f>R36-Q36</f>
        <v>1.5199269928595616</v>
      </c>
      <c r="T36" s="345">
        <v>6.1856973593288265</v>
      </c>
      <c r="U36" s="345">
        <f>SUM(S36:T36)</f>
        <v>7.705624352188388</v>
      </c>
      <c r="V36" s="346">
        <f>IF(Q36&gt;0,(1+(T36/Q36))^(1/($C$6-$B$6))-1,0)</f>
        <v>3.2558897611961068E-2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0.19249106033320781</v>
      </c>
      <c r="C37" s="11">
        <v>0.44123514299746486</v>
      </c>
      <c r="D37" s="11">
        <f t="shared" ref="D37:D60" si="25">C37-B37</f>
        <v>0.24874408266425704</v>
      </c>
      <c r="E37" s="11">
        <v>0.18951829167530063</v>
      </c>
      <c r="F37" s="11">
        <f t="shared" ref="F37:F60" si="26">SUM(D37:E37)</f>
        <v>0.43826237433955767</v>
      </c>
      <c r="G37" s="200">
        <f t="shared" ref="G37:G62" si="27">IF(B37&gt;0,(1+(E37/B37))^(1/($C$6-$B$6))-1,0)</f>
        <v>4.675303477171644E-2</v>
      </c>
      <c r="I37" s="11" t="str">
        <f t="shared" si="17"/>
        <v>Process, plant and machine operatives</v>
      </c>
      <c r="J37" s="11">
        <v>0.3373475410917875</v>
      </c>
      <c r="K37" s="11">
        <v>0.8977877058560082</v>
      </c>
      <c r="L37" s="11">
        <v>0.56044016476422065</v>
      </c>
      <c r="M37" s="11">
        <v>0.3456314053345938</v>
      </c>
      <c r="N37" s="11">
        <v>0.90607157009881445</v>
      </c>
      <c r="P37" s="10" t="str">
        <f>name!D5</f>
        <v>12 Other managers and proprietors</v>
      </c>
      <c r="Q37" s="11">
        <v>6.0484836894022171</v>
      </c>
      <c r="R37" s="11">
        <v>6.1063045510058123</v>
      </c>
      <c r="S37" s="345">
        <f t="shared" ref="S37:S60" si="28">R37-Q37</f>
        <v>5.782086160359512E-2</v>
      </c>
      <c r="T37" s="345">
        <v>3.8007033455504806</v>
      </c>
      <c r="U37" s="345">
        <f t="shared" ref="U37:U60" si="29">SUM(S37:T37)</f>
        <v>3.8585242071540757</v>
      </c>
      <c r="V37" s="346">
        <f t="shared" ref="V37:V62" si="30">IF(Q37&gt;0,(1+(T37/Q37))^(1/($C$6-$B$6))-1,0)</f>
        <v>3.3039492648865076E-2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1.1907514208009413</v>
      </c>
      <c r="C38" s="11">
        <v>2.5884734649529255</v>
      </c>
      <c r="D38" s="11">
        <f t="shared" si="25"/>
        <v>1.3977220441519842</v>
      </c>
      <c r="E38" s="11">
        <v>0.72685335832177134</v>
      </c>
      <c r="F38" s="11">
        <f t="shared" si="26"/>
        <v>2.1245754024737558</v>
      </c>
      <c r="G38" s="200">
        <f t="shared" si="27"/>
        <v>3.2276085680674749E-2</v>
      </c>
      <c r="I38" s="11" t="str">
        <f t="shared" si="17"/>
        <v>Elementary occupations</v>
      </c>
      <c r="J38" s="11">
        <v>0.8553148270034483</v>
      </c>
      <c r="K38" s="11">
        <v>2.2761800463292694</v>
      </c>
      <c r="L38" s="11">
        <v>1.4208652193258213</v>
      </c>
      <c r="M38" s="11">
        <v>0.87235841794712665</v>
      </c>
      <c r="N38" s="11">
        <v>2.293223637272948</v>
      </c>
      <c r="P38" s="10" t="str">
        <f>name!D6</f>
        <v>21 Science, research, engineering and technology professionals</v>
      </c>
      <c r="Q38" s="11">
        <v>5.0751055599250137</v>
      </c>
      <c r="R38" s="11">
        <v>8.6328748868692742</v>
      </c>
      <c r="S38" s="345">
        <f t="shared" si="28"/>
        <v>3.5577693269442605</v>
      </c>
      <c r="T38" s="345">
        <v>3.7850941725160157</v>
      </c>
      <c r="U38" s="345">
        <f t="shared" si="29"/>
        <v>7.3428634994602762</v>
      </c>
      <c r="V38" s="346">
        <f t="shared" si="30"/>
        <v>3.78467479622564E-2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1.112298879769563</v>
      </c>
      <c r="C39" s="11">
        <v>2.2493679348926676</v>
      </c>
      <c r="D39" s="11">
        <f t="shared" si="25"/>
        <v>1.1370690551231046</v>
      </c>
      <c r="E39" s="11">
        <v>0.81470177568394242</v>
      </c>
      <c r="F39" s="11">
        <f t="shared" si="26"/>
        <v>1.9517708308070469</v>
      </c>
      <c r="G39" s="200">
        <f t="shared" si="27"/>
        <v>3.7315078389098089E-2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11.499354358093475</v>
      </c>
      <c r="R39" s="11">
        <v>12.941396510702312</v>
      </c>
      <c r="S39" s="345">
        <f t="shared" si="28"/>
        <v>1.4420421526088365</v>
      </c>
      <c r="T39" s="345">
        <v>7.0435352417652606</v>
      </c>
      <c r="U39" s="345">
        <f t="shared" si="29"/>
        <v>8.4855773943740971</v>
      </c>
      <c r="V39" s="346">
        <f t="shared" si="30"/>
        <v>3.2365771802233212E-2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1.5483432888703761</v>
      </c>
      <c r="C40" s="11">
        <v>2.2041760898193359</v>
      </c>
      <c r="D40" s="11">
        <f>C40-B40</f>
        <v>0.65583280094895979</v>
      </c>
      <c r="E40" s="11">
        <v>0.94091324730300807</v>
      </c>
      <c r="F40" s="11">
        <f>SUM(D40:E40)</f>
        <v>1.5967460482519678</v>
      </c>
      <c r="G40" s="200">
        <f>IF(B40&gt;0,(1+(E40/B40))^(1/($C$6-$B$6))-1,0)</f>
        <v>3.2159529720339641E-2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12.293473201336226</v>
      </c>
      <c r="R40" s="11">
        <v>13.196328381071355</v>
      </c>
      <c r="S40" s="345">
        <f t="shared" si="28"/>
        <v>0.90285517973512874</v>
      </c>
      <c r="T40" s="345">
        <v>6.8333439894807242</v>
      </c>
      <c r="U40" s="345">
        <f t="shared" si="29"/>
        <v>7.7361991692158529</v>
      </c>
      <c r="V40" s="346">
        <f t="shared" si="30"/>
        <v>2.9906677341441812E-2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0.48752059875879183</v>
      </c>
      <c r="C41" s="11">
        <v>1.0031846362101373</v>
      </c>
      <c r="D41" s="11">
        <f t="shared" si="25"/>
        <v>0.51566403745134548</v>
      </c>
      <c r="E41" s="11">
        <v>0.3515753989159176</v>
      </c>
      <c r="F41" s="11">
        <f t="shared" si="26"/>
        <v>0.86723943636726308</v>
      </c>
      <c r="G41" s="200">
        <f t="shared" si="27"/>
        <v>3.6862685194001266E-2</v>
      </c>
      <c r="I41" s="11" t="str">
        <f>I30</f>
        <v>Managers, directors and senior officials</v>
      </c>
      <c r="J41" s="11">
        <f t="array" ref="J41:J49">MMULT(aggregation!$B$13:$AA$21,B94:B119)</f>
        <v>11.587948428935404</v>
      </c>
      <c r="K41" s="11">
        <f t="array" ref="K41:K49">MMULT(aggregation!$B$13:$AA$21,C94:C119)</f>
        <v>13.319973984005326</v>
      </c>
      <c r="L41" s="11">
        <f t="array" ref="L41:L49">MMULT(aggregation!$B$13:$AA$21,D94:D119)</f>
        <v>1.7320255550699231</v>
      </c>
      <c r="M41" s="11">
        <f t="array" ref="M41:M49">MMULT(aggregation!$B$13:$AA$21,E94:E119)</f>
        <v>7.6477165119889143</v>
      </c>
      <c r="N41" s="11">
        <f t="array" ref="N41:N49">MMULT(aggregation!$B$13:$AA$21,F94:F119)</f>
        <v>9.3797420670588387</v>
      </c>
      <c r="P41" s="10" t="str">
        <f>name!D9</f>
        <v>24 Business, media and public service professionals</v>
      </c>
      <c r="Q41" s="11">
        <v>11.718896211252478</v>
      </c>
      <c r="R41" s="11">
        <v>14.328059924684686</v>
      </c>
      <c r="S41" s="345">
        <f t="shared" si="28"/>
        <v>2.6091637134322081</v>
      </c>
      <c r="T41" s="345">
        <v>7.1121321039990555</v>
      </c>
      <c r="U41" s="345">
        <f t="shared" si="29"/>
        <v>9.7212958174312636</v>
      </c>
      <c r="V41" s="346">
        <f t="shared" si="30"/>
        <v>3.2125453827878792E-2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0.18431638589158575</v>
      </c>
      <c r="C42" s="11">
        <v>0.37247000115786255</v>
      </c>
      <c r="D42" s="11">
        <f t="shared" si="25"/>
        <v>0.1881536152662768</v>
      </c>
      <c r="E42" s="11">
        <v>0.12226039680999026</v>
      </c>
      <c r="F42" s="11">
        <f t="shared" si="26"/>
        <v>0.31041401207626707</v>
      </c>
      <c r="G42" s="200">
        <f t="shared" si="27"/>
        <v>3.4502841151424768E-2</v>
      </c>
      <c r="I42" s="11" t="str">
        <f>I31</f>
        <v>Professional occupations</v>
      </c>
      <c r="J42" s="11">
        <v>27.715685575225066</v>
      </c>
      <c r="K42" s="11">
        <v>28.933626863014116</v>
      </c>
      <c r="L42" s="11">
        <v>1.2179412877890496</v>
      </c>
      <c r="M42" s="11">
        <v>14.485793093135394</v>
      </c>
      <c r="N42" s="11">
        <v>15.703734380924445</v>
      </c>
      <c r="P42" s="10" t="str">
        <f>name!D10</f>
        <v>31 Science, engineering and technology associate professionals</v>
      </c>
      <c r="Q42" s="11">
        <v>2.1955715162466967</v>
      </c>
      <c r="R42" s="11">
        <v>2.8047933572967501</v>
      </c>
      <c r="S42" s="345">
        <f t="shared" si="28"/>
        <v>0.60922184105005339</v>
      </c>
      <c r="T42" s="345">
        <v>1.2562152676589007</v>
      </c>
      <c r="U42" s="345">
        <f t="shared" si="29"/>
        <v>1.8654371087089541</v>
      </c>
      <c r="V42" s="346">
        <f t="shared" si="30"/>
        <v>3.0622829222608283E-2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3.654998172396566E-2</v>
      </c>
      <c r="C43" s="11">
        <v>0.1298115984446874</v>
      </c>
      <c r="D43" s="11">
        <f t="shared" si="25"/>
        <v>9.3261616720721738E-2</v>
      </c>
      <c r="E43" s="11">
        <v>5.0504587957552902E-2</v>
      </c>
      <c r="F43" s="11">
        <f t="shared" si="26"/>
        <v>0.14376620467827464</v>
      </c>
      <c r="G43" s="200">
        <f t="shared" si="27"/>
        <v>5.9563430115023408E-2</v>
      </c>
      <c r="I43" s="11" t="str">
        <f>I32</f>
        <v>Associate professional occupations</v>
      </c>
      <c r="J43" s="11">
        <v>14.142845936250975</v>
      </c>
      <c r="K43" s="11">
        <v>17.90350900453322</v>
      </c>
      <c r="L43" s="11">
        <v>3.7606630682822439</v>
      </c>
      <c r="M43" s="11">
        <v>8.8965121855028233</v>
      </c>
      <c r="N43" s="11">
        <v>12.657175253785066</v>
      </c>
      <c r="P43" s="10" t="str">
        <f>name!D11</f>
        <v>32 Health and social care associate professionals</v>
      </c>
      <c r="Q43" s="11">
        <v>5.3618200949139814</v>
      </c>
      <c r="R43" s="11">
        <v>10.803226527377261</v>
      </c>
      <c r="S43" s="345">
        <f t="shared" si="28"/>
        <v>5.4414064324632792</v>
      </c>
      <c r="T43" s="345">
        <v>5.467079527868747</v>
      </c>
      <c r="U43" s="345">
        <f t="shared" si="29"/>
        <v>10.908485960332026</v>
      </c>
      <c r="V43" s="346">
        <f t="shared" si="30"/>
        <v>4.7976327724417844E-2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1.1769462133814097E-2</v>
      </c>
      <c r="C44" s="11">
        <v>2.417869100039188E-2</v>
      </c>
      <c r="D44" s="11">
        <f t="shared" si="25"/>
        <v>1.2409228866577783E-2</v>
      </c>
      <c r="E44" s="11">
        <v>5.6536061091723025E-3</v>
      </c>
      <c r="F44" s="11">
        <f t="shared" si="26"/>
        <v>1.8062834975750085E-2</v>
      </c>
      <c r="G44" s="200">
        <f t="shared" si="27"/>
        <v>2.6497434091766969E-2</v>
      </c>
      <c r="I44" s="11" t="str">
        <f>I33</f>
        <v>Administrative and secretarial occupations</v>
      </c>
      <c r="J44" s="11">
        <v>7.5428953490085515</v>
      </c>
      <c r="K44" s="11">
        <v>11.635658100172368</v>
      </c>
      <c r="L44" s="11">
        <v>4.092762751163816</v>
      </c>
      <c r="M44" s="11">
        <v>5.8701452800693366</v>
      </c>
      <c r="N44" s="11">
        <v>9.9629080312331517</v>
      </c>
      <c r="P44" s="10" t="str">
        <f>name!D12</f>
        <v>33 Protective service occupations</v>
      </c>
      <c r="Q44" s="11">
        <v>0.85283171087843457</v>
      </c>
      <c r="R44" s="11">
        <v>0.92298048951160561</v>
      </c>
      <c r="S44" s="345">
        <f t="shared" si="28"/>
        <v>7.0148778633171038E-2</v>
      </c>
      <c r="T44" s="345">
        <v>0.38044024398930865</v>
      </c>
      <c r="U44" s="345">
        <f t="shared" si="29"/>
        <v>0.45058902262247968</v>
      </c>
      <c r="V44" s="346">
        <f t="shared" si="30"/>
        <v>2.4895770753784241E-2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0.11157506982446541</v>
      </c>
      <c r="C45" s="11">
        <v>0.20787414945464677</v>
      </c>
      <c r="D45" s="11">
        <f t="shared" ref="D45:D46" si="31">C45-B45</f>
        <v>9.6299079630181361E-2</v>
      </c>
      <c r="E45" s="11">
        <v>8.4270974943677204E-2</v>
      </c>
      <c r="F45" s="11">
        <f t="shared" ref="F45:F46" si="32">SUM(D45:E45)</f>
        <v>0.18057005457385855</v>
      </c>
      <c r="G45" s="200">
        <f t="shared" si="27"/>
        <v>3.8221079979805506E-2</v>
      </c>
      <c r="I45" s="11" t="str">
        <f t="shared" ref="I45:I49" si="33">I34</f>
        <v>Skilled trades occupations</v>
      </c>
      <c r="J45" s="11">
        <v>2.3839167216448294</v>
      </c>
      <c r="K45" s="11">
        <v>3.8450415821382151</v>
      </c>
      <c r="L45" s="11">
        <v>1.4611248604933853</v>
      </c>
      <c r="M45" s="11">
        <v>1.8701015434735617</v>
      </c>
      <c r="N45" s="11">
        <v>3.331226403966947</v>
      </c>
      <c r="P45" s="10" t="str">
        <f>name!D13</f>
        <v>34 Culture, media and sports occupations</v>
      </c>
      <c r="Q45" s="11">
        <v>4.5745551721230653</v>
      </c>
      <c r="R45" s="11">
        <v>5.2333350589591934</v>
      </c>
      <c r="S45" s="345">
        <f t="shared" si="28"/>
        <v>0.65877988683612809</v>
      </c>
      <c r="T45" s="345">
        <v>2.5677991857426856</v>
      </c>
      <c r="U45" s="345">
        <f t="shared" si="29"/>
        <v>3.2265790725788137</v>
      </c>
      <c r="V45" s="346">
        <f t="shared" si="30"/>
        <v>3.014771029076968E-2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0.31576001128339165</v>
      </c>
      <c r="C46" s="11">
        <v>0.66568189253933352</v>
      </c>
      <c r="D46" s="11">
        <f t="shared" si="31"/>
        <v>0.34992188125594187</v>
      </c>
      <c r="E46" s="11">
        <v>0.22795943998374513</v>
      </c>
      <c r="F46" s="11">
        <f t="shared" si="32"/>
        <v>0.57788132123968694</v>
      </c>
      <c r="G46" s="200">
        <f t="shared" si="27"/>
        <v>3.6894369193910537E-2</v>
      </c>
      <c r="I46" s="11" t="str">
        <f t="shared" si="33"/>
        <v>Caring, leisure and other service occupations</v>
      </c>
      <c r="J46" s="11">
        <v>3.9924328090842947</v>
      </c>
      <c r="K46" s="11">
        <v>5.9139060607310014</v>
      </c>
      <c r="L46" s="11">
        <v>1.921473251646707</v>
      </c>
      <c r="M46" s="11">
        <v>3.4178032176545616</v>
      </c>
      <c r="N46" s="11">
        <v>5.3392764693012689</v>
      </c>
      <c r="P46" s="10" t="str">
        <f>name!D14</f>
        <v>35 Business and public service associate professionals</v>
      </c>
      <c r="Q46" s="11">
        <v>11.438739435931423</v>
      </c>
      <c r="R46" s="11">
        <v>13.00565882927126</v>
      </c>
      <c r="S46" s="345">
        <f t="shared" si="28"/>
        <v>1.5669193933398375</v>
      </c>
      <c r="T46" s="345">
        <v>6.5900612109465069</v>
      </c>
      <c r="U46" s="345">
        <f t="shared" si="29"/>
        <v>8.1569806042863444</v>
      </c>
      <c r="V46" s="346">
        <f t="shared" si="30"/>
        <v>3.0795651921972311E-2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0.17500206577882144</v>
      </c>
      <c r="C47" s="11">
        <v>0.43856497055690158</v>
      </c>
      <c r="D47" s="11">
        <f t="shared" si="25"/>
        <v>0.26356290477808014</v>
      </c>
      <c r="E47" s="11">
        <v>0.16846790167581413</v>
      </c>
      <c r="F47" s="11">
        <f t="shared" si="26"/>
        <v>0.43203080645389424</v>
      </c>
      <c r="G47" s="200">
        <f t="shared" si="27"/>
        <v>4.5979178803470466E-2</v>
      </c>
      <c r="I47" s="11" t="str">
        <f t="shared" si="33"/>
        <v>Sales and customer service occupations</v>
      </c>
      <c r="J47" s="11">
        <v>4.4113935478366191</v>
      </c>
      <c r="K47" s="11">
        <v>6.7038026820208936</v>
      </c>
      <c r="L47" s="11">
        <v>2.2924091341842745</v>
      </c>
      <c r="M47" s="11">
        <v>3.2176345654618053</v>
      </c>
      <c r="N47" s="11">
        <v>5.5100436996460793</v>
      </c>
      <c r="P47" s="10" t="str">
        <f>name!D15</f>
        <v>41 Administrative occupations</v>
      </c>
      <c r="Q47" s="11">
        <v>24.0213010851074</v>
      </c>
      <c r="R47" s="11">
        <v>22.602572223694079</v>
      </c>
      <c r="S47" s="345">
        <f t="shared" si="28"/>
        <v>-1.4187288614133209</v>
      </c>
      <c r="T47" s="345">
        <v>13.418955674710606</v>
      </c>
      <c r="U47" s="345">
        <f t="shared" si="29"/>
        <v>12.000226813297285</v>
      </c>
      <c r="V47" s="346">
        <f t="shared" si="30"/>
        <v>3.002908032761531E-2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1.7397421307015132E-2</v>
      </c>
      <c r="C48" s="11">
        <v>5.7855028461737776E-2</v>
      </c>
      <c r="D48" s="11">
        <f t="shared" si="25"/>
        <v>4.0457607154722644E-2</v>
      </c>
      <c r="E48" s="11">
        <v>2.3103471634567597E-2</v>
      </c>
      <c r="F48" s="11">
        <f t="shared" si="26"/>
        <v>6.3561078789290237E-2</v>
      </c>
      <c r="G48" s="200">
        <f t="shared" si="27"/>
        <v>5.7950418046622376E-2</v>
      </c>
      <c r="I48" s="11" t="str">
        <f t="shared" si="33"/>
        <v>Process, plant and machine operatives</v>
      </c>
      <c r="J48" s="11">
        <v>0.87616582796629738</v>
      </c>
      <c r="K48" s="11">
        <v>1.7858166892043963</v>
      </c>
      <c r="L48" s="11">
        <v>0.90965086123809902</v>
      </c>
      <c r="M48" s="11">
        <v>0.84184681142561568</v>
      </c>
      <c r="N48" s="11">
        <v>1.7514976726637146</v>
      </c>
      <c r="P48" s="10" t="str">
        <f>name!D16</f>
        <v>42 Secretarial and related occupations</v>
      </c>
      <c r="Q48" s="11">
        <v>6.494499159047681</v>
      </c>
      <c r="R48" s="11">
        <v>4.7963973148693126</v>
      </c>
      <c r="S48" s="345">
        <f t="shared" si="28"/>
        <v>-1.6981018441783684</v>
      </c>
      <c r="T48" s="345">
        <v>3.0554680001060599</v>
      </c>
      <c r="U48" s="345">
        <f t="shared" si="29"/>
        <v>1.3573661559276915</v>
      </c>
      <c r="V48" s="346">
        <f t="shared" si="30"/>
        <v>2.6038713697225546E-2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1.6552265736313968E-2</v>
      </c>
      <c r="C49" s="11">
        <v>3.6801791176524191E-2</v>
      </c>
      <c r="D49" s="11">
        <f t="shared" si="25"/>
        <v>2.0249525440210223E-2</v>
      </c>
      <c r="E49" s="11">
        <v>1.9532807721527733E-2</v>
      </c>
      <c r="F49" s="11">
        <f t="shared" si="26"/>
        <v>3.9782333161737959E-2</v>
      </c>
      <c r="G49" s="200">
        <f t="shared" si="27"/>
        <v>5.3330540128876835E-2</v>
      </c>
      <c r="I49" s="11" t="str">
        <f t="shared" si="33"/>
        <v>Elementary occupations</v>
      </c>
      <c r="J49" s="11">
        <v>2.7266243323111974</v>
      </c>
      <c r="K49" s="11">
        <v>4.4308852479212373</v>
      </c>
      <c r="L49" s="11">
        <v>1.7042609156100403</v>
      </c>
      <c r="M49" s="11">
        <v>2.4558151120191396</v>
      </c>
      <c r="N49" s="11">
        <v>4.1600760276291799</v>
      </c>
      <c r="P49" s="10" t="str">
        <f>name!D17</f>
        <v>51 Skilled agricultural and related trades</v>
      </c>
      <c r="Q49" s="11">
        <v>0.68482613134923565</v>
      </c>
      <c r="R49" s="11">
        <v>0.81189698681570888</v>
      </c>
      <c r="S49" s="345">
        <f t="shared" si="28"/>
        <v>0.12707085546647323</v>
      </c>
      <c r="T49" s="345">
        <v>0.48958339155345165</v>
      </c>
      <c r="U49" s="345">
        <f t="shared" si="29"/>
        <v>0.61665424701992488</v>
      </c>
      <c r="V49" s="346">
        <f t="shared" si="30"/>
        <v>3.6611325384586779E-2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1.364270023158694E-2</v>
      </c>
      <c r="C50" s="11">
        <v>3.0916375297851489E-2</v>
      </c>
      <c r="D50" s="11">
        <f t="shared" si="25"/>
        <v>1.7273675066264552E-2</v>
      </c>
      <c r="E50" s="11">
        <v>9.165527665916556E-3</v>
      </c>
      <c r="F50" s="11">
        <f t="shared" si="26"/>
        <v>2.6439202732181109E-2</v>
      </c>
      <c r="G50" s="200">
        <f t="shared" si="27"/>
        <v>3.4854789046591783E-2</v>
      </c>
      <c r="O50" s="71"/>
      <c r="P50" s="10" t="str">
        <f>name!D18</f>
        <v>52 Skilled metal, electrical and electronic trades</v>
      </c>
      <c r="Q50" s="11">
        <v>0.3771131696791693</v>
      </c>
      <c r="R50" s="11">
        <v>0.94026482015239599</v>
      </c>
      <c r="S50" s="345">
        <f t="shared" si="28"/>
        <v>0.56315165047322668</v>
      </c>
      <c r="T50" s="345">
        <v>0.42087382167750648</v>
      </c>
      <c r="U50" s="345">
        <f t="shared" si="29"/>
        <v>0.9840254721507331</v>
      </c>
      <c r="V50" s="346">
        <f t="shared" si="30"/>
        <v>5.123934626294524E-2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4.4316402864550512E-3</v>
      </c>
      <c r="C51" s="11">
        <v>1.186814799679807E-2</v>
      </c>
      <c r="D51" s="11">
        <f t="shared" ref="D51" si="34">C51-B51</f>
        <v>7.436507710343019E-3</v>
      </c>
      <c r="E51" s="11">
        <v>4.0931633706282611E-3</v>
      </c>
      <c r="F51" s="11">
        <f t="shared" ref="F51" si="35">SUM(D51:E51)</f>
        <v>1.152967108097128E-2</v>
      </c>
      <c r="G51" s="200">
        <f t="shared" si="27"/>
        <v>4.4579084032387195E-2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0.29955481427179764</v>
      </c>
      <c r="R51" s="11">
        <v>0.20310359297817376</v>
      </c>
      <c r="S51" s="345">
        <f t="shared" si="28"/>
        <v>-9.6451221293623879E-2</v>
      </c>
      <c r="T51" s="345">
        <v>0.10613006659412816</v>
      </c>
      <c r="U51" s="345">
        <f t="shared" si="29"/>
        <v>9.6788453005042796E-3</v>
      </c>
      <c r="V51" s="346">
        <f t="shared" si="30"/>
        <v>2.0424399645546654E-2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2.9342703964717925E-2</v>
      </c>
      <c r="C52" s="11">
        <v>8.0181477867027687E-2</v>
      </c>
      <c r="D52" s="11">
        <f t="shared" si="25"/>
        <v>5.0838773902309758E-2</v>
      </c>
      <c r="E52" s="11">
        <v>2.7287870353375442E-2</v>
      </c>
      <c r="F52" s="11">
        <f t="shared" si="26"/>
        <v>7.8126644255685204E-2</v>
      </c>
      <c r="G52" s="200">
        <f t="shared" si="27"/>
        <v>4.4808560459187463E-2</v>
      </c>
      <c r="I52" s="11" t="str">
        <f>I41</f>
        <v>Managers, directors and senior officials</v>
      </c>
      <c r="J52" s="11">
        <f t="array" ref="J52:J60">MMULT(aggregation!$B$13:$AA$21,B123:B148)</f>
        <v>2.4508188306036129</v>
      </c>
      <c r="K52" s="11">
        <f t="array" ref="K52:K60">MMULT(aggregation!$B$13:$AA$21,C123:C148)</f>
        <v>2.6506618693373261</v>
      </c>
      <c r="L52" s="11">
        <f t="array" ref="L52:L60">MMULT(aggregation!$B$13:$AA$21,D123:D148)</f>
        <v>0.19984303873371323</v>
      </c>
      <c r="M52" s="11">
        <f t="array" ref="M52:M60">MMULT(aggregation!$B$13:$AA$21,E123:E148)</f>
        <v>1.4592333660158019</v>
      </c>
      <c r="N52" s="11">
        <f t="array" ref="N52:N60">MMULT(aggregation!$B$13:$AA$21,F123:F148)</f>
        <v>1.659076404749515</v>
      </c>
      <c r="P52" s="10" t="str">
        <f>name!D20</f>
        <v>54 Textiles, printing and other skilled trades</v>
      </c>
      <c r="Q52" s="11">
        <v>3.0377475502392515</v>
      </c>
      <c r="R52" s="11">
        <v>3.2041669407694933</v>
      </c>
      <c r="S52" s="345">
        <f t="shared" si="28"/>
        <v>0.1664193905302418</v>
      </c>
      <c r="T52" s="345">
        <v>1.8765684075470475</v>
      </c>
      <c r="U52" s="345">
        <f t="shared" si="29"/>
        <v>2.0429877980772893</v>
      </c>
      <c r="V52" s="346">
        <f t="shared" si="30"/>
        <v>3.258883863099582E-2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1.6746837996193115E-2</v>
      </c>
      <c r="C53" s="11">
        <v>3.8923676145019799E-2</v>
      </c>
      <c r="D53" s="11">
        <f t="shared" si="25"/>
        <v>2.2176838148826684E-2</v>
      </c>
      <c r="E53" s="11">
        <v>1.5610443154556284E-2</v>
      </c>
      <c r="F53" s="11">
        <f t="shared" si="26"/>
        <v>3.778728130338297E-2</v>
      </c>
      <c r="G53" s="200">
        <f t="shared" si="27"/>
        <v>4.4886890060519935E-2</v>
      </c>
      <c r="I53" s="11" t="str">
        <f>I42</f>
        <v>Professional occupations</v>
      </c>
      <c r="J53" s="11">
        <v>3.8451236422683008</v>
      </c>
      <c r="K53" s="11">
        <v>2.5253887318520665</v>
      </c>
      <c r="L53" s="11">
        <v>-1.3197349104162344</v>
      </c>
      <c r="M53" s="11">
        <v>1.1292256017853228</v>
      </c>
      <c r="N53" s="11">
        <v>-0.19050930863091187</v>
      </c>
      <c r="P53" s="10" t="str">
        <f>name!D21</f>
        <v>61 Caring personal service occupations</v>
      </c>
      <c r="Q53" s="11">
        <v>22.497072891649424</v>
      </c>
      <c r="R53" s="11">
        <v>24.677610474792676</v>
      </c>
      <c r="S53" s="345">
        <f t="shared" si="28"/>
        <v>2.1805375831432521</v>
      </c>
      <c r="T53" s="345">
        <v>13.608991310121757</v>
      </c>
      <c r="U53" s="345">
        <f t="shared" si="29"/>
        <v>15.789528893265009</v>
      </c>
      <c r="V53" s="346">
        <f t="shared" si="30"/>
        <v>3.2040979588369156E-2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2.0149946419830003E-2</v>
      </c>
      <c r="C54" s="11">
        <v>4.5961847422691909E-2</v>
      </c>
      <c r="D54" s="11">
        <f t="shared" ref="D54:D55" si="36">C54-B54</f>
        <v>2.5811901002861907E-2</v>
      </c>
      <c r="E54" s="11">
        <v>1.9946669910678567E-2</v>
      </c>
      <c r="F54" s="11">
        <f t="shared" ref="F54:F55" si="37">SUM(D54:E54)</f>
        <v>4.5758570913540478E-2</v>
      </c>
      <c r="G54" s="200">
        <f t="shared" si="27"/>
        <v>4.6941114349740465E-2</v>
      </c>
      <c r="I54" s="11" t="str">
        <f>I43</f>
        <v>Associate professional occupations</v>
      </c>
      <c r="J54" s="11">
        <v>3.6028018245207933</v>
      </c>
      <c r="K54" s="11">
        <v>3.8918161067256056</v>
      </c>
      <c r="L54" s="11">
        <v>0.28901428220481257</v>
      </c>
      <c r="M54" s="11">
        <v>1.8446361176808042</v>
      </c>
      <c r="N54" s="11">
        <v>2.1336503998856164</v>
      </c>
      <c r="P54" s="10" t="str">
        <f>name!D22</f>
        <v>62 Leisure, travel and related personal service occupations</v>
      </c>
      <c r="Q54" s="11">
        <v>5.2690267001327644</v>
      </c>
      <c r="R54" s="11">
        <v>5.6258282468524756</v>
      </c>
      <c r="S54" s="345">
        <f t="shared" si="28"/>
        <v>0.3568015467197112</v>
      </c>
      <c r="T54" s="345">
        <v>2.9700061641676139</v>
      </c>
      <c r="U54" s="345">
        <f t="shared" si="29"/>
        <v>3.3268077108873251</v>
      </c>
      <c r="V54" s="346">
        <f t="shared" si="30"/>
        <v>3.0251026062818598E-2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6.9765325634458012E-4</v>
      </c>
      <c r="C55" s="11">
        <v>1.3176724948588945E-3</v>
      </c>
      <c r="D55" s="11">
        <f t="shared" si="36"/>
        <v>6.2001923851431439E-4</v>
      </c>
      <c r="E55" s="11">
        <v>4.9759809448524442E-4</v>
      </c>
      <c r="F55" s="11">
        <f t="shared" si="37"/>
        <v>1.1176173329995589E-3</v>
      </c>
      <c r="G55" s="200">
        <f t="shared" si="27"/>
        <v>3.6544554726779088E-2</v>
      </c>
      <c r="I55" s="11" t="str">
        <f>I44</f>
        <v>Administrative and secretarial occupations</v>
      </c>
      <c r="J55" s="11">
        <v>2.825039634021222</v>
      </c>
      <c r="K55" s="11">
        <v>3.7938226236041119</v>
      </c>
      <c r="L55" s="11">
        <v>0.96878298958288978</v>
      </c>
      <c r="M55" s="11">
        <v>2.1045355956602139</v>
      </c>
      <c r="N55" s="11">
        <v>3.0733185852431033</v>
      </c>
      <c r="P55" s="10" t="str">
        <f>name!D23</f>
        <v>63 Community and civil enforcement occupations</v>
      </c>
      <c r="Q55" s="11">
        <v>7.1821225593724419E-2</v>
      </c>
      <c r="R55" s="11">
        <v>8.9348406705105757E-2</v>
      </c>
      <c r="S55" s="345">
        <f t="shared" si="28"/>
        <v>1.7527181111381337E-2</v>
      </c>
      <c r="T55" s="345">
        <v>5.5605677634810634E-2</v>
      </c>
      <c r="U55" s="345">
        <f t="shared" si="29"/>
        <v>7.3132858746191964E-2</v>
      </c>
      <c r="V55" s="346">
        <f t="shared" si="30"/>
        <v>3.8964131359113585E-2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6.091877415152356E-2</v>
      </c>
      <c r="C56" s="11">
        <v>0.12383196631398513</v>
      </c>
      <c r="D56" s="11">
        <f t="shared" si="25"/>
        <v>6.2913192162461579E-2</v>
      </c>
      <c r="E56" s="11">
        <v>4.274385192289544E-2</v>
      </c>
      <c r="F56" s="11">
        <f t="shared" si="26"/>
        <v>0.10565704408535702</v>
      </c>
      <c r="G56" s="200">
        <f t="shared" si="27"/>
        <v>3.6075498340366385E-2</v>
      </c>
      <c r="I56" s="11" t="str">
        <f t="shared" ref="I56:I60" si="38">I45</f>
        <v>Skilled trades occupations</v>
      </c>
      <c r="J56" s="11">
        <v>1.0745433380809217</v>
      </c>
      <c r="K56" s="11">
        <v>1.6841398049069758</v>
      </c>
      <c r="L56" s="11">
        <v>0.60959646682605406</v>
      </c>
      <c r="M56" s="11">
        <v>0.84860163209420691</v>
      </c>
      <c r="N56" s="11">
        <v>1.458198098920261</v>
      </c>
      <c r="P56" s="10" t="str">
        <f>name!D24</f>
        <v>71 Sales occupations</v>
      </c>
      <c r="Q56" s="11">
        <v>16.472715830609598</v>
      </c>
      <c r="R56" s="11">
        <v>15.078476983255719</v>
      </c>
      <c r="S56" s="345">
        <f t="shared" si="28"/>
        <v>-1.3942388473538792</v>
      </c>
      <c r="T56" s="345">
        <v>8.7333594136212582</v>
      </c>
      <c r="U56" s="345">
        <f t="shared" si="29"/>
        <v>7.3391205662673791</v>
      </c>
      <c r="V56" s="346">
        <f t="shared" si="30"/>
        <v>2.8764575792953107E-2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2.6572770116928976E-2</v>
      </c>
      <c r="C57" s="11">
        <v>7.1328636036320572E-2</v>
      </c>
      <c r="D57" s="11">
        <f t="shared" si="25"/>
        <v>4.4755865919391596E-2</v>
      </c>
      <c r="E57" s="11">
        <v>2.3546556838852879E-2</v>
      </c>
      <c r="F57" s="11">
        <f t="shared" si="26"/>
        <v>6.8302422758244469E-2</v>
      </c>
      <c r="G57" s="200">
        <f t="shared" si="27"/>
        <v>4.3208763387877047E-2</v>
      </c>
      <c r="I57" s="11" t="str">
        <f t="shared" si="38"/>
        <v>Caring, leisure and other service occupations</v>
      </c>
      <c r="J57" s="11">
        <v>3.038160528788151</v>
      </c>
      <c r="K57" s="11">
        <v>3.4978655403164622</v>
      </c>
      <c r="L57" s="11">
        <v>0.45970501152831095</v>
      </c>
      <c r="M57" s="11">
        <v>2.0244302919741548</v>
      </c>
      <c r="N57" s="11">
        <v>2.484135303502466</v>
      </c>
      <c r="P57" s="10" t="str">
        <f>name!D25</f>
        <v>72 Customer service occupations</v>
      </c>
      <c r="Q57" s="11">
        <v>4.1014303525253526</v>
      </c>
      <c r="R57" s="11">
        <v>4.4886004762226621</v>
      </c>
      <c r="S57" s="345">
        <f t="shared" si="28"/>
        <v>0.38717012369730952</v>
      </c>
      <c r="T57" s="345">
        <v>2.3110249608121238</v>
      </c>
      <c r="U57" s="345">
        <f t="shared" si="29"/>
        <v>2.6981950845094334</v>
      </c>
      <c r="V57" s="346">
        <f t="shared" si="30"/>
        <v>3.0242039213478789E-2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1.5450742550012711E-2</v>
      </c>
      <c r="C58" s="11">
        <v>5.8355178801850809E-2</v>
      </c>
      <c r="D58" s="11">
        <f t="shared" ref="D58:D59" si="39">C58-B58</f>
        <v>4.2904436251838096E-2</v>
      </c>
      <c r="E58" s="11">
        <v>1.8747069206135045E-2</v>
      </c>
      <c r="F58" s="11">
        <f t="shared" ref="F58:F59" si="40">SUM(D58:E58)</f>
        <v>6.1651505457973141E-2</v>
      </c>
      <c r="G58" s="200">
        <f t="shared" si="27"/>
        <v>5.4394821018757922E-2</v>
      </c>
      <c r="I58" s="11" t="str">
        <f t="shared" si="38"/>
        <v>Sales and customer service occupations</v>
      </c>
      <c r="J58" s="11">
        <v>1.4836394208276229</v>
      </c>
      <c r="K58" s="11">
        <v>2.1567021124332926</v>
      </c>
      <c r="L58" s="11">
        <v>0.67306269160566945</v>
      </c>
      <c r="M58" s="11">
        <v>1.0775075749213161</v>
      </c>
      <c r="N58" s="11">
        <v>1.7505702665269858</v>
      </c>
      <c r="P58" s="10" t="str">
        <f>name!D26</f>
        <v>81 Process, plant and machine operatives</v>
      </c>
      <c r="Q58" s="11">
        <v>1.8069399968799464</v>
      </c>
      <c r="R58" s="11">
        <v>2.322240149322333</v>
      </c>
      <c r="S58" s="345">
        <f t="shared" si="28"/>
        <v>0.51530015244238658</v>
      </c>
      <c r="T58" s="345">
        <v>1.0701744456877329</v>
      </c>
      <c r="U58" s="345">
        <f t="shared" si="29"/>
        <v>1.5854745981301195</v>
      </c>
      <c r="V58" s="346">
        <f t="shared" si="30"/>
        <v>3.1496029018232896E-2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2.8099785187329078E-2</v>
      </c>
      <c r="C59" s="11">
        <v>7.3698650803636578E-2</v>
      </c>
      <c r="D59" s="11">
        <f t="shared" si="39"/>
        <v>4.55988656163075E-2</v>
      </c>
      <c r="E59" s="11">
        <v>3.1891544387424975E-2</v>
      </c>
      <c r="F59" s="11">
        <f t="shared" si="40"/>
        <v>7.7490410003732468E-2</v>
      </c>
      <c r="G59" s="200">
        <f t="shared" si="27"/>
        <v>5.186264569668575E-2</v>
      </c>
      <c r="I59" s="11" t="str">
        <f t="shared" si="38"/>
        <v>Process, plant and machine operatives</v>
      </c>
      <c r="J59" s="11">
        <v>0.40542913303000755</v>
      </c>
      <c r="K59" s="11">
        <v>0.77506352439584414</v>
      </c>
      <c r="L59" s="11">
        <v>0.36963439136583659</v>
      </c>
      <c r="M59" s="11">
        <v>0.37155870017597847</v>
      </c>
      <c r="N59" s="11">
        <v>0.74119309154181501</v>
      </c>
      <c r="P59" s="10" t="str">
        <f>name!D27</f>
        <v>82 Transport and mobile machine drivers and operatives</v>
      </c>
      <c r="Q59" s="11">
        <v>0.93279456677875161</v>
      </c>
      <c r="R59" s="11">
        <v>1.2578013667833623</v>
      </c>
      <c r="S59" s="345">
        <f t="shared" si="28"/>
        <v>0.32500680000461069</v>
      </c>
      <c r="T59" s="345">
        <v>0.72749962760744868</v>
      </c>
      <c r="U59" s="345">
        <f t="shared" si="29"/>
        <v>1.0525064276120593</v>
      </c>
      <c r="V59" s="346">
        <f t="shared" si="30"/>
        <v>3.9185957359344048E-2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2.4135762867785005E-4</v>
      </c>
      <c r="C60" s="11">
        <v>2.5837016569906245E-3</v>
      </c>
      <c r="D60" s="11">
        <f t="shared" si="25"/>
        <v>2.3423440283127745E-3</v>
      </c>
      <c r="E60" s="11">
        <v>1.0272266367321605E-3</v>
      </c>
      <c r="F60" s="11">
        <f t="shared" si="26"/>
        <v>3.369570665044935E-3</v>
      </c>
      <c r="G60" s="200">
        <f t="shared" si="27"/>
        <v>0.11697611393537355</v>
      </c>
      <c r="I60" s="11" t="str">
        <f t="shared" si="38"/>
        <v>Elementary occupations</v>
      </c>
      <c r="J60" s="11">
        <v>1.3548683321053132</v>
      </c>
      <c r="K60" s="11">
        <v>2.3453553888973619</v>
      </c>
      <c r="L60" s="11">
        <v>0.99048705679204885</v>
      </c>
      <c r="M60" s="11">
        <v>1.214318498364664</v>
      </c>
      <c r="N60" s="11">
        <v>2.2048055551567129</v>
      </c>
      <c r="P60" s="10" t="str">
        <f>name!D28</f>
        <v>91 Elementary trades and related occupations</v>
      </c>
      <c r="Q60" s="11">
        <v>1.3299267069200602</v>
      </c>
      <c r="R60" s="11">
        <v>6.0313165496314332</v>
      </c>
      <c r="S60" s="345">
        <f t="shared" si="28"/>
        <v>4.7013898427113734</v>
      </c>
      <c r="T60" s="345">
        <v>3.0821998979295633</v>
      </c>
      <c r="U60" s="345">
        <f t="shared" si="29"/>
        <v>7.7835897406409362</v>
      </c>
      <c r="V60" s="346">
        <f t="shared" si="30"/>
        <v>8.3231674370185305E-2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2.463800942805881E-2</v>
      </c>
      <c r="C61" s="11">
        <v>4.732966189053664E-2</v>
      </c>
      <c r="D61" s="11">
        <f t="shared" ref="D61" si="41">C61-B61</f>
        <v>2.269165246247783E-2</v>
      </c>
      <c r="E61" s="11">
        <v>1.9568600712271914E-2</v>
      </c>
      <c r="F61" s="11">
        <f t="shared" ref="F61" si="42">SUM(D61:E61)</f>
        <v>4.226025317474974E-2</v>
      </c>
      <c r="G61" s="200">
        <f t="shared" ref="G61" si="43">IF(B61&gt;0,(1+(E61/B61))^(1/($C$6-$B$6))-1,0)</f>
        <v>3.9741646319670254E-2</v>
      </c>
      <c r="P61" s="10" t="str">
        <f>name!D29</f>
        <v>92 Elementary administration and service occupations</v>
      </c>
      <c r="Q61" s="11">
        <v>15.768431909192188</v>
      </c>
      <c r="R61" s="11">
        <v>12.418700055391636</v>
      </c>
      <c r="S61" s="345">
        <f t="shared" ref="S61" si="44">R61-Q61</f>
        <v>-3.3497318538005523</v>
      </c>
      <c r="T61" s="345">
        <v>7.4279646954107976</v>
      </c>
      <c r="U61" s="345">
        <f t="shared" ref="U61" si="45">SUM(S61:T61)</f>
        <v>4.0782328416102454</v>
      </c>
      <c r="V61" s="346">
        <f t="shared" ref="V61" si="46">IF(Q61&gt;0,(1+(T61/Q61))^(1/($C$6-$B$6))-1,0)</f>
        <v>2.6066403886326306E-2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6.139828551627728</v>
      </c>
      <c r="C62" s="11">
        <f t="shared" ref="C62:F62" si="47">SUM(C36:C61)</f>
        <v>11.953620970527753</v>
      </c>
      <c r="D62" s="11">
        <f t="shared" si="47"/>
        <v>5.8137924189000305</v>
      </c>
      <c r="E62" s="11">
        <f t="shared" si="47"/>
        <v>4.3002456519302248</v>
      </c>
      <c r="F62" s="11">
        <f t="shared" si="47"/>
        <v>10.114038070830251</v>
      </c>
      <c r="G62" s="200">
        <f t="shared" si="27"/>
        <v>3.6024015718988833E-2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184.24871944065347</v>
      </c>
      <c r="R62" s="11">
        <f>SUM(R36:R61)</f>
        <v>204.06789649841983</v>
      </c>
      <c r="S62" s="345">
        <f>R62-Q62</f>
        <v>19.819177057766353</v>
      </c>
      <c r="T62" s="11">
        <f>SUM(T36:T61)</f>
        <v>110.37650720402841</v>
      </c>
      <c r="U62" s="345">
        <f>SUM(S62:T62)</f>
        <v>130.19568426179478</v>
      </c>
      <c r="V62" s="346">
        <f t="shared" si="30"/>
        <v>3.1789324513691763E-2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3.2220505760103841</v>
      </c>
      <c r="K63" s="11">
        <f t="array" ref="K63:K71">MMULT(aggregation!$B$13:$AA$21,C152:C177)</f>
        <v>3.3068779255548986</v>
      </c>
      <c r="L63" s="11">
        <f t="array" ref="L63:L71">MMULT(aggregation!$B$13:$AA$21,D152:D177)</f>
        <v>8.4827349544514541E-2</v>
      </c>
      <c r="M63" s="11">
        <f t="array" ref="M63:M71">MMULT(aggregation!$B$13:$AA$21,E152:E177)</f>
        <v>1.8546996590574845</v>
      </c>
      <c r="N63" s="11">
        <f t="array" ref="N63:N71">MMULT(aggregation!$B$13:$AA$21,F152:F177)</f>
        <v>1.9395270086019991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4.2359127225021069</v>
      </c>
      <c r="K64" s="11">
        <v>4.5767807818031168</v>
      </c>
      <c r="L64" s="11">
        <v>0.34086805930100988</v>
      </c>
      <c r="M64" s="11">
        <v>2.0152031672432833</v>
      </c>
      <c r="N64" s="11">
        <v>2.3560712265442931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3.9499297652241729</v>
      </c>
      <c r="C65" s="11">
        <v>6.7961775090080749</v>
      </c>
      <c r="D65" s="11">
        <f>C65-B65</f>
        <v>2.846247743783902</v>
      </c>
      <c r="E65" s="11">
        <v>2.7610820012385666</v>
      </c>
      <c r="F65" s="11">
        <f>SUM(D65:E65)</f>
        <v>5.6073297450224686</v>
      </c>
      <c r="G65" s="200">
        <f>IF(B65&gt;0,(1+(E65/B65))^(1/($C$6-$B$6))-1,0)</f>
        <v>3.5968559198069405E-2</v>
      </c>
      <c r="I65" s="11" t="str">
        <f>I54</f>
        <v>Associate professional occupations</v>
      </c>
      <c r="J65" s="11">
        <v>3.2863588711870175</v>
      </c>
      <c r="K65" s="11">
        <v>3.5757877386954799</v>
      </c>
      <c r="L65" s="11">
        <v>0.28942886750846231</v>
      </c>
      <c r="M65" s="11">
        <v>1.6628139162959705</v>
      </c>
      <c r="N65" s="11">
        <v>1.9522427838044325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1.5834554417315412</v>
      </c>
      <c r="C66" s="11">
        <v>3.5025294817615573</v>
      </c>
      <c r="D66" s="11">
        <f t="shared" ref="D66:D89" si="50">C66-B66</f>
        <v>1.9190740400300161</v>
      </c>
      <c r="E66" s="11">
        <v>1.4842977162683739</v>
      </c>
      <c r="F66" s="11">
        <f t="shared" ref="F66:F89" si="51">SUM(D66:E66)</f>
        <v>3.4033717562983901</v>
      </c>
      <c r="G66" s="200">
        <f t="shared" ref="G66:G89" si="52">IF(B66&gt;0,(1+(E66/B66))^(1/($C$6-$B$6))-1,0)</f>
        <v>4.5075430442062858E-2</v>
      </c>
      <c r="I66" s="11" t="str">
        <f>I55</f>
        <v>Administrative and secretarial occupations</v>
      </c>
      <c r="J66" s="11">
        <v>2.7590612714168761</v>
      </c>
      <c r="K66" s="11">
        <v>3.6824661593335128</v>
      </c>
      <c r="L66" s="11">
        <v>0.923404887916637</v>
      </c>
      <c r="M66" s="11">
        <v>1.8600060747177922</v>
      </c>
      <c r="N66" s="11">
        <v>2.783410962634429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4.902894802635517</v>
      </c>
      <c r="C67" s="11">
        <v>11.736984519679487</v>
      </c>
      <c r="D67" s="11">
        <f t="shared" si="50"/>
        <v>6.8340897170439696</v>
      </c>
      <c r="E67" s="11">
        <v>3.4014690784609343</v>
      </c>
      <c r="F67" s="11">
        <f t="shared" si="51"/>
        <v>10.235558795504904</v>
      </c>
      <c r="G67" s="200">
        <f t="shared" si="52"/>
        <v>3.5754716753098714E-2</v>
      </c>
      <c r="I67" s="11" t="str">
        <f t="shared" ref="I67:I71" si="53">I56</f>
        <v>Skilled trades occupations</v>
      </c>
      <c r="J67" s="11">
        <v>2.1246905276245811</v>
      </c>
      <c r="K67" s="11">
        <v>2.924031201722431</v>
      </c>
      <c r="L67" s="11">
        <v>0.79934067409785026</v>
      </c>
      <c r="M67" s="11">
        <v>1.4097758564474432</v>
      </c>
      <c r="N67" s="11">
        <v>2.2091165305452933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3.1406021245849831</v>
      </c>
      <c r="C68" s="11">
        <v>5.3612572740696782</v>
      </c>
      <c r="D68" s="11">
        <f t="shared" si="50"/>
        <v>2.2206551494846951</v>
      </c>
      <c r="E68" s="11">
        <v>2.1606961534232338</v>
      </c>
      <c r="F68" s="11">
        <f t="shared" si="51"/>
        <v>4.3813513029079285</v>
      </c>
      <c r="G68" s="200">
        <f t="shared" si="52"/>
        <v>3.5518720622640165E-2</v>
      </c>
      <c r="I68" s="11" t="str">
        <f t="shared" si="53"/>
        <v>Caring, leisure and other service occupations</v>
      </c>
      <c r="J68" s="11">
        <v>2.1466839612547557</v>
      </c>
      <c r="K68" s="11">
        <v>2.7770485563333729</v>
      </c>
      <c r="L68" s="11">
        <v>0.63036459507861708</v>
      </c>
      <c r="M68" s="11">
        <v>1.5749037812692119</v>
      </c>
      <c r="N68" s="11">
        <v>2.2052683763478287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8.8941642982563689</v>
      </c>
      <c r="C69" s="11">
        <v>12.350680355954289</v>
      </c>
      <c r="D69" s="11">
        <f t="shared" ref="D69" si="54">C69-B69</f>
        <v>3.4565160576979199</v>
      </c>
      <c r="E69" s="11">
        <v>5.5101761989120686</v>
      </c>
      <c r="F69" s="11">
        <f t="shared" ref="F69" si="55">SUM(D69:E69)</f>
        <v>8.9666922566099885</v>
      </c>
      <c r="G69" s="200">
        <f t="shared" si="52"/>
        <v>3.2664423705345502E-2</v>
      </c>
      <c r="I69" s="11" t="str">
        <f t="shared" si="53"/>
        <v>Sales and customer service occupations</v>
      </c>
      <c r="J69" s="11">
        <v>1.269972467360811</v>
      </c>
      <c r="K69" s="11">
        <v>1.6641420431459739</v>
      </c>
      <c r="L69" s="11">
        <v>0.39416957578516276</v>
      </c>
      <c r="M69" s="11">
        <v>0.7568036138339469</v>
      </c>
      <c r="N69" s="11">
        <v>1.1509731896191095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6.4557726532735487</v>
      </c>
      <c r="C70" s="11">
        <v>11.866043803576243</v>
      </c>
      <c r="D70" s="11">
        <f t="shared" si="50"/>
        <v>5.4102711503026946</v>
      </c>
      <c r="E70" s="11">
        <v>4.506871533288515</v>
      </c>
      <c r="F70" s="11">
        <f t="shared" si="51"/>
        <v>9.9171426835912087</v>
      </c>
      <c r="G70" s="200">
        <f t="shared" si="52"/>
        <v>3.5931739325500311E-2</v>
      </c>
      <c r="I70" s="11" t="str">
        <f t="shared" si="53"/>
        <v>Process, plant and machine operatives</v>
      </c>
      <c r="J70" s="11">
        <v>0.68406452901293713</v>
      </c>
      <c r="K70" s="11">
        <v>1.1238281554101726</v>
      </c>
      <c r="L70" s="11">
        <v>0.43976362639723543</v>
      </c>
      <c r="M70" s="11">
        <v>0.55848430532638871</v>
      </c>
      <c r="N70" s="11">
        <v>0.99824793172362414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0.92830889618326273</v>
      </c>
      <c r="C71" s="11">
        <v>1.7174983985636634</v>
      </c>
      <c r="D71" s="11">
        <f t="shared" si="50"/>
        <v>0.78918950238040064</v>
      </c>
      <c r="E71" s="11">
        <v>0.56424313162673811</v>
      </c>
      <c r="F71" s="11">
        <f t="shared" si="51"/>
        <v>1.3534326340071388</v>
      </c>
      <c r="G71" s="200">
        <f t="shared" si="52"/>
        <v>3.2165006502168358E-2</v>
      </c>
      <c r="I71" s="11" t="str">
        <f t="shared" si="53"/>
        <v>Elementary occupations</v>
      </c>
      <c r="J71" s="11">
        <v>1.2555308048842713</v>
      </c>
      <c r="K71" s="11">
        <v>2.1262595493317304</v>
      </c>
      <c r="L71" s="11">
        <v>0.8707287444474594</v>
      </c>
      <c r="M71" s="11">
        <v>1.0636426525672225</v>
      </c>
      <c r="N71" s="11">
        <v>1.9343713970146819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0.78540291029263487</v>
      </c>
      <c r="C72" s="11">
        <v>2.7533030665787761</v>
      </c>
      <c r="D72" s="11">
        <f t="shared" si="50"/>
        <v>1.9679001562861411</v>
      </c>
      <c r="E72" s="11">
        <v>1.0830142022147415</v>
      </c>
      <c r="F72" s="11">
        <f t="shared" si="51"/>
        <v>3.0509143585008829</v>
      </c>
      <c r="G72" s="200">
        <f t="shared" si="52"/>
        <v>5.9478355270006444E-2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0.18163167712726616</v>
      </c>
      <c r="C73" s="11">
        <v>0.32220024400229741</v>
      </c>
      <c r="D73" s="11">
        <f t="shared" si="50"/>
        <v>0.14056856687503125</v>
      </c>
      <c r="E73" s="11">
        <v>7.2464288094978097E-2</v>
      </c>
      <c r="F73" s="11">
        <f t="shared" si="51"/>
        <v>0.21303285497000934</v>
      </c>
      <c r="G73" s="200">
        <f t="shared" si="52"/>
        <v>2.2634433026128109E-2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1.6556469215607439</v>
      </c>
      <c r="C74" s="11">
        <v>3.0009381934099078</v>
      </c>
      <c r="D74" s="11">
        <f t="shared" ref="D74:D75" si="56">C74-B74</f>
        <v>1.3452912718491639</v>
      </c>
      <c r="E74" s="11">
        <v>1.1790380581971929</v>
      </c>
      <c r="F74" s="11">
        <f t="shared" ref="F74:F75" si="57">SUM(D74:E74)</f>
        <v>2.5243293300463567</v>
      </c>
      <c r="G74" s="200">
        <f t="shared" si="52"/>
        <v>3.6499599063681165E-2</v>
      </c>
      <c r="I74" s="11" t="str">
        <f>I63</f>
        <v>Managers, directors and senior officials</v>
      </c>
      <c r="J74" s="11">
        <f t="array" ref="J74:J82">MMULT(aggregation!$B$13:$AA$21,B181:B206)</f>
        <v>8.5450779912533168</v>
      </c>
      <c r="K74" s="11">
        <f t="array" ref="K74:K82">MMULT(aggregation!$B$13:$AA$21,C181:C206)</f>
        <v>7.5884772307289907</v>
      </c>
      <c r="L74" s="11">
        <f t="array" ref="L74:L82">MMULT(aggregation!$B$13:$AA$21,D181:D206)</f>
        <v>-0.95660076052432652</v>
      </c>
      <c r="M74" s="11">
        <f t="array" ref="M74:M82">MMULT(aggregation!$B$13:$AA$21,E181:E206)</f>
        <v>3.1896681910887059</v>
      </c>
      <c r="N74" s="11">
        <f t="array" ref="N74:N82">MMULT(aggregation!$B$13:$AA$21,F181:F206)</f>
        <v>2.233067430564379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3.6106002353475497</v>
      </c>
      <c r="C75" s="11">
        <v>6.9016240388299579</v>
      </c>
      <c r="D75" s="11">
        <f t="shared" si="56"/>
        <v>3.2910238034824082</v>
      </c>
      <c r="E75" s="11">
        <v>2.594365238616744</v>
      </c>
      <c r="F75" s="11">
        <f t="shared" si="57"/>
        <v>5.8853890420991526</v>
      </c>
      <c r="G75" s="200">
        <f t="shared" si="52"/>
        <v>3.6757846398697724E-2</v>
      </c>
      <c r="I75" s="11" t="str">
        <f>I64</f>
        <v>Professional occupations</v>
      </c>
      <c r="J75" s="11">
        <v>10.0602475667626</v>
      </c>
      <c r="K75" s="11">
        <v>10.633595484035615</v>
      </c>
      <c r="L75" s="11">
        <v>0.57334791727301304</v>
      </c>
      <c r="M75" s="11">
        <v>3.9987374323822502</v>
      </c>
      <c r="N75" s="11">
        <v>4.5720853496552634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2.322045625281143</v>
      </c>
      <c r="C76" s="11">
        <v>5.4646291839118168</v>
      </c>
      <c r="D76" s="11">
        <f t="shared" si="50"/>
        <v>3.1425835586306738</v>
      </c>
      <c r="E76" s="11">
        <v>2.1599580931833509</v>
      </c>
      <c r="F76" s="11">
        <f t="shared" si="51"/>
        <v>5.3025416518140247</v>
      </c>
      <c r="G76" s="200">
        <f t="shared" si="52"/>
        <v>4.481668069313649E-2</v>
      </c>
      <c r="I76" s="11" t="str">
        <f>I65</f>
        <v>Associate professional occupations</v>
      </c>
      <c r="J76" s="11">
        <v>9.643326006777091</v>
      </c>
      <c r="K76" s="11">
        <v>9.8796511706384074</v>
      </c>
      <c r="L76" s="11">
        <v>0.23632516386131697</v>
      </c>
      <c r="M76" s="11">
        <v>4.0418050401302192</v>
      </c>
      <c r="N76" s="11">
        <v>4.2781302039915365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0.35867736543357365</v>
      </c>
      <c r="C77" s="11">
        <v>0.73640178555680991</v>
      </c>
      <c r="D77" s="11">
        <f t="shared" si="50"/>
        <v>0.37772442012323626</v>
      </c>
      <c r="E77" s="11">
        <v>0.34511822796154124</v>
      </c>
      <c r="F77" s="11">
        <f t="shared" si="51"/>
        <v>0.72284264808477749</v>
      </c>
      <c r="G77" s="200">
        <f t="shared" si="52"/>
        <v>4.5962637420508434E-2</v>
      </c>
      <c r="I77" s="11" t="str">
        <f>I66</f>
        <v>Administrative and secretarial occupations</v>
      </c>
      <c r="J77" s="11">
        <v>9.0073716061500697</v>
      </c>
      <c r="K77" s="11">
        <v>7.3429460227479924</v>
      </c>
      <c r="L77" s="11">
        <v>-1.6644255834020778</v>
      </c>
      <c r="M77" s="11">
        <v>3.7737408182065297</v>
      </c>
      <c r="N77" s="11">
        <v>2.1093152348044519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8.6922660931439855E-2</v>
      </c>
      <c r="C78" s="11">
        <v>0.18235959634408258</v>
      </c>
      <c r="D78" s="11">
        <f t="shared" si="50"/>
        <v>9.5436935412642726E-2</v>
      </c>
      <c r="E78" s="11">
        <v>6.856087827583221E-2</v>
      </c>
      <c r="F78" s="11">
        <f t="shared" si="51"/>
        <v>0.16399781368847494</v>
      </c>
      <c r="G78" s="200">
        <f t="shared" si="52"/>
        <v>3.9529361133745278E-2</v>
      </c>
      <c r="I78" s="11" t="str">
        <f t="shared" ref="I78:I82" si="58">I67</f>
        <v>Skilled trades occupations</v>
      </c>
      <c r="J78" s="11">
        <v>12.917406281053122</v>
      </c>
      <c r="K78" s="11">
        <v>13.087557373507515</v>
      </c>
      <c r="L78" s="11">
        <v>0.17015109245439153</v>
      </c>
      <c r="M78" s="11">
        <v>4.8003454748702206</v>
      </c>
      <c r="N78" s="11">
        <v>4.9704965673246129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0.27937984000601651</v>
      </c>
      <c r="C79" s="11">
        <v>0.88678132812377153</v>
      </c>
      <c r="D79" s="11">
        <f t="shared" si="50"/>
        <v>0.60740148811775496</v>
      </c>
      <c r="E79" s="11">
        <v>0.28932279124086679</v>
      </c>
      <c r="F79" s="11">
        <f t="shared" si="51"/>
        <v>0.89672427935862176</v>
      </c>
      <c r="G79" s="200">
        <f t="shared" si="52"/>
        <v>4.852634012261392E-2</v>
      </c>
      <c r="I79" s="11" t="str">
        <f t="shared" si="58"/>
        <v>Caring, leisure and other service occupations</v>
      </c>
      <c r="J79" s="11">
        <v>11.601401883428506</v>
      </c>
      <c r="K79" s="11">
        <v>14.13726392092312</v>
      </c>
      <c r="L79" s="11">
        <v>2.535862037494613</v>
      </c>
      <c r="M79" s="11">
        <v>6.7156652499279401</v>
      </c>
      <c r="N79" s="11">
        <v>9.2515272874225527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0.10694577617144231</v>
      </c>
      <c r="C80" s="11">
        <v>0.23806758059106292</v>
      </c>
      <c r="D80" s="11">
        <f t="shared" ref="D80" si="59">C80-B80</f>
        <v>0.13112180441962062</v>
      </c>
      <c r="E80" s="11">
        <v>8.7366652963084351E-2</v>
      </c>
      <c r="F80" s="11">
        <f t="shared" ref="F80" si="60">SUM(D80:E80)</f>
        <v>0.21848845738270498</v>
      </c>
      <c r="G80" s="200">
        <f t="shared" si="52"/>
        <v>4.061271855100923E-2</v>
      </c>
      <c r="I80" s="11" t="str">
        <f t="shared" si="58"/>
        <v>Sales and customer service occupations</v>
      </c>
      <c r="J80" s="11">
        <v>9.2313936269101404</v>
      </c>
      <c r="K80" s="11">
        <v>10.458513454032321</v>
      </c>
      <c r="L80" s="11">
        <v>1.2271198271221806</v>
      </c>
      <c r="M80" s="11">
        <v>4.2681690631086449</v>
      </c>
      <c r="N80" s="11">
        <v>5.4952888902308255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0.29074196664838842</v>
      </c>
      <c r="C81" s="11">
        <v>0.70889275101574145</v>
      </c>
      <c r="D81" s="11">
        <f t="shared" si="50"/>
        <v>0.41815078436735303</v>
      </c>
      <c r="E81" s="11">
        <v>0.28107958542443762</v>
      </c>
      <c r="F81" s="11">
        <f t="shared" si="51"/>
        <v>0.69923036979179065</v>
      </c>
      <c r="G81" s="200">
        <f t="shared" si="52"/>
        <v>4.6124852774054315E-2</v>
      </c>
      <c r="I81" s="11" t="str">
        <f t="shared" si="58"/>
        <v>Process, plant and machine operatives</v>
      </c>
      <c r="J81" s="11">
        <v>4.6476371502739511</v>
      </c>
      <c r="K81" s="11">
        <v>5.9773971286316536</v>
      </c>
      <c r="L81" s="11">
        <v>1.329759978357703</v>
      </c>
      <c r="M81" s="11">
        <v>2.350658986241124</v>
      </c>
      <c r="N81" s="11">
        <v>3.680418964598827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1.0645368651425735</v>
      </c>
      <c r="C82" s="11">
        <v>2.4788627412286117</v>
      </c>
      <c r="D82" s="11">
        <f t="shared" si="50"/>
        <v>1.4143258760860382</v>
      </c>
      <c r="E82" s="11">
        <v>1.0750901665278387</v>
      </c>
      <c r="F82" s="11">
        <f t="shared" si="51"/>
        <v>2.4894160426138772</v>
      </c>
      <c r="G82" s="200">
        <f t="shared" si="52"/>
        <v>4.763940367558428E-2</v>
      </c>
      <c r="I82" s="11" t="str">
        <f t="shared" si="58"/>
        <v>Elementary occupations</v>
      </c>
      <c r="J82" s="11">
        <v>7.0741502621890433</v>
      </c>
      <c r="K82" s="11">
        <v>7.944028856783893</v>
      </c>
      <c r="L82" s="11">
        <v>0.86987859459484884</v>
      </c>
      <c r="M82" s="11">
        <v>3.5037104592446737</v>
      </c>
      <c r="N82" s="11">
        <v>4.3735890538395221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0.19695737818507517</v>
      </c>
      <c r="C83" s="11">
        <v>0.45906729073524899</v>
      </c>
      <c r="D83" s="11">
        <f t="shared" ref="D83:D84" si="61">C83-B83</f>
        <v>0.2621099125501738</v>
      </c>
      <c r="E83" s="11">
        <v>0.17922887216162375</v>
      </c>
      <c r="F83" s="11">
        <f t="shared" ref="F83:F84" si="62">SUM(D83:E83)</f>
        <v>0.44133878471179755</v>
      </c>
      <c r="G83" s="200">
        <f t="shared" si="52"/>
        <v>4.4083848716815366E-2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1.2826590632213912E-2</v>
      </c>
      <c r="C84" s="11">
        <v>1.9117094287298717E-2</v>
      </c>
      <c r="D84" s="11">
        <f t="shared" si="61"/>
        <v>6.2905036550848052E-3</v>
      </c>
      <c r="E84" s="11">
        <v>7.1122724871852273E-3</v>
      </c>
      <c r="F84" s="11">
        <f t="shared" si="62"/>
        <v>1.3402776142270032E-2</v>
      </c>
      <c r="G84" s="200">
        <f t="shared" si="52"/>
        <v>2.984676833837141E-2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0.88636001186233526</v>
      </c>
      <c r="C85" s="11">
        <v>2.2388585538587042</v>
      </c>
      <c r="D85" s="11">
        <f t="shared" si="50"/>
        <v>1.3524985419963689</v>
      </c>
      <c r="E85" s="11">
        <v>0.73679374593034752</v>
      </c>
      <c r="F85" s="11">
        <f t="shared" si="51"/>
        <v>2.0892922879267166</v>
      </c>
      <c r="G85" s="200">
        <f t="shared" si="52"/>
        <v>4.1157983966453981E-2</v>
      </c>
      <c r="I85" s="11" t="str">
        <f>I74</f>
        <v>Managers, directors and senior officials</v>
      </c>
      <c r="J85" s="11">
        <f t="array" ref="J85:J93">MMULT(aggregation!$B$13:$AA$21,B210:B235)</f>
        <v>6.8333946259229164</v>
      </c>
      <c r="K85" s="11">
        <f t="array" ref="K85:K93">MMULT(aggregation!$B$13:$AA$21,C210:C235)</f>
        <v>4.1676608565530247</v>
      </c>
      <c r="L85" s="11">
        <f t="array" ref="L85:L93">MMULT(aggregation!$B$13:$AA$21,D210:D235)</f>
        <v>-2.6657337693698917</v>
      </c>
      <c r="M85" s="11">
        <f t="array" ref="M85:M93">MMULT(aggregation!$B$13:$AA$21,E210:E235)</f>
        <v>2.6277861508936713</v>
      </c>
      <c r="N85" s="11">
        <f t="array" ref="N85:N93">MMULT(aggregation!$B$13:$AA$21,F210:F235)</f>
        <v>-3.7947618476220413E-2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0.28810074245165018</v>
      </c>
      <c r="C86" s="11">
        <v>0.68966298928881375</v>
      </c>
      <c r="D86" s="11">
        <f t="shared" si="50"/>
        <v>0.40156224683716357</v>
      </c>
      <c r="E86" s="11">
        <v>0.23873865456282081</v>
      </c>
      <c r="F86" s="11">
        <f t="shared" si="51"/>
        <v>0.64030090139998441</v>
      </c>
      <c r="G86" s="200">
        <f t="shared" si="52"/>
        <v>4.1059594719286441E-2</v>
      </c>
      <c r="I86" s="11" t="str">
        <f>I75</f>
        <v>Professional occupations</v>
      </c>
      <c r="J86" s="11">
        <v>6.6991298940530708</v>
      </c>
      <c r="K86" s="11">
        <v>4.8348875427494704</v>
      </c>
      <c r="L86" s="11">
        <v>-1.8642423513035999</v>
      </c>
      <c r="M86" s="11">
        <v>2.3790384301079208</v>
      </c>
      <c r="N86" s="11">
        <v>0.51479607880432099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0.11880540936536972</v>
      </c>
      <c r="C87" s="11">
        <v>0.38069622470271308</v>
      </c>
      <c r="D87" s="11">
        <f t="shared" ref="D87:D88" si="63">C87-B87</f>
        <v>0.26189081533734337</v>
      </c>
      <c r="E87" s="11">
        <v>0.11991628427423529</v>
      </c>
      <c r="F87" s="11">
        <f t="shared" ref="F87:F88" si="64">SUM(D87:E87)</f>
        <v>0.38180709961157866</v>
      </c>
      <c r="G87" s="200">
        <f t="shared" si="52"/>
        <v>4.761983248619428E-2</v>
      </c>
      <c r="I87" s="11" t="str">
        <f>I76</f>
        <v>Associate professional occupations</v>
      </c>
      <c r="J87" s="11">
        <v>6.8914812831066321</v>
      </c>
      <c r="K87" s="11">
        <v>4.607444361980801</v>
      </c>
      <c r="L87" s="11">
        <v>-2.2840369211258311</v>
      </c>
      <c r="M87" s="11">
        <v>2.4034002382467907</v>
      </c>
      <c r="N87" s="11">
        <v>0.11936331712095932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0.21854213172641779</v>
      </c>
      <c r="C88" s="11">
        <v>0.51709148115329506</v>
      </c>
      <c r="D88" s="11">
        <f t="shared" si="63"/>
        <v>0.29854934942687728</v>
      </c>
      <c r="E88" s="11">
        <v>0.22571512106035851</v>
      </c>
      <c r="F88" s="11">
        <f t="shared" si="64"/>
        <v>0.52426447048723579</v>
      </c>
      <c r="G88" s="200">
        <f t="shared" si="52"/>
        <v>4.8431248888315626E-2</v>
      </c>
      <c r="I88" s="11" t="str">
        <f>I77</f>
        <v>Administrative and secretarial occupations</v>
      </c>
      <c r="J88" s="11">
        <v>8.9753757603954245</v>
      </c>
      <c r="K88" s="11">
        <v>4.0050642200170294</v>
      </c>
      <c r="L88" s="11">
        <v>-4.9703115403783951</v>
      </c>
      <c r="M88" s="11">
        <v>2.8696551373093642</v>
      </c>
      <c r="N88" s="11">
        <v>-2.1006564030690305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8.9662228429908356E-2</v>
      </c>
      <c r="C89" s="11">
        <v>0.43870262423137579</v>
      </c>
      <c r="D89" s="11">
        <f t="shared" si="50"/>
        <v>0.34904039580146745</v>
      </c>
      <c r="E89" s="11">
        <v>0.14960418063724659</v>
      </c>
      <c r="F89" s="11">
        <f t="shared" si="51"/>
        <v>0.49864457643871407</v>
      </c>
      <c r="G89" s="200">
        <f t="shared" si="52"/>
        <v>6.7623554544682385E-2</v>
      </c>
      <c r="I89" s="11" t="str">
        <f t="shared" ref="I89:I93" si="65">I78</f>
        <v>Skilled trades occupations</v>
      </c>
      <c r="J89" s="11">
        <v>9.7755248105611372</v>
      </c>
      <c r="K89" s="11">
        <v>7.8253157319062172</v>
      </c>
      <c r="L89" s="11">
        <v>-1.9502090786549189</v>
      </c>
      <c r="M89" s="11">
        <v>3.9400505895347537</v>
      </c>
      <c r="N89" s="11">
        <v>1.9898415108798351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0.76565259857353996</v>
      </c>
      <c r="C90" s="11">
        <v>1.8374774220978938</v>
      </c>
      <c r="D90" s="11">
        <f t="shared" ref="D90" si="66">C90-B90</f>
        <v>1.0718248235243539</v>
      </c>
      <c r="E90" s="11">
        <v>0.72275423730988009</v>
      </c>
      <c r="F90" s="11">
        <f t="shared" ref="F90" si="67">SUM(D90:E90)</f>
        <v>1.794579060834234</v>
      </c>
      <c r="G90" s="200">
        <f t="shared" ref="G90:G91" si="68">IF(B90&gt;0,(1+(E90/B90))^(1/($C$6-$B$6))-1,0)</f>
        <v>4.5312137096653604E-2</v>
      </c>
      <c r="I90" s="11" t="str">
        <f t="shared" si="65"/>
        <v>Caring, leisure and other service occupations</v>
      </c>
      <c r="J90" s="11">
        <v>7.957026625616372</v>
      </c>
      <c r="K90" s="11">
        <v>5.2747879485602978</v>
      </c>
      <c r="L90" s="11">
        <v>-2.6822386770560742</v>
      </c>
      <c r="M90" s="11">
        <v>3.3227446449575595</v>
      </c>
      <c r="N90" s="11">
        <v>0.6405059679014854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43.174566917058677</v>
      </c>
      <c r="C91" s="11">
        <f t="shared" ref="C91:F91" si="69">SUM(C65:C90)</f>
        <v>83.585905532561185</v>
      </c>
      <c r="D91" s="11">
        <f t="shared" si="69"/>
        <v>40.411338615502494</v>
      </c>
      <c r="E91" s="11">
        <f t="shared" si="69"/>
        <v>32.004077364342734</v>
      </c>
      <c r="F91" s="11">
        <f t="shared" si="69"/>
        <v>72.415415979845235</v>
      </c>
      <c r="G91" s="200">
        <f t="shared" si="68"/>
        <v>3.7666429388625744E-2</v>
      </c>
      <c r="I91" s="11" t="str">
        <f t="shared" si="65"/>
        <v>Sales and customer service occupations</v>
      </c>
      <c r="J91" s="11">
        <v>8.262516916997054</v>
      </c>
      <c r="K91" s="11">
        <v>6.1140571258457284</v>
      </c>
      <c r="L91" s="11">
        <v>-2.1484597911513248</v>
      </c>
      <c r="M91" s="11">
        <v>3.4686764039391083</v>
      </c>
      <c r="N91" s="11">
        <v>1.3202166127877835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5.8509335717274533</v>
      </c>
      <c r="K92" s="11">
        <v>5.2332175276765742</v>
      </c>
      <c r="L92" s="11">
        <v>-0.6177160440508791</v>
      </c>
      <c r="M92" s="11">
        <v>2.8665010915205942</v>
      </c>
      <c r="N92" s="11">
        <v>2.2487850474697151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10.476280956055339</v>
      </c>
      <c r="K93" s="11">
        <v>8.7531001085169784</v>
      </c>
      <c r="L93" s="11">
        <v>-1.7231808475383619</v>
      </c>
      <c r="M93" s="11">
        <v>4.7615762173492957</v>
      </c>
      <c r="N93" s="11">
        <v>3.0383953698109343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8.3860928375213444</v>
      </c>
      <c r="C94" s="11">
        <v>8.8870986261252707</v>
      </c>
      <c r="D94" s="11">
        <f>C94-B94</f>
        <v>0.50100578860392631</v>
      </c>
      <c r="E94" s="11">
        <v>5.0035841538581289</v>
      </c>
      <c r="F94" s="11">
        <f>SUM(D94:E94)</f>
        <v>5.5045899424620552</v>
      </c>
      <c r="G94" s="200">
        <f>IF(B94&gt;0,(1+(E94/B94))^(1/($C$6-$B$6))-1,0)</f>
        <v>3.1685584514397513E-2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3.2018555914140587</v>
      </c>
      <c r="C95" s="11">
        <v>4.4328753578800555</v>
      </c>
      <c r="D95" s="11">
        <f t="shared" ref="D95:D118" si="72">C95-B95</f>
        <v>1.2310197664659968</v>
      </c>
      <c r="E95" s="11">
        <v>2.6441323581307858</v>
      </c>
      <c r="F95" s="11">
        <f t="shared" ref="F95:F118" si="73">SUM(D95:E95)</f>
        <v>3.8751521245967826</v>
      </c>
      <c r="G95" s="200">
        <f t="shared" ref="G95:G120" si="74">IF(B95&gt;0,(1+(E95/B95))^(1/($C$6-$B$6))-1,0)</f>
        <v>4.0951299468269475E-2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7.5484417348326831</v>
      </c>
      <c r="C96" s="11">
        <v>9.6933156791386477</v>
      </c>
      <c r="D96" s="11">
        <f t="shared" si="72"/>
        <v>2.1448739443059646</v>
      </c>
      <c r="E96" s="11">
        <v>3.7649018691766303</v>
      </c>
      <c r="F96" s="11">
        <f t="shared" si="73"/>
        <v>5.9097758134825948</v>
      </c>
      <c r="G96" s="200">
        <f t="shared" si="74"/>
        <v>2.7343264702178294E-2</v>
      </c>
      <c r="I96" s="11" t="str">
        <f>I85</f>
        <v>Managers, directors and senior officials</v>
      </c>
      <c r="J96" s="11">
        <f t="array" ref="J96:J104">MMULT(aggregation!$B$13:$AA$21,B239:B264)</f>
        <v>4.9125055456493296</v>
      </c>
      <c r="K96" s="11">
        <f t="array" ref="K96:K104">MMULT(aggregation!$B$13:$AA$21,C239:C264)</f>
        <v>3.5762172181966392</v>
      </c>
      <c r="L96" s="11">
        <f t="array" ref="L96:L104">MMULT(aggregation!$B$13:$AA$21,D239:D264)</f>
        <v>-1.3362883274526904</v>
      </c>
      <c r="M96" s="11">
        <f t="array" ref="M96:M104">MMULT(aggregation!$B$13:$AA$21,E239:E264)</f>
        <v>1.6592142246073494</v>
      </c>
      <c r="N96" s="11">
        <f t="array" ref="N96:N104">MMULT(aggregation!$B$13:$AA$21,F239:F264)</f>
        <v>0.32292589715465891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5.7631447784369536</v>
      </c>
      <c r="C97" s="11">
        <v>6.298921965292271</v>
      </c>
      <c r="D97" s="11">
        <f t="shared" si="72"/>
        <v>0.53577718685531739</v>
      </c>
      <c r="E97" s="11">
        <v>3.5252308812673228</v>
      </c>
      <c r="F97" s="11">
        <f t="shared" si="73"/>
        <v>4.0610080681226401</v>
      </c>
      <c r="G97" s="200">
        <f t="shared" si="74"/>
        <v>3.2330319629005455E-2</v>
      </c>
      <c r="I97" s="11" t="str">
        <f>I86</f>
        <v>Professional occupations</v>
      </c>
      <c r="J97" s="11">
        <v>4.1797619321992503</v>
      </c>
      <c r="K97" s="11">
        <v>2.9241393913244487</v>
      </c>
      <c r="L97" s="11">
        <v>-1.2556225408748016</v>
      </c>
      <c r="M97" s="11">
        <v>1.1891343292404903</v>
      </c>
      <c r="N97" s="11">
        <v>-6.6488211634311345E-2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4.7785975092135109</v>
      </c>
      <c r="C98" s="11">
        <v>2.9980330268514197</v>
      </c>
      <c r="D98" s="11">
        <f t="shared" ref="D98" si="75">C98-B98</f>
        <v>-1.7805644823620912</v>
      </c>
      <c r="E98" s="11">
        <v>1.9895883314260061</v>
      </c>
      <c r="F98" s="11">
        <f t="shared" ref="F98" si="76">SUM(D98:E98)</f>
        <v>0.20902384906391491</v>
      </c>
      <c r="G98" s="200">
        <f t="shared" si="74"/>
        <v>2.3477080238201831E-2</v>
      </c>
      <c r="I98" s="11" t="str">
        <f>I87</f>
        <v>Associate professional occupations</v>
      </c>
      <c r="J98" s="11">
        <v>4.3918500654729353</v>
      </c>
      <c r="K98" s="11">
        <v>2.9768719325705035</v>
      </c>
      <c r="L98" s="11">
        <v>-1.4149781329024322</v>
      </c>
      <c r="M98" s="11">
        <v>1.1756355197325719</v>
      </c>
      <c r="N98" s="11">
        <v>-0.23934261316986027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9.6255015527419179</v>
      </c>
      <c r="C99" s="11">
        <v>9.9433561917317768</v>
      </c>
      <c r="D99" s="11">
        <f t="shared" si="72"/>
        <v>0.31785463898985888</v>
      </c>
      <c r="E99" s="11">
        <v>5.2060720112654355</v>
      </c>
      <c r="F99" s="11">
        <f t="shared" si="73"/>
        <v>5.5239266502552944</v>
      </c>
      <c r="G99" s="200">
        <f t="shared" si="74"/>
        <v>2.9242215065264698E-2</v>
      </c>
      <c r="I99" s="11" t="str">
        <f>I88</f>
        <v>Administrative and secretarial occupations</v>
      </c>
      <c r="J99" s="11">
        <v>5.5223925942962939</v>
      </c>
      <c r="K99" s="11">
        <v>1.1700387424876595</v>
      </c>
      <c r="L99" s="11">
        <v>-4.3523538518086351</v>
      </c>
      <c r="M99" s="11">
        <v>1.0158074806666568</v>
      </c>
      <c r="N99" s="11">
        <v>-3.3365463711419778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1.9487951683184417</v>
      </c>
      <c r="C100" s="11">
        <v>2.1694067127529539</v>
      </c>
      <c r="D100" s="11">
        <f t="shared" si="72"/>
        <v>0.22061154443451225</v>
      </c>
      <c r="E100" s="11">
        <v>0.93573985714935415</v>
      </c>
      <c r="F100" s="11">
        <f t="shared" si="73"/>
        <v>1.1563514015838665</v>
      </c>
      <c r="G100" s="200">
        <f t="shared" si="74"/>
        <v>2.6488231992040534E-2</v>
      </c>
      <c r="I100" s="11" t="str">
        <f t="shared" ref="I100:I104" si="77">I89</f>
        <v>Skilled trades occupations</v>
      </c>
      <c r="J100" s="11">
        <v>5.8789695149198042</v>
      </c>
      <c r="K100" s="11">
        <v>4.6780773007712595</v>
      </c>
      <c r="L100" s="11">
        <v>-1.2008922141485456</v>
      </c>
      <c r="M100" s="11">
        <v>1.9527353844127155</v>
      </c>
      <c r="N100" s="11">
        <v>0.75184317026416991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2.0409167834760389</v>
      </c>
      <c r="C101" s="11">
        <v>4.5597375119287378</v>
      </c>
      <c r="D101" s="11">
        <f t="shared" si="72"/>
        <v>2.5188207284526989</v>
      </c>
      <c r="E101" s="11">
        <v>2.4441846808929526</v>
      </c>
      <c r="F101" s="11">
        <f t="shared" si="73"/>
        <v>4.9630054093456515</v>
      </c>
      <c r="G101" s="200">
        <f t="shared" si="74"/>
        <v>5.3892866762905722E-2</v>
      </c>
      <c r="I101" s="11" t="str">
        <f t="shared" si="77"/>
        <v>Caring, leisure and other service occupations</v>
      </c>
      <c r="J101" s="11">
        <v>2.6109358932558675</v>
      </c>
      <c r="K101" s="11">
        <v>2.2493673847694957</v>
      </c>
      <c r="L101" s="11">
        <v>-0.36156850848637212</v>
      </c>
      <c r="M101" s="11">
        <v>0.83308309117459189</v>
      </c>
      <c r="N101" s="11">
        <v>0.47151458268821983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0.77268541607578312</v>
      </c>
      <c r="C102" s="11">
        <v>0.87909183743787056</v>
      </c>
      <c r="D102" s="11">
        <f t="shared" si="72"/>
        <v>0.10640642136208744</v>
      </c>
      <c r="E102" s="11">
        <v>0.32729131028453923</v>
      </c>
      <c r="F102" s="11">
        <f t="shared" si="73"/>
        <v>0.43369773164662667</v>
      </c>
      <c r="G102" s="200">
        <f t="shared" si="74"/>
        <v>2.3824187513386663E-2</v>
      </c>
      <c r="I102" s="11" t="str">
        <f t="shared" si="77"/>
        <v>Sales and customer service occupations</v>
      </c>
      <c r="J102" s="11">
        <v>5.7752724702327285</v>
      </c>
      <c r="K102" s="11">
        <v>2.1795099369886066</v>
      </c>
      <c r="L102" s="11">
        <v>-3.5957625332441223</v>
      </c>
      <c r="M102" s="11">
        <v>1.3788917847613849</v>
      </c>
      <c r="N102" s="11">
        <v>-2.2168707484827372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2.9398063491516675</v>
      </c>
      <c r="C103" s="11">
        <v>3.1635076484687694</v>
      </c>
      <c r="D103" s="11">
        <f t="shared" ref="D103:D104" si="78">C103-B103</f>
        <v>0.22370129931710192</v>
      </c>
      <c r="E103" s="11">
        <v>1.5474759317201328</v>
      </c>
      <c r="F103" s="11">
        <f t="shared" ref="F103:F104" si="79">SUM(D103:E103)</f>
        <v>1.7711772310372347</v>
      </c>
      <c r="G103" s="200">
        <f t="shared" si="74"/>
        <v>2.8594768479242472E-2</v>
      </c>
      <c r="I103" s="11" t="str">
        <f t="shared" si="77"/>
        <v>Process, plant and machine operatives</v>
      </c>
      <c r="J103" s="11">
        <v>4.6518920779452282</v>
      </c>
      <c r="K103" s="11">
        <v>2.7038263972336032</v>
      </c>
      <c r="L103" s="11">
        <v>-1.9480656807116248</v>
      </c>
      <c r="M103" s="11">
        <v>1.4568730855225733</v>
      </c>
      <c r="N103" s="11">
        <v>-0.49119259518905145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6.4406422192290451</v>
      </c>
      <c r="C104" s="11">
        <v>7.1317652939448886</v>
      </c>
      <c r="D104" s="11">
        <f t="shared" si="78"/>
        <v>0.69112307471584344</v>
      </c>
      <c r="E104" s="11">
        <v>3.6418204054558445</v>
      </c>
      <c r="F104" s="11">
        <f t="shared" si="79"/>
        <v>4.3329434801716875</v>
      </c>
      <c r="G104" s="200">
        <f t="shared" si="74"/>
        <v>3.0328776862825979E-2</v>
      </c>
      <c r="I104" s="11" t="str">
        <f t="shared" si="77"/>
        <v>Elementary occupations</v>
      </c>
      <c r="J104" s="11">
        <v>10.181198645181805</v>
      </c>
      <c r="K104" s="11">
        <v>8.3471185300843906</v>
      </c>
      <c r="L104" s="11">
        <v>-1.8340801150974146</v>
      </c>
      <c r="M104" s="11">
        <v>3.5230456692381629</v>
      </c>
      <c r="N104" s="11">
        <v>1.688965554140748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6.4661947157542228</v>
      </c>
      <c r="C105" s="11">
        <v>9.2545693700141474</v>
      </c>
      <c r="D105" s="11">
        <f t="shared" si="72"/>
        <v>2.7883746542599246</v>
      </c>
      <c r="E105" s="11">
        <v>4.8050267505904811</v>
      </c>
      <c r="F105" s="11">
        <f t="shared" si="73"/>
        <v>7.5934014048504057</v>
      </c>
      <c r="G105" s="200">
        <f t="shared" si="74"/>
        <v>3.773902013608299E-2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1.0767006332543283</v>
      </c>
      <c r="C106" s="11">
        <v>2.3810887301582198</v>
      </c>
      <c r="D106" s="11">
        <f t="shared" si="72"/>
        <v>1.3043880969038915</v>
      </c>
      <c r="E106" s="11">
        <v>1.0651185294788557</v>
      </c>
      <c r="F106" s="11">
        <f t="shared" si="73"/>
        <v>2.3695066263827469</v>
      </c>
      <c r="G106" s="200">
        <f t="shared" si="74"/>
        <v>4.6917651080778944E-2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0.69440342920438358</v>
      </c>
      <c r="C107" s="11">
        <v>1.1565141349854677</v>
      </c>
      <c r="D107" s="11">
        <f t="shared" si="72"/>
        <v>0.46211070578108415</v>
      </c>
      <c r="E107" s="11">
        <v>0.62292087931700446</v>
      </c>
      <c r="F107" s="11">
        <f t="shared" si="73"/>
        <v>1.0850315850980885</v>
      </c>
      <c r="G107" s="200">
        <f t="shared" si="74"/>
        <v>4.3611180734346444E-2</v>
      </c>
      <c r="I107" s="11" t="str">
        <f>I96</f>
        <v>Managers, directors and senior officials</v>
      </c>
      <c r="J107" s="11">
        <f t="array" ref="J107:J115">MMULT(aggregation!$B$13:$AA$21,B268:B293)</f>
        <v>1.0110209186103227</v>
      </c>
      <c r="K107" s="11">
        <f t="array" ref="K107:K115">MMULT(aggregation!$B$13:$AA$21,C268:C293)</f>
        <v>0.73771536824020933</v>
      </c>
      <c r="L107" s="11">
        <f t="array" ref="L107:L115">MMULT(aggregation!$B$13:$AA$21,D268:D293)</f>
        <v>-0.27330555037011339</v>
      </c>
      <c r="M107" s="11">
        <f t="array" ref="M107:M115">MMULT(aggregation!$B$13:$AA$21,E268:E293)</f>
        <v>0.29594262215800099</v>
      </c>
      <c r="N107" s="11">
        <f t="array" ref="N107:N115">MMULT(aggregation!$B$13:$AA$21,F268:F293)</f>
        <v>2.2637071787887597E-2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0.69636516414473881</v>
      </c>
      <c r="C108" s="11">
        <v>1.1500178176879448</v>
      </c>
      <c r="D108" s="11">
        <f t="shared" si="72"/>
        <v>0.45365265354320594</v>
      </c>
      <c r="E108" s="11">
        <v>0.49818044444236415</v>
      </c>
      <c r="F108" s="11">
        <f t="shared" si="73"/>
        <v>0.95183309798557003</v>
      </c>
      <c r="G108" s="200">
        <f t="shared" si="74"/>
        <v>3.6631448344525364E-2</v>
      </c>
      <c r="I108" s="11" t="str">
        <f>I97</f>
        <v>Professional occupations</v>
      </c>
      <c r="J108" s="11">
        <v>0.7512670265302317</v>
      </c>
      <c r="K108" s="11">
        <v>0.69378122033747591</v>
      </c>
      <c r="L108" s="11">
        <v>-5.748580619275586E-2</v>
      </c>
      <c r="M108" s="11">
        <v>0.25930351962597259</v>
      </c>
      <c r="N108" s="11">
        <v>0.20181771343321675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0.39613149153981736</v>
      </c>
      <c r="C109" s="11">
        <v>0.57306678231981789</v>
      </c>
      <c r="D109" s="11">
        <f t="shared" ref="D109" si="80">C109-B109</f>
        <v>0.17693529078000053</v>
      </c>
      <c r="E109" s="11">
        <v>0.27150160094330689</v>
      </c>
      <c r="F109" s="11">
        <f t="shared" ref="F109" si="81">SUM(D109:E109)</f>
        <v>0.44843689172330742</v>
      </c>
      <c r="G109" s="200">
        <f t="shared" si="74"/>
        <v>3.541209161817882E-2</v>
      </c>
      <c r="I109" s="11" t="str">
        <f>I98</f>
        <v>Associate professional occupations</v>
      </c>
      <c r="J109" s="11">
        <v>0.75245676076424162</v>
      </c>
      <c r="K109" s="11">
        <v>0.56570383856133311</v>
      </c>
      <c r="L109" s="11">
        <v>-0.1867529222029084</v>
      </c>
      <c r="M109" s="11">
        <v>0.2208120504156264</v>
      </c>
      <c r="N109" s="11">
        <v>3.4059128212717935E-2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0.59701663675589001</v>
      </c>
      <c r="C110" s="11">
        <v>0.96544284714498463</v>
      </c>
      <c r="D110" s="11">
        <f t="shared" si="72"/>
        <v>0.36842621038909462</v>
      </c>
      <c r="E110" s="11">
        <v>0.4774986187708864</v>
      </c>
      <c r="F110" s="11">
        <f t="shared" si="73"/>
        <v>0.84592482915998102</v>
      </c>
      <c r="G110" s="200">
        <f t="shared" si="74"/>
        <v>3.9956267963161762E-2</v>
      </c>
      <c r="I110" s="11" t="str">
        <f>I99</f>
        <v>Administrative and secretarial occupations</v>
      </c>
      <c r="J110" s="11">
        <v>0.92885803250787391</v>
      </c>
      <c r="K110" s="11">
        <v>0.24559528449287571</v>
      </c>
      <c r="L110" s="11">
        <v>-0.6832627480149982</v>
      </c>
      <c r="M110" s="11">
        <v>0.19114297064944508</v>
      </c>
      <c r="N110" s="11">
        <v>-0.49211977736555307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3.1193154073056624</v>
      </c>
      <c r="C111" s="11">
        <v>4.4487345297683261</v>
      </c>
      <c r="D111" s="11">
        <f>C111-B111</f>
        <v>1.3294191224626637</v>
      </c>
      <c r="E111" s="11">
        <v>2.6495249766755533</v>
      </c>
      <c r="F111" s="11">
        <f>SUM(D111:E111)</f>
        <v>3.978944099138217</v>
      </c>
      <c r="G111" s="200">
        <f t="shared" si="74"/>
        <v>4.1842210081098896E-2</v>
      </c>
      <c r="I111" s="11" t="str">
        <f t="shared" ref="I111:I115" si="82">I100</f>
        <v>Skilled trades occupations</v>
      </c>
      <c r="J111" s="11">
        <v>2.6676223720684926</v>
      </c>
      <c r="K111" s="11">
        <v>0.77656956125624399</v>
      </c>
      <c r="L111" s="11">
        <v>-1.8910528108122489</v>
      </c>
      <c r="M111" s="11">
        <v>0.50150481570641658</v>
      </c>
      <c r="N111" s="11">
        <v>-1.3895479951058323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0.82319180284627969</v>
      </c>
      <c r="C112" s="11">
        <v>1.4071615556894805</v>
      </c>
      <c r="D112" s="11">
        <f t="shared" ref="D112:D113" si="83">C112-B112</f>
        <v>0.58396975284320085</v>
      </c>
      <c r="E112" s="11">
        <v>0.73326848265065148</v>
      </c>
      <c r="F112" s="11">
        <f t="shared" ref="F112:F113" si="84">SUM(D112:E112)</f>
        <v>1.3172382354938523</v>
      </c>
      <c r="G112" s="200">
        <f t="shared" si="74"/>
        <v>4.3379902459450559E-2</v>
      </c>
      <c r="I112" s="11" t="str">
        <f t="shared" si="82"/>
        <v>Caring, leisure and other service occupations</v>
      </c>
      <c r="J112" s="11">
        <v>0.56574942844346976</v>
      </c>
      <c r="K112" s="11">
        <v>0.38255231069722956</v>
      </c>
      <c r="L112" s="11">
        <v>-0.1831971177462402</v>
      </c>
      <c r="M112" s="11">
        <v>0.14840263611120316</v>
      </c>
      <c r="N112" s="11">
        <v>-3.4794481635037053E-2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4.992559893235262E-2</v>
      </c>
      <c r="C113" s="11">
        <v>5.8009975273195062E-2</v>
      </c>
      <c r="D113" s="11">
        <f t="shared" si="83"/>
        <v>8.0843763408424418E-3</v>
      </c>
      <c r="E113" s="11">
        <v>3.5009758328356448E-2</v>
      </c>
      <c r="F113" s="11">
        <f t="shared" si="84"/>
        <v>4.309413466919889E-2</v>
      </c>
      <c r="G113" s="200">
        <f t="shared" si="74"/>
        <v>3.6058669023013357E-2</v>
      </c>
      <c r="I113" s="11" t="str">
        <f t="shared" si="82"/>
        <v>Sales and customer service occupations</v>
      </c>
      <c r="J113" s="11">
        <v>1.6018534092195982</v>
      </c>
      <c r="K113" s="11">
        <v>0.86878975167653905</v>
      </c>
      <c r="L113" s="11">
        <v>-0.73306365754305913</v>
      </c>
      <c r="M113" s="11">
        <v>0.33427700007389538</v>
      </c>
      <c r="N113" s="11">
        <v>-0.39878665746916381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3.3227786535284176</v>
      </c>
      <c r="C114" s="11">
        <v>4.9716675505504444</v>
      </c>
      <c r="D114" s="11">
        <f t="shared" si="72"/>
        <v>1.6488888970220268</v>
      </c>
      <c r="E114" s="11">
        <v>2.4315350580848563</v>
      </c>
      <c r="F114" s="11">
        <f t="shared" si="73"/>
        <v>4.080423955106883</v>
      </c>
      <c r="G114" s="200">
        <f t="shared" si="74"/>
        <v>3.7288289343449632E-2</v>
      </c>
      <c r="I114" s="11" t="str">
        <f t="shared" si="82"/>
        <v>Process, plant and machine operatives</v>
      </c>
      <c r="J114" s="11">
        <v>1.9426969545929307</v>
      </c>
      <c r="K114" s="11">
        <v>0.71432011989805066</v>
      </c>
      <c r="L114" s="11">
        <v>-1.22837683469488</v>
      </c>
      <c r="M114" s="11">
        <v>0.42469746760270621</v>
      </c>
      <c r="N114" s="11">
        <v>-0.8036793670921738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1.0886148943082017</v>
      </c>
      <c r="C115" s="11">
        <v>1.7321351314704494</v>
      </c>
      <c r="D115" s="11">
        <f t="shared" si="72"/>
        <v>0.64352023716224771</v>
      </c>
      <c r="E115" s="11">
        <v>0.78609950737694889</v>
      </c>
      <c r="F115" s="11">
        <f t="shared" si="73"/>
        <v>1.4296197445391967</v>
      </c>
      <c r="G115" s="200">
        <f t="shared" si="74"/>
        <v>3.6901229832381421E-2</v>
      </c>
      <c r="I115" s="11" t="str">
        <f t="shared" si="82"/>
        <v>Elementary occupations</v>
      </c>
      <c r="J115" s="11">
        <v>3.1069651264268558</v>
      </c>
      <c r="K115" s="11">
        <v>2.3050551139483515</v>
      </c>
      <c r="L115" s="11">
        <v>-0.80191001247850446</v>
      </c>
      <c r="M115" s="11">
        <v>0.79098374304242758</v>
      </c>
      <c r="N115" s="11">
        <v>-1.0926269436076885E-2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0.31964722505084547</v>
      </c>
      <c r="C116" s="11">
        <v>0.82573208229275497</v>
      </c>
      <c r="D116" s="11">
        <f t="shared" ref="D116:D117" si="85">C116-B116</f>
        <v>0.50608485724190944</v>
      </c>
      <c r="E116" s="11">
        <v>0.31459768724094489</v>
      </c>
      <c r="F116" s="11">
        <f t="shared" ref="F116:F117" si="86">SUM(D116:E116)</f>
        <v>0.82068254448285427</v>
      </c>
      <c r="G116" s="200">
        <f t="shared" si="74"/>
        <v>4.6740601770334678E-2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0.55651860291545185</v>
      </c>
      <c r="C117" s="11">
        <v>0.96008460691164144</v>
      </c>
      <c r="D117" s="11">
        <f t="shared" si="85"/>
        <v>0.40356600399618958</v>
      </c>
      <c r="E117" s="11">
        <v>0.52724912418467074</v>
      </c>
      <c r="F117" s="11">
        <f t="shared" si="86"/>
        <v>0.93081512818086032</v>
      </c>
      <c r="G117" s="200">
        <f t="shared" si="74"/>
        <v>4.5435159283324422E-2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0.26919021173726587</v>
      </c>
      <c r="C118" s="11">
        <v>1.1022099670849141</v>
      </c>
      <c r="D118" s="11">
        <f t="shared" si="72"/>
        <v>0.83301975534764827</v>
      </c>
      <c r="E118" s="11">
        <v>0.55231621258219854</v>
      </c>
      <c r="F118" s="11">
        <f t="shared" si="73"/>
        <v>1.3853359679298469</v>
      </c>
      <c r="G118" s="200">
        <f t="shared" si="74"/>
        <v>7.7217615365697601E-2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2.4574341205739314</v>
      </c>
      <c r="C119" s="11">
        <v>3.3286752808363236</v>
      </c>
      <c r="D119" s="11">
        <f t="shared" ref="D119" si="87">C119-B119</f>
        <v>0.87124116026239218</v>
      </c>
      <c r="E119" s="11">
        <v>1.9034988994369411</v>
      </c>
      <c r="F119" s="11">
        <f t="shared" ref="F119" si="88">SUM(D119:E119)</f>
        <v>2.774740059699333</v>
      </c>
      <c r="G119" s="200">
        <f t="shared" si="74"/>
        <v>3.8978360137291501E-2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75.379908528263229</v>
      </c>
      <c r="C120" s="11">
        <f t="shared" ref="C120:F120" si="89">SUM(C94:C119)</f>
        <v>94.472220213740769</v>
      </c>
      <c r="D120" s="11">
        <f t="shared" si="89"/>
        <v>19.09231168547754</v>
      </c>
      <c r="E120" s="11">
        <f t="shared" si="89"/>
        <v>48.703368320731158</v>
      </c>
      <c r="F120" s="11">
        <f t="shared" si="89"/>
        <v>67.79568000620867</v>
      </c>
      <c r="G120" s="200">
        <f t="shared" si="74"/>
        <v>3.3785674844478697E-2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1.5311386504360807</v>
      </c>
      <c r="C123" s="11">
        <v>1.4850112921398462</v>
      </c>
      <c r="D123" s="11">
        <f>C123-B123</f>
        <v>-4.6127358296234489E-2</v>
      </c>
      <c r="E123" s="11">
        <v>0.78778500841163002</v>
      </c>
      <c r="F123" s="11">
        <f>SUM(D123:E123)</f>
        <v>0.74165765011539553</v>
      </c>
      <c r="G123" s="200">
        <f>IF(B123&gt;0,(1+(E123/B123))^(1/($C$6-$B$6))-1,0)</f>
        <v>2.8059211612675883E-2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0.91968018016753217</v>
      </c>
      <c r="C124" s="11">
        <v>1.1656505771974799</v>
      </c>
      <c r="D124" s="11">
        <f t="shared" ref="D124:D139" si="92">C124-B124</f>
        <v>0.24597039702994772</v>
      </c>
      <c r="E124" s="11">
        <v>0.67144835760417176</v>
      </c>
      <c r="F124" s="11">
        <f t="shared" ref="F124:F131" si="93">SUM(D124:E124)</f>
        <v>0.91741875463411948</v>
      </c>
      <c r="G124" s="200">
        <f t="shared" ref="G124:G147" si="94">IF(B124&gt;0,(1+(E124/B124))^(1/($C$6-$B$6))-1,0)</f>
        <v>3.7220828294239228E-2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0.80000050540316425</v>
      </c>
      <c r="C125" s="11">
        <v>1.0704496173397413</v>
      </c>
      <c r="D125" s="11">
        <f t="shared" si="92"/>
        <v>0.27044911193657706</v>
      </c>
      <c r="E125" s="11">
        <v>0.39461492751285443</v>
      </c>
      <c r="F125" s="11">
        <f t="shared" si="93"/>
        <v>0.66506403944943149</v>
      </c>
      <c r="G125" s="200">
        <f t="shared" si="94"/>
        <v>2.7091631349773326E-2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1.8052674694021782</v>
      </c>
      <c r="C126" s="11">
        <v>0.4132682646142094</v>
      </c>
      <c r="D126" s="11">
        <f t="shared" si="92"/>
        <v>-1.3919992047879688</v>
      </c>
      <c r="E126" s="11">
        <v>0.33773096066538338</v>
      </c>
      <c r="F126" s="11">
        <f t="shared" si="93"/>
        <v>-1.0542682441225855</v>
      </c>
      <c r="G126" s="200">
        <f t="shared" si="94"/>
        <v>1.1498756275115207E-2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0.42580498900849156</v>
      </c>
      <c r="C127" s="11">
        <v>0.27227300581643504</v>
      </c>
      <c r="D127" s="11">
        <f t="shared" si="92"/>
        <v>-0.15353198319205652</v>
      </c>
      <c r="E127" s="11">
        <v>9.8487443447396447E-2</v>
      </c>
      <c r="F127" s="11">
        <f t="shared" si="93"/>
        <v>-5.5044539744660073E-2</v>
      </c>
      <c r="G127" s="200">
        <f>IF(B127&gt;0,(1+(E127/B127))^(1/($C$6-$B$6))-1,0)</f>
        <v>1.3967860707601698E-2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0.81405067845446688</v>
      </c>
      <c r="C128" s="11">
        <v>0.76939784408168066</v>
      </c>
      <c r="D128" s="11">
        <f t="shared" si="92"/>
        <v>-4.4652834372786221E-2</v>
      </c>
      <c r="E128" s="11">
        <v>0.29839227015968839</v>
      </c>
      <c r="F128" s="11">
        <f t="shared" si="93"/>
        <v>0.25373943578690217</v>
      </c>
      <c r="G128" s="200">
        <f t="shared" si="94"/>
        <v>2.1037642937886902E-2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0.36623715651902672</v>
      </c>
      <c r="C129" s="11">
        <v>0.51624690939520257</v>
      </c>
      <c r="D129" s="11">
        <f t="shared" si="92"/>
        <v>0.15000975287617585</v>
      </c>
      <c r="E129" s="11">
        <v>0.20716657915949968</v>
      </c>
      <c r="F129" s="11">
        <f t="shared" si="93"/>
        <v>0.35717633203567556</v>
      </c>
      <c r="G129" s="200">
        <f t="shared" si="94"/>
        <v>3.0338372291743188E-2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0.99546033576492809</v>
      </c>
      <c r="C130" s="11">
        <v>0.77637684201068491</v>
      </c>
      <c r="D130" s="11">
        <f t="shared" si="92"/>
        <v>-0.21908349375424319</v>
      </c>
      <c r="E130" s="11">
        <v>0.46498826806117066</v>
      </c>
      <c r="F130" s="11">
        <f t="shared" si="93"/>
        <v>0.24590477430692748</v>
      </c>
      <c r="G130" s="200">
        <f t="shared" si="94"/>
        <v>2.5882184344443893E-2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0.20569310122041973</v>
      </c>
      <c r="C131" s="11">
        <v>0.24361297700404477</v>
      </c>
      <c r="D131" s="11">
        <f t="shared" si="92"/>
        <v>3.7919875783625046E-2</v>
      </c>
      <c r="E131" s="11">
        <v>7.9700561726282662E-2</v>
      </c>
      <c r="F131" s="11">
        <f t="shared" si="93"/>
        <v>0.11762043750990771</v>
      </c>
      <c r="G131" s="200">
        <f t="shared" si="94"/>
        <v>2.2072351026173553E-2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0.38133027646491291</v>
      </c>
      <c r="C132" s="11">
        <v>0.45116803526631882</v>
      </c>
      <c r="D132" s="11">
        <f t="shared" si="92"/>
        <v>6.9837758801405914E-2</v>
      </c>
      <c r="E132" s="11">
        <v>0.20037848689497306</v>
      </c>
      <c r="F132" s="11">
        <f t="shared" ref="F132:F133" si="95">SUM(D132:E132)</f>
        <v>0.27021624569637898</v>
      </c>
      <c r="G132" s="200">
        <f t="shared" si="94"/>
        <v>2.8553661484528536E-2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1.6540809545515056</v>
      </c>
      <c r="C133" s="11">
        <v>1.9044113430493546</v>
      </c>
      <c r="D133" s="11">
        <f t="shared" si="92"/>
        <v>0.25033038849784894</v>
      </c>
      <c r="E133" s="11">
        <v>0.89240222183887807</v>
      </c>
      <c r="F133" s="11">
        <f t="shared" si="95"/>
        <v>1.142732610336727</v>
      </c>
      <c r="G133" s="200">
        <f t="shared" si="94"/>
        <v>2.9182208665853304E-2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2.3220178958412347</v>
      </c>
      <c r="C134" s="11">
        <v>3.1261560797053725</v>
      </c>
      <c r="D134" s="11">
        <f t="shared" si="92"/>
        <v>0.80413818386413771</v>
      </c>
      <c r="E134" s="11">
        <v>1.7142288410239146</v>
      </c>
      <c r="F134" s="11">
        <f t="shared" ref="F134:F137" si="96">SUM(D134:E134)</f>
        <v>2.5183670248880521</v>
      </c>
      <c r="G134" s="200">
        <f t="shared" si="94"/>
        <v>3.7546276815073831E-2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0.5030217381799873</v>
      </c>
      <c r="C135" s="11">
        <v>0.66766654389873936</v>
      </c>
      <c r="D135" s="11">
        <f t="shared" si="92"/>
        <v>0.16464480571875206</v>
      </c>
      <c r="E135" s="11">
        <v>0.39030675463629916</v>
      </c>
      <c r="F135" s="11">
        <f t="shared" si="96"/>
        <v>0.55495156035505122</v>
      </c>
      <c r="G135" s="200">
        <f t="shared" si="94"/>
        <v>3.9030498446861905E-2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0.30615359550971855</v>
      </c>
      <c r="C136" s="11">
        <v>0.48304747895204264</v>
      </c>
      <c r="D136" s="11">
        <f t="shared" si="92"/>
        <v>0.1768938834423241</v>
      </c>
      <c r="E136" s="11">
        <v>0.27931329127783866</v>
      </c>
      <c r="F136" s="11">
        <f t="shared" si="96"/>
        <v>0.45620717472016276</v>
      </c>
      <c r="G136" s="200">
        <f t="shared" si="94"/>
        <v>4.416916689646766E-2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0.24934322596011252</v>
      </c>
      <c r="C137" s="11">
        <v>0.39011433578614835</v>
      </c>
      <c r="D137" s="11">
        <f t="shared" si="92"/>
        <v>0.14077110982603583</v>
      </c>
      <c r="E137" s="11">
        <v>0.15617573758226758</v>
      </c>
      <c r="F137" s="11">
        <f t="shared" si="96"/>
        <v>0.2969468474083034</v>
      </c>
      <c r="G137" s="200">
        <f t="shared" si="94"/>
        <v>3.2953820519003862E-2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0.25571053248896586</v>
      </c>
      <c r="C138" s="11">
        <v>0.40787537171892441</v>
      </c>
      <c r="D138" s="11">
        <f t="shared" si="92"/>
        <v>0.15216483922995855</v>
      </c>
      <c r="E138" s="11">
        <v>0.2046010434976834</v>
      </c>
      <c r="F138" s="11">
        <f t="shared" ref="F138" si="97">SUM(D138:E138)</f>
        <v>0.35676588272764198</v>
      </c>
      <c r="G138" s="200">
        <f t="shared" si="94"/>
        <v>3.9968580669948128E-2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0.26333598412212478</v>
      </c>
      <c r="C139" s="11">
        <v>0.40310261844986039</v>
      </c>
      <c r="D139" s="11">
        <f t="shared" si="92"/>
        <v>0.13976663432773562</v>
      </c>
      <c r="E139" s="11">
        <v>0.20851155973641727</v>
      </c>
      <c r="F139" s="11">
        <f t="shared" ref="F139" si="98">SUM(D139:E139)</f>
        <v>0.34827819406415289</v>
      </c>
      <c r="G139" s="200">
        <f t="shared" si="94"/>
        <v>3.9647465983167374E-2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2.5183517668009774</v>
      </c>
      <c r="C140" s="11">
        <v>2.6740193778788304</v>
      </c>
      <c r="D140" s="11">
        <f>C140-B140</f>
        <v>0.15566761107785299</v>
      </c>
      <c r="E140" s="11">
        <v>1.5868773174733599</v>
      </c>
      <c r="F140" s="11">
        <f>SUM(D140:E140)</f>
        <v>1.7425449285512129</v>
      </c>
      <c r="G140" s="200">
        <f t="shared" si="94"/>
        <v>3.3113572107487332E-2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0.50376028089617064</v>
      </c>
      <c r="C141" s="11">
        <v>0.80974687518813271</v>
      </c>
      <c r="D141" s="11">
        <f t="shared" ref="D141:D147" si="99">C141-B141</f>
        <v>0.30598659429196207</v>
      </c>
      <c r="E141" s="11">
        <v>0.42942920170511023</v>
      </c>
      <c r="F141" s="11">
        <f t="shared" ref="F141:F142" si="100">SUM(D141:E141)</f>
        <v>0.7354157959970723</v>
      </c>
      <c r="G141" s="200">
        <f t="shared" si="94"/>
        <v>4.1956834174427859E-2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1.604848109100326E-2</v>
      </c>
      <c r="C142" s="11">
        <v>1.4099287249499165E-2</v>
      </c>
      <c r="D142" s="11">
        <f t="shared" si="99"/>
        <v>-1.9491938415040957E-3</v>
      </c>
      <c r="E142" s="11">
        <v>8.1237727956846445E-3</v>
      </c>
      <c r="F142" s="11">
        <f t="shared" si="100"/>
        <v>6.1745789541805488E-3</v>
      </c>
      <c r="G142" s="200">
        <f t="shared" si="94"/>
        <v>2.7682309874321076E-2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1.1454104979466453</v>
      </c>
      <c r="C143" s="11">
        <v>1.6354155929130247</v>
      </c>
      <c r="D143" s="11">
        <f t="shared" si="99"/>
        <v>0.49000509496637945</v>
      </c>
      <c r="E143" s="11">
        <v>0.82515170622490841</v>
      </c>
      <c r="F143" s="11">
        <f t="shared" ref="F143:F144" si="101">SUM(D143:E143)</f>
        <v>1.315156801191288</v>
      </c>
      <c r="G143" s="200">
        <f t="shared" si="94"/>
        <v>3.6832493778316211E-2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0.33822892288097767</v>
      </c>
      <c r="C144" s="11">
        <v>0.52128651952026772</v>
      </c>
      <c r="D144" s="11">
        <f t="shared" si="99"/>
        <v>0.18305759663929005</v>
      </c>
      <c r="E144" s="11">
        <v>0.2523558686964078</v>
      </c>
      <c r="F144" s="11">
        <f t="shared" si="101"/>
        <v>0.43541346533569786</v>
      </c>
      <c r="G144" s="200">
        <f t="shared" si="94"/>
        <v>3.7858391456495832E-2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0.13245776245344698</v>
      </c>
      <c r="C145" s="11">
        <v>0.32697212869128406</v>
      </c>
      <c r="D145" s="11">
        <f t="shared" si="99"/>
        <v>0.19451436623783708</v>
      </c>
      <c r="E145" s="11">
        <v>0.11548014151964667</v>
      </c>
      <c r="F145" s="11">
        <f t="shared" ref="F145:F146" si="102">SUM(D145:E145)</f>
        <v>0.30999450775748372</v>
      </c>
      <c r="G145" s="200">
        <f t="shared" si="94"/>
        <v>4.2679977900892618E-2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0.27297137057656057</v>
      </c>
      <c r="C146" s="11">
        <v>0.44809139570456008</v>
      </c>
      <c r="D146" s="11">
        <f t="shared" si="99"/>
        <v>0.17512002512799951</v>
      </c>
      <c r="E146" s="11">
        <v>0.25607855865633183</v>
      </c>
      <c r="F146" s="11">
        <f t="shared" si="102"/>
        <v>0.43119858378433135</v>
      </c>
      <c r="G146" s="200">
        <f t="shared" si="94"/>
        <v>4.5101900154467023E-2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0.17482001626730451</v>
      </c>
      <c r="C147" s="11">
        <v>0.6929236950335087</v>
      </c>
      <c r="D147" s="11">
        <f t="shared" si="99"/>
        <v>0.51810367876620422</v>
      </c>
      <c r="E147" s="11">
        <v>0.33454898446023168</v>
      </c>
      <c r="F147" s="11">
        <f t="shared" ref="F147" si="103">SUM(D147:E147)</f>
        <v>0.85265266322643596</v>
      </c>
      <c r="G147" s="200">
        <f t="shared" si="94"/>
        <v>7.3897316096606991E-2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1.1800483158380086</v>
      </c>
      <c r="C148" s="11">
        <v>1.6524316938638532</v>
      </c>
      <c r="D148" s="11">
        <f t="shared" ref="D148" si="104">C148-B148</f>
        <v>0.47238337802584462</v>
      </c>
      <c r="E148" s="11">
        <v>0.87976951390443237</v>
      </c>
      <c r="F148" s="11">
        <f t="shared" ref="F148" si="105">SUM(D148:E148)</f>
        <v>1.352152891930277</v>
      </c>
      <c r="G148" s="200">
        <f t="shared" ref="G148:G149" si="106">IF(B148&gt;0,(1+(E148/B148))^(1/($C$6-$B$6))-1,0)</f>
        <v>3.7835690153706025E-2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20.080424684245941</v>
      </c>
      <c r="C149" s="11">
        <f t="shared" ref="C149:F149" si="107">SUM(C123:C148)</f>
        <v>23.320815702469048</v>
      </c>
      <c r="D149" s="11">
        <f t="shared" si="107"/>
        <v>3.2403910182231006</v>
      </c>
      <c r="E149" s="11">
        <f t="shared" si="107"/>
        <v>12.074047378672461</v>
      </c>
      <c r="F149" s="11">
        <f t="shared" si="107"/>
        <v>15.314438396895566</v>
      </c>
      <c r="G149" s="200">
        <f t="shared" si="106"/>
        <v>3.1884841475483983E-2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2.2381677621833838</v>
      </c>
      <c r="C152" s="11">
        <v>2.1266267906941683</v>
      </c>
      <c r="D152" s="11">
        <f>C152-B152</f>
        <v>-0.11154097148921549</v>
      </c>
      <c r="E152" s="11">
        <v>1.1480811012523104</v>
      </c>
      <c r="F152" s="11">
        <f>SUM(D152:E152)</f>
        <v>1.036540129763095</v>
      </c>
      <c r="G152" s="200">
        <f>IF(B152&gt;0,(1+(E152/B152))^(1/($C$6-$B$6))-1,0)</f>
        <v>2.7988877472998164E-2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0.98388281382700027</v>
      </c>
      <c r="C153" s="11">
        <v>1.1802511348607303</v>
      </c>
      <c r="D153" s="11">
        <f t="shared" ref="D153:D168" si="110">C153-B153</f>
        <v>0.19636832103373003</v>
      </c>
      <c r="E153" s="11">
        <v>0.70661855780517402</v>
      </c>
      <c r="F153" s="11">
        <f t="shared" ref="F153:F160" si="111">SUM(D153:E153)</f>
        <v>0.90298687883890405</v>
      </c>
      <c r="G153" s="200">
        <f t="shared" ref="G153:G155" si="112">IF(B153&gt;0,(1+(E153/B153))^(1/($C$6-$B$6))-1,0)</f>
        <v>3.6743871653247107E-2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2.0415882155622818</v>
      </c>
      <c r="C154" s="11">
        <v>2.2187551657729392</v>
      </c>
      <c r="D154" s="11">
        <f t="shared" si="110"/>
        <v>0.17716695021065743</v>
      </c>
      <c r="E154" s="11">
        <v>0.84774632953044993</v>
      </c>
      <c r="F154" s="11">
        <f t="shared" si="111"/>
        <v>1.0249132797411074</v>
      </c>
      <c r="G154" s="200">
        <f t="shared" si="112"/>
        <v>2.3423327752586154E-2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0.46000021780587463</v>
      </c>
      <c r="C155" s="11">
        <v>0.54128117246178908</v>
      </c>
      <c r="D155" s="11">
        <f t="shared" si="110"/>
        <v>8.128095465591445E-2</v>
      </c>
      <c r="E155" s="11">
        <v>0.26886581509074947</v>
      </c>
      <c r="F155" s="11">
        <f t="shared" si="111"/>
        <v>0.35014676974666392</v>
      </c>
      <c r="G155" s="200">
        <f t="shared" si="112"/>
        <v>3.1159811082212441E-2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0.19730627636129577</v>
      </c>
      <c r="C156" s="11">
        <v>0.1279503163152641</v>
      </c>
      <c r="D156" s="11">
        <f t="shared" si="110"/>
        <v>-6.9355960046031673E-2</v>
      </c>
      <c r="E156" s="11">
        <v>8.0726298499279467E-2</v>
      </c>
      <c r="F156" s="11">
        <f t="shared" si="111"/>
        <v>1.1370338453247794E-2</v>
      </c>
      <c r="G156" s="200">
        <f>IF(B156&gt;0,(1+(E156/B156))^(1/($C$6-$B$6))-1,0)</f>
        <v>2.3128821150754986E-2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1.5370180127726552</v>
      </c>
      <c r="C157" s="11">
        <v>1.6887941272531248</v>
      </c>
      <c r="D157" s="11">
        <f t="shared" si="110"/>
        <v>0.15177611448046968</v>
      </c>
      <c r="E157" s="11">
        <v>0.81786472412280442</v>
      </c>
      <c r="F157" s="11">
        <f t="shared" si="111"/>
        <v>0.9696408386032741</v>
      </c>
      <c r="G157" s="200">
        <f t="shared" ref="G157:G178" si="113">IF(B157&gt;0,(1+(E157/B157))^(1/($C$6-$B$6))-1,0)</f>
        <v>2.8851484603176658E-2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0.84563673676876916</v>
      </c>
      <c r="C158" s="11">
        <v>0.73502112126867114</v>
      </c>
      <c r="D158" s="11">
        <f t="shared" si="110"/>
        <v>-0.11061561550009802</v>
      </c>
      <c r="E158" s="11">
        <v>0.30689540288323192</v>
      </c>
      <c r="F158" s="11">
        <f t="shared" si="111"/>
        <v>0.1962797873831339</v>
      </c>
      <c r="G158" s="200">
        <f t="shared" si="113"/>
        <v>2.0856300647835946E-2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0.34903416597436526</v>
      </c>
      <c r="C159" s="11">
        <v>0.64264673786623894</v>
      </c>
      <c r="D159" s="11">
        <f t="shared" si="110"/>
        <v>0.29361257189187367</v>
      </c>
      <c r="E159" s="11">
        <v>0.33145227489172946</v>
      </c>
      <c r="F159" s="11">
        <f t="shared" si="111"/>
        <v>0.62506484678360308</v>
      </c>
      <c r="G159" s="200">
        <f t="shared" si="113"/>
        <v>4.5514601147722322E-2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0.16276850956178374</v>
      </c>
      <c r="C160" s="11">
        <v>0.1253544383561922</v>
      </c>
      <c r="D160" s="11">
        <f t="shared" si="110"/>
        <v>-3.7414071205591537E-2</v>
      </c>
      <c r="E160" s="11">
        <v>4.7101899958112134E-2</v>
      </c>
      <c r="F160" s="11">
        <f t="shared" si="111"/>
        <v>9.6878287525205969E-3</v>
      </c>
      <c r="G160" s="200">
        <f t="shared" si="113"/>
        <v>1.7088447729937339E-2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0.47965478059919242</v>
      </c>
      <c r="C161" s="11">
        <v>0.46696214954666027</v>
      </c>
      <c r="D161" s="11">
        <f t="shared" si="110"/>
        <v>-1.2692631052532155E-2</v>
      </c>
      <c r="E161" s="11">
        <v>0.22655247869304826</v>
      </c>
      <c r="F161" s="11">
        <f t="shared" ref="F161:F162" si="114">SUM(D161:E161)</f>
        <v>0.2138598476405161</v>
      </c>
      <c r="G161" s="200">
        <f t="shared" si="113"/>
        <v>2.6124900770655879E-2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1.4492646782829071</v>
      </c>
      <c r="C162" s="11">
        <v>1.6058032916577174</v>
      </c>
      <c r="D162" s="11">
        <f t="shared" si="110"/>
        <v>0.15653861337481034</v>
      </c>
      <c r="E162" s="11">
        <v>0.75081185986984866</v>
      </c>
      <c r="F162" s="11">
        <f t="shared" si="114"/>
        <v>0.90735047324465901</v>
      </c>
      <c r="G162" s="200">
        <f t="shared" si="113"/>
        <v>2.8219901405328596E-2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2.3545686536053645</v>
      </c>
      <c r="C163" s="11">
        <v>2.9872416678516243</v>
      </c>
      <c r="D163" s="11">
        <f t="shared" si="110"/>
        <v>0.63267301424625977</v>
      </c>
      <c r="E163" s="11">
        <v>1.5857462970438778</v>
      </c>
      <c r="F163" s="11">
        <f t="shared" ref="F163:F166" si="115">SUM(D163:E163)</f>
        <v>2.2184193112901376</v>
      </c>
      <c r="G163" s="200">
        <f t="shared" si="113"/>
        <v>3.4922840681816725E-2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0.40449261781151147</v>
      </c>
      <c r="C164" s="11">
        <v>0.6952244914818887</v>
      </c>
      <c r="D164" s="11">
        <f t="shared" si="110"/>
        <v>0.29073187367037723</v>
      </c>
      <c r="E164" s="11">
        <v>0.27425977767391435</v>
      </c>
      <c r="F164" s="11">
        <f t="shared" si="115"/>
        <v>0.56499165134429163</v>
      </c>
      <c r="G164" s="200">
        <f t="shared" si="113"/>
        <v>3.5110510335490064E-2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0.46234509072409075</v>
      </c>
      <c r="C165" s="11">
        <v>0.68492522089908303</v>
      </c>
      <c r="D165" s="11">
        <f t="shared" si="110"/>
        <v>0.22258013017499229</v>
      </c>
      <c r="E165" s="11">
        <v>0.36222082229150004</v>
      </c>
      <c r="F165" s="11">
        <f t="shared" si="115"/>
        <v>0.58480095246649233</v>
      </c>
      <c r="G165" s="200">
        <f t="shared" si="113"/>
        <v>3.9323168040225065E-2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1.010022424866037</v>
      </c>
      <c r="C166" s="11">
        <v>1.3732870602460696</v>
      </c>
      <c r="D166" s="11">
        <f t="shared" si="110"/>
        <v>0.36326463538003262</v>
      </c>
      <c r="E166" s="11">
        <v>0.57228394294869511</v>
      </c>
      <c r="F166" s="11">
        <f t="shared" si="115"/>
        <v>0.93554857832872773</v>
      </c>
      <c r="G166" s="200">
        <f t="shared" si="113"/>
        <v>3.0379724000334729E-2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0.37519005788527743</v>
      </c>
      <c r="C167" s="11">
        <v>0.52888843416112996</v>
      </c>
      <c r="D167" s="11">
        <f t="shared" si="110"/>
        <v>0.15369837627585253</v>
      </c>
      <c r="E167" s="11">
        <v>0.27484944386690824</v>
      </c>
      <c r="F167" s="11">
        <f t="shared" ref="F167" si="116">SUM(D167:E167)</f>
        <v>0.42854782014276077</v>
      </c>
      <c r="G167" s="200">
        <f t="shared" si="113"/>
        <v>3.7319547240159068E-2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0.27713295414917594</v>
      </c>
      <c r="C168" s="11">
        <v>0.33693048641614864</v>
      </c>
      <c r="D168" s="11">
        <f t="shared" si="110"/>
        <v>5.9797532266972708E-2</v>
      </c>
      <c r="E168" s="11">
        <v>0.20042164734033968</v>
      </c>
      <c r="F168" s="11">
        <f t="shared" ref="F168" si="117">SUM(D168:E168)</f>
        <v>0.26021917960731239</v>
      </c>
      <c r="G168" s="200">
        <f t="shared" si="113"/>
        <v>3.6944846439171508E-2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1.531457866043382</v>
      </c>
      <c r="C169" s="11">
        <v>1.7676132386309995</v>
      </c>
      <c r="D169" s="11">
        <f>C169-B169</f>
        <v>0.23615537258761754</v>
      </c>
      <c r="E169" s="11">
        <v>1.0458156484368182</v>
      </c>
      <c r="F169" s="11">
        <f>SUM(D169:E169)</f>
        <v>1.2819710210244357</v>
      </c>
      <c r="G169" s="200">
        <f t="shared" si="113"/>
        <v>3.5309892726505865E-2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0.60090043656501624</v>
      </c>
      <c r="C170" s="11">
        <v>0.99967990315360145</v>
      </c>
      <c r="D170" s="11">
        <f t="shared" ref="D170:D176" si="118">C170-B170</f>
        <v>0.39877946658858521</v>
      </c>
      <c r="E170" s="11">
        <v>0.52266695898370685</v>
      </c>
      <c r="F170" s="11">
        <f t="shared" ref="F170:F171" si="119">SUM(D170:E170)</f>
        <v>0.92144642557229206</v>
      </c>
      <c r="G170" s="200">
        <f t="shared" si="113"/>
        <v>4.2604929342940245E-2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1.432565864635757E-2</v>
      </c>
      <c r="C171" s="11">
        <v>9.7554145487719415E-3</v>
      </c>
      <c r="D171" s="11">
        <f t="shared" si="118"/>
        <v>-4.5702440975856282E-3</v>
      </c>
      <c r="E171" s="11">
        <v>6.4211738486869381E-3</v>
      </c>
      <c r="F171" s="11">
        <f t="shared" si="119"/>
        <v>1.8509297511013099E-3</v>
      </c>
      <c r="G171" s="200">
        <f t="shared" si="113"/>
        <v>2.4996730595544969E-2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0.88440479326792398</v>
      </c>
      <c r="C172" s="11">
        <v>1.1386949649910207</v>
      </c>
      <c r="D172" s="11">
        <f t="shared" si="118"/>
        <v>0.25429017172309676</v>
      </c>
      <c r="E172" s="11">
        <v>0.51665144771357641</v>
      </c>
      <c r="F172" s="11">
        <f t="shared" ref="F172:F173" si="120">SUM(D172:E172)</f>
        <v>0.77094161943667316</v>
      </c>
      <c r="G172" s="200">
        <f t="shared" si="113"/>
        <v>3.114632610181034E-2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0.38556767409288706</v>
      </c>
      <c r="C173" s="11">
        <v>0.52544707815495306</v>
      </c>
      <c r="D173" s="11">
        <f t="shared" si="118"/>
        <v>0.139879404062066</v>
      </c>
      <c r="E173" s="11">
        <v>0.24015216612037044</v>
      </c>
      <c r="F173" s="11">
        <f t="shared" si="120"/>
        <v>0.38003157018243644</v>
      </c>
      <c r="G173" s="200">
        <f t="shared" si="113"/>
        <v>3.2805687066815858E-2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0.30492630836379064</v>
      </c>
      <c r="C174" s="11">
        <v>0.56381781999221614</v>
      </c>
      <c r="D174" s="11">
        <f t="shared" si="118"/>
        <v>0.2588915116284255</v>
      </c>
      <c r="E174" s="11">
        <v>0.22146199550374815</v>
      </c>
      <c r="F174" s="11">
        <f t="shared" ref="F174:F175" si="121">SUM(D174:E174)</f>
        <v>0.48035350713217362</v>
      </c>
      <c r="G174" s="200">
        <f t="shared" si="113"/>
        <v>3.7068450236591E-2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0.37913822064914648</v>
      </c>
      <c r="C175" s="11">
        <v>0.56001033541795642</v>
      </c>
      <c r="D175" s="11">
        <f t="shared" si="118"/>
        <v>0.18087211476880993</v>
      </c>
      <c r="E175" s="11">
        <v>0.33702230982264059</v>
      </c>
      <c r="F175" s="11">
        <f t="shared" si="121"/>
        <v>0.51789442459145052</v>
      </c>
      <c r="G175" s="200">
        <f t="shared" si="113"/>
        <v>4.3311964086616417E-2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0.20461207996037994</v>
      </c>
      <c r="C176" s="11">
        <v>0.70340888821646663</v>
      </c>
      <c r="D176" s="11">
        <f t="shared" si="118"/>
        <v>0.49879680825608669</v>
      </c>
      <c r="E176" s="11">
        <v>0.32091782692699128</v>
      </c>
      <c r="F176" s="11">
        <f t="shared" ref="F176" si="122">SUM(D176:E176)</f>
        <v>0.81971463518307797</v>
      </c>
      <c r="G176" s="200">
        <f t="shared" si="113"/>
        <v>6.4905518737429002E-2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1.0509187249238914</v>
      </c>
      <c r="C177" s="11">
        <v>1.422850661115264</v>
      </c>
      <c r="D177" s="11">
        <f t="shared" ref="D177" si="123">C177-B177</f>
        <v>0.37193193619137266</v>
      </c>
      <c r="E177" s="11">
        <v>0.74272482564023123</v>
      </c>
      <c r="F177" s="11">
        <f t="shared" ref="F177" si="124">SUM(D177:E177)</f>
        <v>1.1146567618316039</v>
      </c>
      <c r="G177" s="200">
        <f t="shared" si="113"/>
        <v>3.6281632663580199E-2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20.984325731253737</v>
      </c>
      <c r="C178" s="11">
        <f t="shared" ref="C178:F178" si="125">SUM(C152:C177)</f>
        <v>25.757222111330687</v>
      </c>
      <c r="D178" s="11">
        <f t="shared" si="125"/>
        <v>4.7728963800769488</v>
      </c>
      <c r="E178" s="11">
        <f t="shared" si="125"/>
        <v>12.756333026758746</v>
      </c>
      <c r="F178" s="11">
        <f t="shared" si="125"/>
        <v>17.529229406835697</v>
      </c>
      <c r="G178" s="200">
        <f t="shared" si="113"/>
        <v>3.216842446637358E-2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5.8882038549936224</v>
      </c>
      <c r="C181" s="11">
        <v>5.0020543834133333</v>
      </c>
      <c r="D181" s="11">
        <f>C181-B181</f>
        <v>-0.88614947158028912</v>
      </c>
      <c r="E181" s="11">
        <v>2.1060500763845553</v>
      </c>
      <c r="F181" s="11">
        <f>SUM(D181:E181)</f>
        <v>1.2199006048042662</v>
      </c>
      <c r="G181" s="200">
        <f>IF(B181&gt;0,(1+(E181/B181))^(1/($C$6-$B$6))-1,0)</f>
        <v>2.0593990546347918E-2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2.6568741362596948</v>
      </c>
      <c r="C182" s="11">
        <v>2.5864228473156574</v>
      </c>
      <c r="D182" s="11">
        <f t="shared" ref="D182:D197" si="128">C182-B182</f>
        <v>-7.0451288944037405E-2</v>
      </c>
      <c r="E182" s="11">
        <v>1.0836181147041504</v>
      </c>
      <c r="F182" s="11">
        <f t="shared" ref="F182:F189" si="129">SUM(D182:E182)</f>
        <v>1.013166825760113</v>
      </c>
      <c r="G182" s="200">
        <f t="shared" ref="G182:G184" si="130">IF(B182&gt;0,(1+(E182/B182))^(1/($C$6-$B$6))-1,0)</f>
        <v>2.3066471318028636E-2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3.3492164842608605</v>
      </c>
      <c r="C183" s="11">
        <v>3.4413460726244427</v>
      </c>
      <c r="D183" s="11">
        <f t="shared" si="128"/>
        <v>9.2129588363582204E-2</v>
      </c>
      <c r="E183" s="11">
        <v>0.98656227115590711</v>
      </c>
      <c r="F183" s="11">
        <f t="shared" si="129"/>
        <v>1.0786918595194894</v>
      </c>
      <c r="G183" s="200">
        <f t="shared" si="130"/>
        <v>1.7360627619864566E-2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1.869407140927831</v>
      </c>
      <c r="C184" s="11">
        <v>2.1882433804543022</v>
      </c>
      <c r="D184" s="11">
        <f t="shared" si="128"/>
        <v>0.31883623952647122</v>
      </c>
      <c r="E184" s="11">
        <v>1.0737209439647901</v>
      </c>
      <c r="F184" s="11">
        <f t="shared" si="129"/>
        <v>1.3925571834912613</v>
      </c>
      <c r="G184" s="200">
        <f t="shared" si="130"/>
        <v>3.0719164368910645E-2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0.90218880651607181</v>
      </c>
      <c r="C185" s="11">
        <v>0.86405682902905823</v>
      </c>
      <c r="D185" s="11">
        <f t="shared" si="128"/>
        <v>-3.813197748701358E-2</v>
      </c>
      <c r="E185" s="11">
        <v>0.34448278329034232</v>
      </c>
      <c r="F185" s="11">
        <f t="shared" si="129"/>
        <v>0.30635080580332874</v>
      </c>
      <c r="G185" s="200">
        <f>IF(B185&gt;0,(1+(E185/B185))^(1/($C$6-$B$6))-1,0)</f>
        <v>2.1794691015921241E-2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3.9394351350578378</v>
      </c>
      <c r="C186" s="11">
        <v>4.139949201927811</v>
      </c>
      <c r="D186" s="11">
        <f t="shared" si="128"/>
        <v>0.2005140668699732</v>
      </c>
      <c r="E186" s="11">
        <v>1.5939714339712108</v>
      </c>
      <c r="F186" s="11">
        <f t="shared" si="129"/>
        <v>1.794485500841184</v>
      </c>
      <c r="G186" s="200">
        <f t="shared" ref="G186:G205" si="131">IF(B186&gt;0,(1+(E186/B186))^(1/($C$6-$B$6))-1,0)</f>
        <v>2.2909570192551243E-2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1.4633523967748623</v>
      </c>
      <c r="C187" s="11">
        <v>0.91595604356969773</v>
      </c>
      <c r="D187" s="11">
        <f t="shared" si="128"/>
        <v>-0.54739635320516455</v>
      </c>
      <c r="E187" s="11">
        <v>0.36858770898562182</v>
      </c>
      <c r="F187" s="11">
        <f t="shared" si="129"/>
        <v>-0.17880864421954273</v>
      </c>
      <c r="G187" s="200">
        <f t="shared" si="131"/>
        <v>1.5089081608517185E-2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1.4237258965464357</v>
      </c>
      <c r="C188" s="11">
        <v>3.0184766150160658</v>
      </c>
      <c r="D188" s="11">
        <f t="shared" si="128"/>
        <v>1.5947507184696301</v>
      </c>
      <c r="E188" s="11">
        <v>1.3532251857174615</v>
      </c>
      <c r="F188" s="11">
        <f t="shared" si="129"/>
        <v>2.9479759041870919</v>
      </c>
      <c r="G188" s="200">
        <f t="shared" si="131"/>
        <v>4.5545144861203868E-2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0.65617773751232145</v>
      </c>
      <c r="C189" s="11">
        <v>0.44834913615807037</v>
      </c>
      <c r="D189" s="11">
        <f t="shared" si="128"/>
        <v>-0.20782860135425107</v>
      </c>
      <c r="E189" s="11">
        <v>0.11788544246247322</v>
      </c>
      <c r="F189" s="11">
        <f t="shared" si="129"/>
        <v>-8.9943158891777855E-2</v>
      </c>
      <c r="G189" s="200">
        <f t="shared" si="131"/>
        <v>1.1075673080292114E-2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1.2322124631420892</v>
      </c>
      <c r="C190" s="11">
        <v>1.1401276096573276</v>
      </c>
      <c r="D190" s="11">
        <f t="shared" si="128"/>
        <v>-9.2084853484761586E-2</v>
      </c>
      <c r="E190" s="11">
        <v>0.42807254184579618</v>
      </c>
      <c r="F190" s="11">
        <f t="shared" ref="F190:F191" si="132">SUM(D190:E190)</f>
        <v>0.3359876883610346</v>
      </c>
      <c r="G190" s="200">
        <f t="shared" si="131"/>
        <v>2.0077425280116801E-2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4.8678575128013826</v>
      </c>
      <c r="C191" s="11">
        <v>4.3567417662372465</v>
      </c>
      <c r="D191" s="11">
        <f t="shared" si="128"/>
        <v>-0.51111574656413605</v>
      </c>
      <c r="E191" s="11">
        <v>1.7740341611188666</v>
      </c>
      <c r="F191" s="11">
        <f t="shared" si="132"/>
        <v>1.2629184145547305</v>
      </c>
      <c r="G191" s="200">
        <f t="shared" si="131"/>
        <v>2.0932263750357061E-2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7.6115647411683778</v>
      </c>
      <c r="C192" s="11">
        <v>6.9144145648065969</v>
      </c>
      <c r="D192" s="11">
        <f t="shared" si="128"/>
        <v>-0.69715017636178089</v>
      </c>
      <c r="E192" s="11">
        <v>3.3361053615111089</v>
      </c>
      <c r="F192" s="11">
        <f t="shared" ref="F192:F195" si="133">SUM(D192:E192)</f>
        <v>2.638955185149328</v>
      </c>
      <c r="G192" s="200">
        <f t="shared" si="131"/>
        <v>2.4526470688182256E-2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1.3958068649816919</v>
      </c>
      <c r="C193" s="11">
        <v>0.42853145794139508</v>
      </c>
      <c r="D193" s="11">
        <f t="shared" si="128"/>
        <v>-0.96727540704029691</v>
      </c>
      <c r="E193" s="11">
        <v>0.43763545669542081</v>
      </c>
      <c r="F193" s="11">
        <f t="shared" si="133"/>
        <v>-0.5296399503448761</v>
      </c>
      <c r="G193" s="200">
        <f t="shared" si="131"/>
        <v>1.8347796807882677E-2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0.88574839387080406</v>
      </c>
      <c r="C194" s="11">
        <v>0.88902868857533601</v>
      </c>
      <c r="D194" s="11">
        <f t="shared" si="128"/>
        <v>3.2802947045319497E-3</v>
      </c>
      <c r="E194" s="11">
        <v>0.39670243937437605</v>
      </c>
      <c r="F194" s="11">
        <f t="shared" si="133"/>
        <v>0.399982734078908</v>
      </c>
      <c r="G194" s="200">
        <f t="shared" si="131"/>
        <v>2.4979918421194514E-2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6.2467484348616846</v>
      </c>
      <c r="C195" s="11">
        <v>6.1916741255867551</v>
      </c>
      <c r="D195" s="11">
        <f t="shared" si="128"/>
        <v>-5.5074309274929512E-2</v>
      </c>
      <c r="E195" s="11">
        <v>2.1047338477422572</v>
      </c>
      <c r="F195" s="11">
        <f t="shared" si="133"/>
        <v>2.0496595384673277</v>
      </c>
      <c r="G195" s="200">
        <f t="shared" si="131"/>
        <v>1.9547122280318741E-2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4.1146738421790277</v>
      </c>
      <c r="C196" s="11">
        <v>4.0086139658465463</v>
      </c>
      <c r="D196" s="11">
        <f t="shared" si="128"/>
        <v>-0.10605987633248137</v>
      </c>
      <c r="E196" s="11">
        <v>1.5440721264113684</v>
      </c>
      <c r="F196" s="11">
        <f t="shared" ref="F196" si="134">SUM(D196:E196)</f>
        <v>1.438012250078887</v>
      </c>
      <c r="G196" s="200">
        <f t="shared" si="131"/>
        <v>2.1470084648514076E-2</v>
      </c>
    </row>
    <row r="197" spans="1:14" x14ac:dyDescent="0.2">
      <c r="A197" t="str">
        <f t="shared" si="127"/>
        <v>54 Textiles, printing and other skilled trades</v>
      </c>
      <c r="B197" s="11">
        <v>1.6702356101416069</v>
      </c>
      <c r="C197" s="11">
        <v>1.9982405934988774</v>
      </c>
      <c r="D197" s="11">
        <f t="shared" si="128"/>
        <v>0.32800498335727046</v>
      </c>
      <c r="E197" s="11">
        <v>0.75483706134221917</v>
      </c>
      <c r="F197" s="11">
        <f t="shared" ref="F197" si="135">SUM(D197:E197)</f>
        <v>1.0828420446994897</v>
      </c>
      <c r="G197" s="200">
        <f t="shared" si="131"/>
        <v>2.5171367148320911E-2</v>
      </c>
    </row>
    <row r="198" spans="1:14" x14ac:dyDescent="0.2">
      <c r="A198" t="str">
        <f t="shared" si="127"/>
        <v>61 Caring personal service occupations</v>
      </c>
      <c r="B198" s="11">
        <v>9.6179784391725445</v>
      </c>
      <c r="C198" s="11">
        <v>12.226979872568251</v>
      </c>
      <c r="D198" s="11">
        <f>C198-B198</f>
        <v>2.6090014333957061</v>
      </c>
      <c r="E198" s="11">
        <v>5.8844414099625189</v>
      </c>
      <c r="F198" s="11">
        <f>SUM(D198:E198)</f>
        <v>8.4934428433582241</v>
      </c>
      <c r="G198" s="200">
        <f t="shared" si="131"/>
        <v>3.2335937917603585E-2</v>
      </c>
    </row>
    <row r="199" spans="1:14" x14ac:dyDescent="0.2">
      <c r="A199" t="str">
        <f t="shared" si="127"/>
        <v>62 Leisure, travel and related personal service occupations</v>
      </c>
      <c r="B199" s="11">
        <v>1.9223236254779517</v>
      </c>
      <c r="C199" s="11">
        <v>1.8732605216764937</v>
      </c>
      <c r="D199" s="11">
        <f t="shared" ref="D199:D205" si="136">C199-B199</f>
        <v>-4.9063103801457952E-2</v>
      </c>
      <c r="E199" s="11">
        <v>0.81783193045236269</v>
      </c>
      <c r="F199" s="11">
        <f t="shared" ref="F199:F200" si="137">SUM(D199:E199)</f>
        <v>0.76876882665090474</v>
      </c>
      <c r="G199" s="200">
        <f t="shared" si="131"/>
        <v>2.3913449433360601E-2</v>
      </c>
    </row>
    <row r="200" spans="1:14" x14ac:dyDescent="0.2">
      <c r="A200" t="str">
        <f t="shared" si="127"/>
        <v>63 Community and civil enforcement occupations</v>
      </c>
      <c r="B200" s="11">
        <v>6.1099818778010129E-2</v>
      </c>
      <c r="C200" s="11">
        <v>3.7023526678375079E-2</v>
      </c>
      <c r="D200" s="11">
        <f t="shared" si="136"/>
        <v>-2.4076292099635049E-2</v>
      </c>
      <c r="E200" s="11">
        <v>1.3391909513058374E-2</v>
      </c>
      <c r="F200" s="11">
        <f t="shared" si="137"/>
        <v>-1.0684382586576675E-2</v>
      </c>
      <c r="G200" s="200">
        <f t="shared" si="131"/>
        <v>1.3299609359821218E-2</v>
      </c>
    </row>
    <row r="201" spans="1:14" x14ac:dyDescent="0.2">
      <c r="A201" t="str">
        <f t="shared" si="127"/>
        <v>71 Sales occupations</v>
      </c>
      <c r="B201" s="11">
        <v>7.5123346137676172</v>
      </c>
      <c r="C201" s="11">
        <v>8.3766991869146779</v>
      </c>
      <c r="D201" s="11">
        <f t="shared" si="136"/>
        <v>0.86436457314706061</v>
      </c>
      <c r="E201" s="11">
        <v>3.4707879201176128</v>
      </c>
      <c r="F201" s="11">
        <f t="shared" ref="F201:F202" si="138">SUM(D201:E201)</f>
        <v>4.3351524932646734</v>
      </c>
      <c r="G201" s="200">
        <f t="shared" si="131"/>
        <v>2.5644196576060541E-2</v>
      </c>
    </row>
    <row r="202" spans="1:14" x14ac:dyDescent="0.2">
      <c r="A202" t="str">
        <f t="shared" si="127"/>
        <v>72 Customer service occupations</v>
      </c>
      <c r="B202" s="11">
        <v>1.7190590131425241</v>
      </c>
      <c r="C202" s="11">
        <v>2.0818142671176441</v>
      </c>
      <c r="D202" s="11">
        <f t="shared" si="136"/>
        <v>0.36275525397511998</v>
      </c>
      <c r="E202" s="11">
        <v>0.79738114299103202</v>
      </c>
      <c r="F202" s="11">
        <f t="shared" si="138"/>
        <v>1.160136396966152</v>
      </c>
      <c r="G202" s="200">
        <f t="shared" si="131"/>
        <v>2.5729992976735838E-2</v>
      </c>
    </row>
    <row r="203" spans="1:14" x14ac:dyDescent="0.2">
      <c r="A203" t="str">
        <f t="shared" si="127"/>
        <v>81 Process, plant and machine operatives</v>
      </c>
      <c r="B203" s="11">
        <v>2.1811941603141407</v>
      </c>
      <c r="C203" s="11">
        <v>2.8466512315560721</v>
      </c>
      <c r="D203" s="11">
        <f t="shared" si="136"/>
        <v>0.66545707124193143</v>
      </c>
      <c r="E203" s="11">
        <v>0.92548414570754733</v>
      </c>
      <c r="F203" s="11">
        <f t="shared" ref="F203:F204" si="139">SUM(D203:E203)</f>
        <v>1.5909412169494788</v>
      </c>
      <c r="G203" s="200">
        <f t="shared" si="131"/>
        <v>2.3858948974400773E-2</v>
      </c>
    </row>
    <row r="204" spans="1:14" x14ac:dyDescent="0.2">
      <c r="A204" t="str">
        <f t="shared" si="127"/>
        <v>82 Transport and mobile machine drivers and operatives</v>
      </c>
      <c r="B204" s="11">
        <v>2.4664429899598099</v>
      </c>
      <c r="C204" s="11">
        <v>3.1307458970755815</v>
      </c>
      <c r="D204" s="11">
        <f t="shared" si="136"/>
        <v>0.66430290711577156</v>
      </c>
      <c r="E204" s="11">
        <v>1.4251748405335767</v>
      </c>
      <c r="F204" s="11">
        <f t="shared" si="139"/>
        <v>2.0894777476493482</v>
      </c>
      <c r="G204" s="200">
        <f t="shared" si="131"/>
        <v>3.0870092747274036E-2</v>
      </c>
    </row>
    <row r="205" spans="1:14" x14ac:dyDescent="0.2">
      <c r="A205" t="str">
        <f t="shared" si="127"/>
        <v>91 Elementary trades and related occupations</v>
      </c>
      <c r="B205" s="11">
        <v>0.97873510661655538</v>
      </c>
      <c r="C205" s="11">
        <v>3.0559764289126305</v>
      </c>
      <c r="D205" s="11">
        <f t="shared" si="136"/>
        <v>2.0772413222960751</v>
      </c>
      <c r="E205" s="11">
        <v>1.1260362365954291</v>
      </c>
      <c r="F205" s="11">
        <f t="shared" ref="F205" si="140">SUM(D205:E205)</f>
        <v>3.2032775588915041</v>
      </c>
      <c r="G205" s="200">
        <f t="shared" si="131"/>
        <v>5.2372078897184204E-2</v>
      </c>
    </row>
    <row r="206" spans="1:14" x14ac:dyDescent="0.2">
      <c r="A206" t="str">
        <f t="shared" si="127"/>
        <v>92 Elementary administration and service occupations</v>
      </c>
      <c r="B206" s="11">
        <v>6.0954151555724883</v>
      </c>
      <c r="C206" s="11">
        <v>4.888052427871262</v>
      </c>
      <c r="D206" s="11">
        <f t="shared" ref="D206" si="141">C206-B206</f>
        <v>-1.2073627277012262</v>
      </c>
      <c r="E206" s="11">
        <v>2.3776742226492447</v>
      </c>
      <c r="F206" s="11">
        <f t="shared" ref="F206" si="142">SUM(D206:E206)</f>
        <v>1.1703114949480184</v>
      </c>
      <c r="G206" s="200">
        <f t="shared" ref="G206:G207" si="143">IF(B206&gt;0,(1+(E206/B206))^(1/($C$6-$B$6))-1,0)</f>
        <v>2.2200054567550032E-2</v>
      </c>
    </row>
    <row r="207" spans="1:14" x14ac:dyDescent="0.2">
      <c r="A207" t="str">
        <f t="shared" si="127"/>
        <v>All occupations</v>
      </c>
      <c r="B207" s="11">
        <f>SUM(B181:B206)</f>
        <v>82.728012374797856</v>
      </c>
      <c r="C207" s="11">
        <f t="shared" ref="C207:F207" si="144">SUM(C181:C206)</f>
        <v>87.049430642029506</v>
      </c>
      <c r="D207" s="11">
        <f t="shared" si="144"/>
        <v>4.321418267231663</v>
      </c>
      <c r="E207" s="11">
        <f t="shared" si="144"/>
        <v>36.642500715200313</v>
      </c>
      <c r="F207" s="11">
        <f t="shared" si="144"/>
        <v>40.963918982431977</v>
      </c>
      <c r="G207" s="200">
        <f t="shared" si="143"/>
        <v>2.4746156368923078E-2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4.1430335399647076</v>
      </c>
      <c r="C210" s="11">
        <v>2.1709548775203151</v>
      </c>
      <c r="D210" s="11">
        <f>C210-B210</f>
        <v>-1.9720786624443924</v>
      </c>
      <c r="E210" s="11">
        <v>1.346823036923116</v>
      </c>
      <c r="F210" s="11">
        <f>SUM(D210:E210)</f>
        <v>-0.62525562552127645</v>
      </c>
      <c r="G210" s="200">
        <f>IF(B210&gt;0,(1+(E210/B210))^(1/($C$6-$B$6))-1,0)</f>
        <v>1.8942092453285708E-2</v>
      </c>
    </row>
    <row r="211" spans="1:7" x14ac:dyDescent="0.2">
      <c r="A211" t="str">
        <f t="shared" si="146"/>
        <v>12 Other managers and proprietors</v>
      </c>
      <c r="B211" s="11">
        <v>2.6903610859582088</v>
      </c>
      <c r="C211" s="11">
        <v>1.9967059790327097</v>
      </c>
      <c r="D211" s="11">
        <f t="shared" ref="D211:D226" si="147">C211-B211</f>
        <v>-0.69365510692549903</v>
      </c>
      <c r="E211" s="11">
        <v>1.2809631139705551</v>
      </c>
      <c r="F211" s="11">
        <f t="shared" ref="F211:F218" si="148">SUM(D211:E211)</f>
        <v>0.58730800704505604</v>
      </c>
      <c r="G211" s="200">
        <f t="shared" ref="G211:G213" si="149">IF(B211&gt;0,(1+(E211/B211))^(1/($C$6-$B$6))-1,0)</f>
        <v>2.6301549601682073E-2</v>
      </c>
    </row>
    <row r="212" spans="1:7" x14ac:dyDescent="0.2">
      <c r="A212" t="str">
        <f t="shared" si="146"/>
        <v>21 Science, research, engineering and technology professionals</v>
      </c>
      <c r="B212" s="11">
        <v>2.3998503683400729</v>
      </c>
      <c r="C212" s="11">
        <v>2.0182664475209378</v>
      </c>
      <c r="D212" s="11">
        <f t="shared" si="147"/>
        <v>-0.38158392081913517</v>
      </c>
      <c r="E212" s="11">
        <v>0.80451020164317966</v>
      </c>
      <c r="F212" s="11">
        <f t="shared" si="148"/>
        <v>0.42292628082404449</v>
      </c>
      <c r="G212" s="200">
        <f t="shared" si="149"/>
        <v>1.9460682445994415E-2</v>
      </c>
    </row>
    <row r="213" spans="1:7" x14ac:dyDescent="0.2">
      <c r="A213" t="str">
        <f t="shared" si="146"/>
        <v>22 Health professionals</v>
      </c>
      <c r="B213" s="11">
        <v>1.3047567520815488</v>
      </c>
      <c r="C213" s="11">
        <v>0.88632399982491827</v>
      </c>
      <c r="D213" s="11">
        <f t="shared" si="147"/>
        <v>-0.41843275225663057</v>
      </c>
      <c r="E213" s="11">
        <v>0.54839770441401292</v>
      </c>
      <c r="F213" s="11">
        <f t="shared" si="148"/>
        <v>0.12996495215738235</v>
      </c>
      <c r="G213" s="200">
        <f t="shared" si="149"/>
        <v>2.3667238573707339E-2</v>
      </c>
    </row>
    <row r="214" spans="1:7" x14ac:dyDescent="0.2">
      <c r="A214" t="str">
        <f t="shared" si="146"/>
        <v>23 Teaching and other educational professionals</v>
      </c>
      <c r="B214" s="11">
        <v>0.55608972973273263</v>
      </c>
      <c r="C214" s="11">
        <v>0.34459026306626922</v>
      </c>
      <c r="D214" s="11">
        <f t="shared" si="147"/>
        <v>-0.21149946666646341</v>
      </c>
      <c r="E214" s="11">
        <v>0.20392069390720849</v>
      </c>
      <c r="F214" s="11">
        <f t="shared" si="148"/>
        <v>-7.5787727592549203E-3</v>
      </c>
      <c r="G214" s="200">
        <f>IF(B214&gt;0,(1+(E214/B214))^(1/($C$6-$B$6))-1,0)</f>
        <v>2.1045224162935305E-2</v>
      </c>
    </row>
    <row r="215" spans="1:7" x14ac:dyDescent="0.2">
      <c r="A215" t="str">
        <f t="shared" si="146"/>
        <v>24 Business, media and public service professionals</v>
      </c>
      <c r="B215" s="11">
        <v>2.4384330438987161</v>
      </c>
      <c r="C215" s="11">
        <v>1.5857068323373453</v>
      </c>
      <c r="D215" s="11">
        <f t="shared" si="147"/>
        <v>-0.85272621156137074</v>
      </c>
      <c r="E215" s="11">
        <v>0.82220983014351978</v>
      </c>
      <c r="F215" s="11">
        <f t="shared" si="148"/>
        <v>-3.0516381417850957E-2</v>
      </c>
      <c r="G215" s="200">
        <f t="shared" ref="G215:G234" si="150">IF(B215&gt;0,(1+(E215/B215))^(1/($C$6-$B$6))-1,0)</f>
        <v>1.956008927870756E-2</v>
      </c>
    </row>
    <row r="216" spans="1:7" x14ac:dyDescent="0.2">
      <c r="A216" t="str">
        <f t="shared" si="146"/>
        <v>31 Science, engineering and technology associate professionals</v>
      </c>
      <c r="B216" s="11">
        <v>1.0340656667325623</v>
      </c>
      <c r="C216" s="11">
        <v>0.75310673073908829</v>
      </c>
      <c r="D216" s="11">
        <f t="shared" si="147"/>
        <v>-0.28095893599347399</v>
      </c>
      <c r="E216" s="11">
        <v>0.32704367754547103</v>
      </c>
      <c r="F216" s="11">
        <f t="shared" si="148"/>
        <v>4.6084741551997044E-2</v>
      </c>
      <c r="G216" s="200">
        <f t="shared" si="150"/>
        <v>1.8488961540070292E-2</v>
      </c>
    </row>
    <row r="217" spans="1:7" x14ac:dyDescent="0.2">
      <c r="A217" t="str">
        <f t="shared" si="146"/>
        <v>32 Health and social care associate professionals</v>
      </c>
      <c r="B217" s="11">
        <v>0.98949850748645318</v>
      </c>
      <c r="C217" s="11">
        <v>1.1271132088127356</v>
      </c>
      <c r="D217" s="11">
        <f t="shared" si="147"/>
        <v>0.1376147013262824</v>
      </c>
      <c r="E217" s="11">
        <v>0.67679155293938542</v>
      </c>
      <c r="F217" s="11">
        <f t="shared" si="148"/>
        <v>0.81440625426566782</v>
      </c>
      <c r="G217" s="200">
        <f t="shared" si="150"/>
        <v>3.5354393325249589E-2</v>
      </c>
    </row>
    <row r="218" spans="1:7" x14ac:dyDescent="0.2">
      <c r="A218" t="str">
        <f t="shared" si="146"/>
        <v>33 Protective service occupations</v>
      </c>
      <c r="B218" s="11">
        <v>0.72201707087511424</v>
      </c>
      <c r="C218" s="11">
        <v>0.3100035390918468</v>
      </c>
      <c r="D218" s="11">
        <f t="shared" si="147"/>
        <v>-0.41201353178326744</v>
      </c>
      <c r="E218" s="11">
        <v>0.1362933702873394</v>
      </c>
      <c r="F218" s="11">
        <f t="shared" si="148"/>
        <v>-0.27572016149592804</v>
      </c>
      <c r="G218" s="200">
        <f t="shared" si="150"/>
        <v>1.1594505940727862E-2</v>
      </c>
    </row>
    <row r="219" spans="1:7" x14ac:dyDescent="0.2">
      <c r="A219" t="str">
        <f t="shared" si="146"/>
        <v>34 Culture, media and sports occupations</v>
      </c>
      <c r="B219" s="11">
        <v>0.56268857632021396</v>
      </c>
      <c r="C219" s="11">
        <v>0.22746065195271301</v>
      </c>
      <c r="D219" s="11">
        <f t="shared" si="147"/>
        <v>-0.33522792436750093</v>
      </c>
      <c r="E219" s="11">
        <v>0.14034234650621896</v>
      </c>
      <c r="F219" s="11">
        <f t="shared" ref="F219:F220" si="151">SUM(D219:E219)</f>
        <v>-0.19488557786128197</v>
      </c>
      <c r="G219" s="200">
        <f t="shared" si="150"/>
        <v>1.4955704045657159E-2</v>
      </c>
    </row>
    <row r="220" spans="1:7" x14ac:dyDescent="0.2">
      <c r="A220" t="str">
        <f t="shared" si="146"/>
        <v>35 Business and public service associate professionals</v>
      </c>
      <c r="B220" s="11">
        <v>3.5832114616922888</v>
      </c>
      <c r="C220" s="11">
        <v>2.1897602313844176</v>
      </c>
      <c r="D220" s="11">
        <f t="shared" si="147"/>
        <v>-1.3934512303078712</v>
      </c>
      <c r="E220" s="11">
        <v>1.1229292909683757</v>
      </c>
      <c r="F220" s="11">
        <f t="shared" si="151"/>
        <v>-0.27052193933949553</v>
      </c>
      <c r="G220" s="200">
        <f t="shared" si="150"/>
        <v>1.8340066920618181E-2</v>
      </c>
    </row>
    <row r="221" spans="1:7" x14ac:dyDescent="0.2">
      <c r="A221" t="str">
        <f t="shared" si="146"/>
        <v>41 Administrative occupations</v>
      </c>
      <c r="B221" s="11">
        <v>7.4241053635358343</v>
      </c>
      <c r="C221" s="11">
        <v>3.7993040145345764</v>
      </c>
      <c r="D221" s="11">
        <f t="shared" si="147"/>
        <v>-3.6248013490012578</v>
      </c>
      <c r="E221" s="11">
        <v>2.4857517070183741</v>
      </c>
      <c r="F221" s="11">
        <f t="shared" ref="F221:F224" si="152">SUM(D221:E221)</f>
        <v>-1.1390496419828837</v>
      </c>
      <c r="G221" s="200">
        <f t="shared" si="150"/>
        <v>1.9439720265054028E-2</v>
      </c>
    </row>
    <row r="222" spans="1:7" x14ac:dyDescent="0.2">
      <c r="A222" t="str">
        <f t="shared" si="146"/>
        <v>42 Secretarial and related occupations</v>
      </c>
      <c r="B222" s="11">
        <v>1.5512703968595896</v>
      </c>
      <c r="C222" s="11">
        <v>0.20576020548245283</v>
      </c>
      <c r="D222" s="11">
        <f t="shared" si="147"/>
        <v>-1.3455101913771368</v>
      </c>
      <c r="E222" s="11">
        <v>0.38390343029099022</v>
      </c>
      <c r="F222" s="11">
        <f t="shared" si="152"/>
        <v>-0.96160676108614651</v>
      </c>
      <c r="G222" s="200">
        <f t="shared" si="150"/>
        <v>1.4850722212612633E-2</v>
      </c>
    </row>
    <row r="223" spans="1:7" x14ac:dyDescent="0.2">
      <c r="A223" t="str">
        <f t="shared" si="146"/>
        <v>51 Skilled agricultural and related trades</v>
      </c>
      <c r="B223" s="11">
        <v>1.16985700055252</v>
      </c>
      <c r="C223" s="11">
        <v>1.0290887068828261</v>
      </c>
      <c r="D223" s="11">
        <f t="shared" si="147"/>
        <v>-0.1407682936696939</v>
      </c>
      <c r="E223" s="11">
        <v>0.56787828382457528</v>
      </c>
      <c r="F223" s="11">
        <f t="shared" si="152"/>
        <v>0.42710999015488138</v>
      </c>
      <c r="G223" s="200">
        <f t="shared" si="150"/>
        <v>2.6731113268306128E-2</v>
      </c>
    </row>
    <row r="224" spans="1:7" x14ac:dyDescent="0.2">
      <c r="A224" t="str">
        <f t="shared" si="146"/>
        <v>52 Skilled metal, electrical and electronic trades</v>
      </c>
      <c r="B224" s="11">
        <v>3.2831866847643472</v>
      </c>
      <c r="C224" s="11">
        <v>2.1013171233888319</v>
      </c>
      <c r="D224" s="11">
        <f t="shared" si="147"/>
        <v>-1.1818695613755152</v>
      </c>
      <c r="E224" s="11">
        <v>1.0450924923314793</v>
      </c>
      <c r="F224" s="11">
        <f t="shared" si="152"/>
        <v>-0.13677706904403597</v>
      </c>
      <c r="G224" s="200">
        <f t="shared" si="150"/>
        <v>1.8594466391281816E-2</v>
      </c>
    </row>
    <row r="225" spans="1:7" x14ac:dyDescent="0.2">
      <c r="A225" t="str">
        <f t="shared" si="146"/>
        <v>53 Skilled construction and building trades</v>
      </c>
      <c r="B225" s="11">
        <v>3.6213396812470213</v>
      </c>
      <c r="C225" s="11">
        <v>3.3618905381527173</v>
      </c>
      <c r="D225" s="11">
        <f t="shared" si="147"/>
        <v>-0.259449143094304</v>
      </c>
      <c r="E225" s="11">
        <v>1.7057203378213559</v>
      </c>
      <c r="F225" s="11">
        <f t="shared" ref="F225" si="153">SUM(D225:E225)</f>
        <v>1.4462711947270519</v>
      </c>
      <c r="G225" s="200">
        <f t="shared" si="150"/>
        <v>2.6064247294869336E-2</v>
      </c>
    </row>
    <row r="226" spans="1:7" x14ac:dyDescent="0.2">
      <c r="A226" t="str">
        <f t="shared" si="146"/>
        <v>54 Textiles, printing and other skilled trades</v>
      </c>
      <c r="B226" s="11">
        <v>1.7011414439972474</v>
      </c>
      <c r="C226" s="11">
        <v>1.3330193634818417</v>
      </c>
      <c r="D226" s="11">
        <f t="shared" si="147"/>
        <v>-0.36812208051540574</v>
      </c>
      <c r="E226" s="11">
        <v>0.6213594755573435</v>
      </c>
      <c r="F226" s="11">
        <f t="shared" ref="F226" si="154">SUM(D226:E226)</f>
        <v>0.25323739504193776</v>
      </c>
      <c r="G226" s="200">
        <f t="shared" si="150"/>
        <v>2.0973252635251072E-2</v>
      </c>
    </row>
    <row r="227" spans="1:7" x14ac:dyDescent="0.2">
      <c r="A227" t="str">
        <f t="shared" si="146"/>
        <v>61 Caring personal service occupations</v>
      </c>
      <c r="B227" s="11">
        <v>5.9722066826295617</v>
      </c>
      <c r="C227" s="11">
        <v>3.9383845219808511</v>
      </c>
      <c r="D227" s="11">
        <f>C227-B227</f>
        <v>-2.0338221606487106</v>
      </c>
      <c r="E227" s="11">
        <v>2.5264022272084055</v>
      </c>
      <c r="F227" s="11">
        <f>SUM(D227:E227)</f>
        <v>0.49258006655969488</v>
      </c>
      <c r="G227" s="200">
        <f t="shared" si="150"/>
        <v>2.3797821296314137E-2</v>
      </c>
    </row>
    <row r="228" spans="1:7" x14ac:dyDescent="0.2">
      <c r="A228" t="str">
        <f t="shared" si="146"/>
        <v>62 Leisure, travel and related personal service occupations</v>
      </c>
      <c r="B228" s="11">
        <v>1.8960747098382151</v>
      </c>
      <c r="C228" s="11">
        <v>1.2900908377220237</v>
      </c>
      <c r="D228" s="11">
        <f t="shared" ref="D228:D234" si="155">C228-B228</f>
        <v>-0.60598387211619142</v>
      </c>
      <c r="E228" s="11">
        <v>0.77234822295575267</v>
      </c>
      <c r="F228" s="11">
        <f t="shared" ref="F228:F229" si="156">SUM(D228:E228)</f>
        <v>0.16636435083956125</v>
      </c>
      <c r="G228" s="200">
        <f t="shared" si="150"/>
        <v>2.3041570415897938E-2</v>
      </c>
    </row>
    <row r="229" spans="1:7" x14ac:dyDescent="0.2">
      <c r="A229" t="str">
        <f t="shared" si="146"/>
        <v>63 Community and civil enforcement occupations</v>
      </c>
      <c r="B229" s="11">
        <v>8.8745233148595143E-2</v>
      </c>
      <c r="C229" s="11">
        <v>4.6312588857422794E-2</v>
      </c>
      <c r="D229" s="11">
        <f t="shared" si="155"/>
        <v>-4.2432644291172349E-2</v>
      </c>
      <c r="E229" s="11">
        <v>2.3994194793401605E-2</v>
      </c>
      <c r="F229" s="11">
        <f t="shared" si="156"/>
        <v>-1.8438449497770744E-2</v>
      </c>
      <c r="G229" s="200">
        <f t="shared" si="150"/>
        <v>1.60819101905465E-2</v>
      </c>
    </row>
    <row r="230" spans="1:7" x14ac:dyDescent="0.2">
      <c r="A230" t="str">
        <f t="shared" si="146"/>
        <v>71 Sales occupations</v>
      </c>
      <c r="B230" s="11">
        <v>6.6504422408092765</v>
      </c>
      <c r="C230" s="11">
        <v>4.7625121461617468</v>
      </c>
      <c r="D230" s="11">
        <f t="shared" si="155"/>
        <v>-1.8879300946475297</v>
      </c>
      <c r="E230" s="11">
        <v>2.7527823733998278</v>
      </c>
      <c r="F230" s="11">
        <f t="shared" ref="F230:F231" si="157">SUM(D230:E230)</f>
        <v>0.86485227875229809</v>
      </c>
      <c r="G230" s="200">
        <f t="shared" si="150"/>
        <v>2.335995574511962E-2</v>
      </c>
    </row>
    <row r="231" spans="1:7" x14ac:dyDescent="0.2">
      <c r="A231" t="str">
        <f t="shared" si="146"/>
        <v>72 Customer service occupations</v>
      </c>
      <c r="B231" s="11">
        <v>1.6120746761877767</v>
      </c>
      <c r="C231" s="11">
        <v>1.3515449796839814</v>
      </c>
      <c r="D231" s="11">
        <f t="shared" si="155"/>
        <v>-0.26052969650379532</v>
      </c>
      <c r="E231" s="11">
        <v>0.71589403053928069</v>
      </c>
      <c r="F231" s="11">
        <f t="shared" si="157"/>
        <v>0.45536433403548537</v>
      </c>
      <c r="G231" s="200">
        <f t="shared" si="150"/>
        <v>2.4800822945850287E-2</v>
      </c>
    </row>
    <row r="232" spans="1:7" x14ac:dyDescent="0.2">
      <c r="A232" t="str">
        <f t="shared" si="146"/>
        <v>81 Process, plant and machine operatives</v>
      </c>
      <c r="B232" s="11">
        <v>2.3650419230997195</v>
      </c>
      <c r="C232" s="11">
        <v>2.0242090227051284</v>
      </c>
      <c r="D232" s="11">
        <f t="shared" si="155"/>
        <v>-0.34083290039459113</v>
      </c>
      <c r="E232" s="11">
        <v>0.93091288325963228</v>
      </c>
      <c r="F232" s="11">
        <f t="shared" ref="F232:F233" si="158">SUM(D232:E232)</f>
        <v>0.59007998286504115</v>
      </c>
      <c r="G232" s="200">
        <f t="shared" si="150"/>
        <v>2.2373287246544082E-2</v>
      </c>
    </row>
    <row r="233" spans="1:7" x14ac:dyDescent="0.2">
      <c r="A233" t="str">
        <f t="shared" si="146"/>
        <v>82 Transport and mobile machine drivers and operatives</v>
      </c>
      <c r="B233" s="11">
        <v>3.4858916486277338</v>
      </c>
      <c r="C233" s="11">
        <v>3.2090085049714459</v>
      </c>
      <c r="D233" s="11">
        <f t="shared" si="155"/>
        <v>-0.27688314365628797</v>
      </c>
      <c r="E233" s="11">
        <v>1.9355882082609617</v>
      </c>
      <c r="F233" s="11">
        <f t="shared" si="158"/>
        <v>1.6587050646046737</v>
      </c>
      <c r="G233" s="200">
        <f t="shared" si="150"/>
        <v>2.9880727147613362E-2</v>
      </c>
    </row>
    <row r="234" spans="1:7" x14ac:dyDescent="0.2">
      <c r="A234" t="str">
        <f t="shared" si="146"/>
        <v>91 Elementary trades and related occupations</v>
      </c>
      <c r="B234" s="11">
        <v>1.273152428522375</v>
      </c>
      <c r="C234" s="11">
        <v>2.2387108864117318</v>
      </c>
      <c r="D234" s="11">
        <f t="shared" si="155"/>
        <v>0.96555845788935679</v>
      </c>
      <c r="E234" s="11">
        <v>1.0074120192007532</v>
      </c>
      <c r="F234" s="11">
        <f t="shared" ref="F234" si="159">SUM(D234:E234)</f>
        <v>1.97297047709011</v>
      </c>
      <c r="G234" s="200">
        <f t="shared" si="150"/>
        <v>3.9626792107204434E-2</v>
      </c>
    </row>
    <row r="235" spans="1:7" x14ac:dyDescent="0.2">
      <c r="A235" t="str">
        <f t="shared" si="146"/>
        <v>92 Elementary administration and service occupations</v>
      </c>
      <c r="B235" s="11">
        <v>9.2031285275329644</v>
      </c>
      <c r="C235" s="11">
        <v>6.5143892221052457</v>
      </c>
      <c r="D235" s="11">
        <f t="shared" ref="D235" si="160">C235-B235</f>
        <v>-2.6887393054277187</v>
      </c>
      <c r="E235" s="11">
        <v>3.7541641981485427</v>
      </c>
      <c r="F235" s="11">
        <f t="shared" ref="F235" si="161">SUM(D235:E235)</f>
        <v>1.0654248927208241</v>
      </c>
      <c r="G235" s="200">
        <f t="shared" ref="G235:G236" si="162">IF(B235&gt;0,(1+(E235/B235))^(1/($C$6-$B$6))-1,0)</f>
        <v>2.306977004801869E-2</v>
      </c>
    </row>
    <row r="236" spans="1:7" x14ac:dyDescent="0.2">
      <c r="A236" t="str">
        <f t="shared" si="146"/>
        <v>All occupations</v>
      </c>
      <c r="B236" s="11">
        <f>SUM(B210:B235)</f>
        <v>71.72166444443539</v>
      </c>
      <c r="C236" s="11">
        <f t="shared" ref="C236:F236" si="163">SUM(C210:C235)</f>
        <v>50.815535423806111</v>
      </c>
      <c r="D236" s="11">
        <f t="shared" si="163"/>
        <v>-20.90612902062928</v>
      </c>
      <c r="E236" s="11">
        <f t="shared" si="163"/>
        <v>28.639428903859066</v>
      </c>
      <c r="F236" s="11">
        <f t="shared" si="163"/>
        <v>7.7332998832297815</v>
      </c>
      <c r="G236" s="200">
        <f t="shared" si="162"/>
        <v>2.2651520209141296E-2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2.9608931380774317</v>
      </c>
      <c r="C239" s="11">
        <v>2.0505732925452649</v>
      </c>
      <c r="D239" s="11">
        <f>C239-B239</f>
        <v>-0.91031984553216683</v>
      </c>
      <c r="E239" s="11">
        <v>0.910534827133476</v>
      </c>
      <c r="F239" s="11">
        <f>SUM(D239:E239)</f>
        <v>2.149816013091721E-4</v>
      </c>
      <c r="G239" s="200">
        <f>IF(B239&gt;0,(1+(E239/B239))^(1/($C$6-$B$6))-1,0)</f>
        <v>1.8036220518201196E-2</v>
      </c>
    </row>
    <row r="240" spans="1:7" x14ac:dyDescent="0.2">
      <c r="A240" t="str">
        <f t="shared" si="165"/>
        <v>12 Other managers and proprietors</v>
      </c>
      <c r="B240" s="11">
        <v>1.9516124075718977</v>
      </c>
      <c r="C240" s="11">
        <v>1.5256439256513741</v>
      </c>
      <c r="D240" s="11">
        <f t="shared" ref="D240:D255" si="166">C240-B240</f>
        <v>-0.42596848192052361</v>
      </c>
      <c r="E240" s="11">
        <v>0.74867939747387335</v>
      </c>
      <c r="F240" s="11">
        <f t="shared" ref="F240:F247" si="167">SUM(D240:E240)</f>
        <v>0.32271091555334974</v>
      </c>
      <c r="G240" s="200">
        <f t="shared" ref="G240:G242" si="168">IF(B240&gt;0,(1+(E240/B240))^(1/($C$6-$B$6))-1,0)</f>
        <v>2.1882923648173236E-2</v>
      </c>
    </row>
    <row r="241" spans="1:7" x14ac:dyDescent="0.2">
      <c r="A241" t="str">
        <f t="shared" si="165"/>
        <v>21 Science, research, engineering and technology professionals</v>
      </c>
      <c r="B241" s="11">
        <v>1.428646146330488</v>
      </c>
      <c r="C241" s="11">
        <v>1.1008633112613899</v>
      </c>
      <c r="D241" s="11">
        <f t="shared" si="166"/>
        <v>-0.32778283506909811</v>
      </c>
      <c r="E241" s="11">
        <v>0.37562824161953223</v>
      </c>
      <c r="F241" s="11">
        <f t="shared" si="167"/>
        <v>4.7845406550434122E-2</v>
      </c>
      <c r="G241" s="200">
        <f t="shared" si="168"/>
        <v>1.5683804140742552E-2</v>
      </c>
    </row>
    <row r="242" spans="1:7" x14ac:dyDescent="0.2">
      <c r="A242" t="str">
        <f t="shared" si="165"/>
        <v>22 Health professionals</v>
      </c>
      <c r="B242" s="11">
        <v>0.69300101992685847</v>
      </c>
      <c r="C242" s="11">
        <v>0.46068886604313836</v>
      </c>
      <c r="D242" s="11">
        <f t="shared" si="166"/>
        <v>-0.23231215388372012</v>
      </c>
      <c r="E242" s="11">
        <v>0.21502112098624043</v>
      </c>
      <c r="F242" s="11">
        <f t="shared" si="167"/>
        <v>-1.7291032897479686E-2</v>
      </c>
      <c r="G242" s="200">
        <f t="shared" si="168"/>
        <v>1.8179083286991693E-2</v>
      </c>
    </row>
    <row r="243" spans="1:7" x14ac:dyDescent="0.2">
      <c r="A243" t="str">
        <f t="shared" si="165"/>
        <v>23 Teaching and other educational professionals</v>
      </c>
      <c r="B243" s="11">
        <v>0.51406608383771168</v>
      </c>
      <c r="C243" s="11">
        <v>0.36869184397977189</v>
      </c>
      <c r="D243" s="11">
        <f t="shared" si="166"/>
        <v>-0.14537423985793979</v>
      </c>
      <c r="E243" s="11">
        <v>0.16855662445470193</v>
      </c>
      <c r="F243" s="11">
        <f t="shared" si="167"/>
        <v>2.318238459676214E-2</v>
      </c>
      <c r="G243" s="200">
        <f>IF(B243&gt;0,(1+(E243/B243))^(1/($C$6-$B$6))-1,0)</f>
        <v>1.9085882540262444E-2</v>
      </c>
    </row>
    <row r="244" spans="1:7" x14ac:dyDescent="0.2">
      <c r="A244" t="str">
        <f t="shared" si="165"/>
        <v>24 Business, media and public service professionals</v>
      </c>
      <c r="B244" s="11">
        <v>1.5440486821041919</v>
      </c>
      <c r="C244" s="11">
        <v>0.99389537004014827</v>
      </c>
      <c r="D244" s="11">
        <f t="shared" si="166"/>
        <v>-0.55015331206404361</v>
      </c>
      <c r="E244" s="11">
        <v>0.42992834218001569</v>
      </c>
      <c r="F244" s="11">
        <f t="shared" si="167"/>
        <v>-0.12022496988402792</v>
      </c>
      <c r="G244" s="200">
        <f t="shared" ref="G244:G263" si="169">IF(B244&gt;0,(1+(E244/B244))^(1/($C$6-$B$6))-1,0)</f>
        <v>1.6510978904208828E-2</v>
      </c>
    </row>
    <row r="245" spans="1:7" x14ac:dyDescent="0.2">
      <c r="A245" t="str">
        <f t="shared" si="165"/>
        <v>31 Science, engineering and technology associate professionals</v>
      </c>
      <c r="B245" s="11">
        <v>0.88545783933141886</v>
      </c>
      <c r="C245" s="11">
        <v>0.67691803267460526</v>
      </c>
      <c r="D245" s="11">
        <f t="shared" si="166"/>
        <v>-0.2085398066568136</v>
      </c>
      <c r="E245" s="11">
        <v>0.24579010802215323</v>
      </c>
      <c r="F245" s="11">
        <f t="shared" si="167"/>
        <v>3.7250301365339633E-2</v>
      </c>
      <c r="G245" s="200">
        <f>IF(B245&gt;0,(1+(E245/B245))^(1/($C$6-$B$6))-1,0)</f>
        <v>1.6465542955904633E-2</v>
      </c>
    </row>
    <row r="246" spans="1:7" x14ac:dyDescent="0.2">
      <c r="A246" t="str">
        <f t="shared" si="165"/>
        <v>32 Health and social care associate professionals</v>
      </c>
      <c r="B246" s="11">
        <v>0.33377422480938151</v>
      </c>
      <c r="C246" s="11">
        <v>0.35152218148045783</v>
      </c>
      <c r="D246" s="11">
        <f t="shared" si="166"/>
        <v>1.7747956671076315E-2</v>
      </c>
      <c r="E246" s="11">
        <v>0.15636073143960347</v>
      </c>
      <c r="F246" s="11">
        <f t="shared" si="167"/>
        <v>0.17410868811067978</v>
      </c>
      <c r="G246" s="200">
        <f t="shared" si="169"/>
        <v>2.5945266555062796E-2</v>
      </c>
    </row>
    <row r="247" spans="1:7" x14ac:dyDescent="0.2">
      <c r="A247" t="str">
        <f t="shared" si="165"/>
        <v>33 Protective service occupations</v>
      </c>
      <c r="B247" s="11">
        <v>0.42539547145223811</v>
      </c>
      <c r="C247" s="11">
        <v>0.37071310132634905</v>
      </c>
      <c r="D247" s="11">
        <f t="shared" si="166"/>
        <v>-5.4682370125889057E-2</v>
      </c>
      <c r="E247" s="11">
        <v>0.11106210813620426</v>
      </c>
      <c r="F247" s="11">
        <f t="shared" si="167"/>
        <v>5.6379738010315206E-2</v>
      </c>
      <c r="G247" s="200">
        <f t="shared" si="169"/>
        <v>1.5584743777891319E-2</v>
      </c>
    </row>
    <row r="248" spans="1:7" x14ac:dyDescent="0.2">
      <c r="A248" t="str">
        <f t="shared" si="165"/>
        <v>34 Culture, media and sports occupations</v>
      </c>
      <c r="B248" s="11">
        <v>0.53898007091063971</v>
      </c>
      <c r="C248" s="11">
        <v>0.26461132525868836</v>
      </c>
      <c r="D248" s="11">
        <f t="shared" si="166"/>
        <v>-0.27436874565195135</v>
      </c>
      <c r="E248" s="11">
        <v>0.12515802961490685</v>
      </c>
      <c r="F248" s="11">
        <f t="shared" ref="F248:F249" si="170">SUM(D248:E248)</f>
        <v>-0.1492107160370445</v>
      </c>
      <c r="G248" s="200">
        <f t="shared" si="169"/>
        <v>1.4018112703081842E-2</v>
      </c>
    </row>
    <row r="249" spans="1:7" x14ac:dyDescent="0.2">
      <c r="A249" t="str">
        <f t="shared" si="165"/>
        <v>35 Business and public service associate professionals</v>
      </c>
      <c r="B249" s="11">
        <v>2.2082424589692575</v>
      </c>
      <c r="C249" s="11">
        <v>1.313107291830403</v>
      </c>
      <c r="D249" s="11">
        <f t="shared" si="166"/>
        <v>-0.89513516713885455</v>
      </c>
      <c r="E249" s="11">
        <v>0.53726454251970412</v>
      </c>
      <c r="F249" s="11">
        <f t="shared" si="170"/>
        <v>-0.35787062461915042</v>
      </c>
      <c r="G249" s="200">
        <f t="shared" si="169"/>
        <v>1.4623818619529327E-2</v>
      </c>
    </row>
    <row r="250" spans="1:7" x14ac:dyDescent="0.2">
      <c r="A250" t="str">
        <f t="shared" si="165"/>
        <v>41 Administrative occupations</v>
      </c>
      <c r="B250" s="11">
        <v>4.0240813570553176</v>
      </c>
      <c r="C250" s="11">
        <v>0.91931638232669977</v>
      </c>
      <c r="D250" s="11">
        <f t="shared" si="166"/>
        <v>-3.1047649747286177</v>
      </c>
      <c r="E250" s="11">
        <v>0.75378783947959893</v>
      </c>
      <c r="F250" s="11">
        <f t="shared" ref="F250:F253" si="171">SUM(D250:E250)</f>
        <v>-2.3509771352490185</v>
      </c>
      <c r="G250" s="200">
        <f t="shared" si="169"/>
        <v>1.1512297041998076E-2</v>
      </c>
    </row>
    <row r="251" spans="1:7" x14ac:dyDescent="0.2">
      <c r="A251" t="str">
        <f t="shared" si="165"/>
        <v>42 Secretarial and related occupations</v>
      </c>
      <c r="B251" s="11">
        <v>1.4983112372409768</v>
      </c>
      <c r="C251" s="11">
        <v>0.25072236016095978</v>
      </c>
      <c r="D251" s="11">
        <f t="shared" si="166"/>
        <v>-1.247588877080017</v>
      </c>
      <c r="E251" s="11">
        <v>0.26201964118705784</v>
      </c>
      <c r="F251" s="11">
        <f t="shared" si="171"/>
        <v>-0.98556923589295908</v>
      </c>
      <c r="G251" s="200">
        <f t="shared" si="169"/>
        <v>1.0802136865530443E-2</v>
      </c>
    </row>
    <row r="252" spans="1:7" x14ac:dyDescent="0.2">
      <c r="A252" t="str">
        <f t="shared" si="165"/>
        <v>51 Skilled agricultural and related trades</v>
      </c>
      <c r="B252" s="11">
        <v>1.0282338947645366</v>
      </c>
      <c r="C252" s="11">
        <v>0.97678614691099064</v>
      </c>
      <c r="D252" s="11">
        <f t="shared" si="166"/>
        <v>-5.1447747853546E-2</v>
      </c>
      <c r="E252" s="11">
        <v>0.38620746013707014</v>
      </c>
      <c r="F252" s="11">
        <f t="shared" si="171"/>
        <v>0.33475971228352414</v>
      </c>
      <c r="G252" s="200">
        <f t="shared" si="169"/>
        <v>2.1487058124688208E-2</v>
      </c>
    </row>
    <row r="253" spans="1:7" x14ac:dyDescent="0.2">
      <c r="A253" t="str">
        <f t="shared" si="165"/>
        <v>52 Skilled metal, electrical and electronic trades</v>
      </c>
      <c r="B253" s="11">
        <v>1.6400546094009354</v>
      </c>
      <c r="C253" s="11">
        <v>0.78566479461758754</v>
      </c>
      <c r="D253" s="11">
        <f t="shared" si="166"/>
        <v>-0.85438981478334786</v>
      </c>
      <c r="E253" s="11">
        <v>0.42292637642245029</v>
      </c>
      <c r="F253" s="11">
        <f t="shared" si="171"/>
        <v>-0.43146343836089757</v>
      </c>
      <c r="G253" s="200">
        <f t="shared" si="169"/>
        <v>1.5412396391747851E-2</v>
      </c>
    </row>
    <row r="254" spans="1:7" x14ac:dyDescent="0.2">
      <c r="A254" t="str">
        <f t="shared" si="165"/>
        <v>53 Skilled construction and building trades</v>
      </c>
      <c r="B254" s="11">
        <v>1.8037981561478247</v>
      </c>
      <c r="C254" s="11">
        <v>1.861141548284412</v>
      </c>
      <c r="D254" s="11">
        <f t="shared" si="166"/>
        <v>5.7343392136587346E-2</v>
      </c>
      <c r="E254" s="11">
        <v>0.67997923790196146</v>
      </c>
      <c r="F254" s="11">
        <f t="shared" ref="F254" si="172">SUM(D254:E254)</f>
        <v>0.73732263003854881</v>
      </c>
      <c r="G254" s="200">
        <f t="shared" si="169"/>
        <v>2.1554752944980216E-2</v>
      </c>
    </row>
    <row r="255" spans="1:7" x14ac:dyDescent="0.2">
      <c r="A255" t="str">
        <f t="shared" si="165"/>
        <v>54 Textiles, printing and other skilled trades</v>
      </c>
      <c r="B255" s="11">
        <v>1.4068828546065082</v>
      </c>
      <c r="C255" s="11">
        <v>1.0544848109582692</v>
      </c>
      <c r="D255" s="11">
        <f t="shared" si="166"/>
        <v>-0.35239804364823901</v>
      </c>
      <c r="E255" s="11">
        <v>0.46362230995123349</v>
      </c>
      <c r="F255" s="11">
        <f t="shared" ref="F255" si="173">SUM(D255:E255)</f>
        <v>0.11122426630299448</v>
      </c>
      <c r="G255" s="200">
        <f t="shared" si="169"/>
        <v>1.9170235217969012E-2</v>
      </c>
    </row>
    <row r="256" spans="1:7" x14ac:dyDescent="0.2">
      <c r="A256" t="str">
        <f t="shared" si="165"/>
        <v>61 Caring personal service occupations</v>
      </c>
      <c r="B256" s="11">
        <v>1.10162820439151</v>
      </c>
      <c r="C256" s="11">
        <v>0.78346670067246726</v>
      </c>
      <c r="D256" s="11">
        <f>C256-B256</f>
        <v>-0.31816150371904273</v>
      </c>
      <c r="E256" s="11">
        <v>0.25550744734901931</v>
      </c>
      <c r="F256" s="11">
        <f>SUM(D256:E256)</f>
        <v>-6.2654056370023414E-2</v>
      </c>
      <c r="G256" s="200">
        <f t="shared" si="169"/>
        <v>1.4002940032286304E-2</v>
      </c>
    </row>
    <row r="257" spans="1:7" x14ac:dyDescent="0.2">
      <c r="A257" t="str">
        <f t="shared" si="165"/>
        <v>62 Leisure, travel and related personal service occupations</v>
      </c>
      <c r="B257" s="11">
        <v>1.4278659405750551</v>
      </c>
      <c r="C257" s="11">
        <v>1.406652986868802</v>
      </c>
      <c r="D257" s="11">
        <f t="shared" ref="D257:D263" si="174">C257-B257</f>
        <v>-2.121295370625309E-2</v>
      </c>
      <c r="E257" s="11">
        <v>0.55598632405713311</v>
      </c>
      <c r="F257" s="11">
        <f t="shared" ref="F257:F258" si="175">SUM(D257:E257)</f>
        <v>0.53477337035088002</v>
      </c>
      <c r="G257" s="200">
        <f t="shared" si="169"/>
        <v>2.2166067070750861E-2</v>
      </c>
    </row>
    <row r="258" spans="1:7" x14ac:dyDescent="0.2">
      <c r="A258" t="str">
        <f t="shared" si="165"/>
        <v>63 Community and civil enforcement occupations</v>
      </c>
      <c r="B258" s="11">
        <v>8.144174828930259E-2</v>
      </c>
      <c r="C258" s="11">
        <v>5.9247697228226315E-2</v>
      </c>
      <c r="D258" s="11">
        <f t="shared" si="174"/>
        <v>-2.2194051061076275E-2</v>
      </c>
      <c r="E258" s="11">
        <v>2.1589319768439485E-2</v>
      </c>
      <c r="F258" s="11">
        <f t="shared" si="175"/>
        <v>-6.0473129263679051E-4</v>
      </c>
      <c r="G258" s="200">
        <f t="shared" si="169"/>
        <v>1.5799686038145522E-2</v>
      </c>
    </row>
    <row r="259" spans="1:7" x14ac:dyDescent="0.2">
      <c r="A259" t="str">
        <f t="shared" si="165"/>
        <v>71 Sales occupations</v>
      </c>
      <c r="B259" s="11">
        <v>5.0121793630379834</v>
      </c>
      <c r="C259" s="11">
        <v>1.6101725950726682</v>
      </c>
      <c r="D259" s="11">
        <f t="shared" si="174"/>
        <v>-3.4020067679653154</v>
      </c>
      <c r="E259" s="11">
        <v>1.1850905764480932</v>
      </c>
      <c r="F259" s="11">
        <f t="shared" ref="F259:F260" si="176">SUM(D259:E259)</f>
        <v>-2.216916191517222</v>
      </c>
      <c r="G259" s="200">
        <f t="shared" si="169"/>
        <v>1.4249776395500069E-2</v>
      </c>
    </row>
    <row r="260" spans="1:7" x14ac:dyDescent="0.2">
      <c r="A260" t="str">
        <f t="shared" si="165"/>
        <v>72 Customer service occupations</v>
      </c>
      <c r="B260" s="11">
        <v>0.76309310719474521</v>
      </c>
      <c r="C260" s="11">
        <v>0.56933734191593854</v>
      </c>
      <c r="D260" s="11">
        <f t="shared" si="174"/>
        <v>-0.19375576527880667</v>
      </c>
      <c r="E260" s="11">
        <v>0.19380120831329162</v>
      </c>
      <c r="F260" s="11">
        <f t="shared" si="176"/>
        <v>4.5443034484948797E-5</v>
      </c>
      <c r="G260" s="200">
        <f t="shared" si="169"/>
        <v>1.5201918009044357E-2</v>
      </c>
    </row>
    <row r="261" spans="1:7" x14ac:dyDescent="0.2">
      <c r="A261" t="str">
        <f t="shared" si="165"/>
        <v>81 Process, plant and machine operatives</v>
      </c>
      <c r="B261" s="11">
        <v>1.9326521069621092</v>
      </c>
      <c r="C261" s="11">
        <v>0.69036511468825434</v>
      </c>
      <c r="D261" s="11">
        <f t="shared" si="174"/>
        <v>-1.2422869922738549</v>
      </c>
      <c r="E261" s="11">
        <v>0.4614854687580881</v>
      </c>
      <c r="F261" s="11">
        <f t="shared" ref="F261:F262" si="177">SUM(D261:E261)</f>
        <v>-0.78080152351576682</v>
      </c>
      <c r="G261" s="200">
        <f t="shared" si="169"/>
        <v>1.4377703295681776E-2</v>
      </c>
    </row>
    <row r="262" spans="1:7" x14ac:dyDescent="0.2">
      <c r="A262" t="str">
        <f t="shared" si="165"/>
        <v>82 Transport and mobile machine drivers and operatives</v>
      </c>
      <c r="B262" s="11">
        <v>2.7192399709831188</v>
      </c>
      <c r="C262" s="11">
        <v>2.0134612825453488</v>
      </c>
      <c r="D262" s="11">
        <f t="shared" si="174"/>
        <v>-0.70577868843776992</v>
      </c>
      <c r="E262" s="11">
        <v>0.99538761676448528</v>
      </c>
      <c r="F262" s="11">
        <f t="shared" si="177"/>
        <v>0.28960892832671536</v>
      </c>
      <c r="G262" s="200">
        <f t="shared" si="169"/>
        <v>2.1012791237428274E-2</v>
      </c>
    </row>
    <row r="263" spans="1:7" x14ac:dyDescent="0.2">
      <c r="A263" t="str">
        <f t="shared" si="165"/>
        <v>91 Elementary trades and related occupations</v>
      </c>
      <c r="B263" s="11">
        <v>1.5703976911377799</v>
      </c>
      <c r="C263" s="11">
        <v>2.5822647709522277</v>
      </c>
      <c r="D263" s="11">
        <f t="shared" si="174"/>
        <v>1.0118670798144478</v>
      </c>
      <c r="E263" s="11">
        <v>0.99759088393386841</v>
      </c>
      <c r="F263" s="11">
        <f t="shared" ref="F263" si="178">SUM(D263:E263)</f>
        <v>2.0094579637483161</v>
      </c>
      <c r="G263" s="200">
        <f t="shared" si="169"/>
        <v>3.3329661615300932E-2</v>
      </c>
    </row>
    <row r="264" spans="1:7" x14ac:dyDescent="0.2">
      <c r="A264" t="str">
        <f t="shared" si="165"/>
        <v>92 Elementary administration and service occupations</v>
      </c>
      <c r="B264" s="11">
        <v>8.6108009540440253</v>
      </c>
      <c r="C264" s="11">
        <v>5.7648537591321629</v>
      </c>
      <c r="D264" s="11">
        <f t="shared" ref="D264" si="179">C264-B264</f>
        <v>-2.8459471949118624</v>
      </c>
      <c r="E264" s="11">
        <v>2.5254547853042943</v>
      </c>
      <c r="F264" s="11">
        <f>SUM(D264:E264)</f>
        <v>-0.32049240960756809</v>
      </c>
      <c r="G264" s="200">
        <f t="shared" ref="G264:G265" si="180">IF(B264&gt;0,(1+(E264/B264))^(1/($C$6-$B$6))-1,0)</f>
        <v>1.7293750136956332E-2</v>
      </c>
    </row>
    <row r="265" spans="1:7" x14ac:dyDescent="0.2">
      <c r="A265" t="str">
        <f t="shared" si="165"/>
        <v>All occupations</v>
      </c>
      <c r="B265" s="11">
        <f>SUM(B239:B264)</f>
        <v>48.104778739153247</v>
      </c>
      <c r="C265" s="11">
        <f t="shared" ref="C265:F265" si="181">SUM(C239:C264)</f>
        <v>30.805166834426615</v>
      </c>
      <c r="D265" s="11">
        <f t="shared" si="181"/>
        <v>-17.299611904726639</v>
      </c>
      <c r="E265" s="11">
        <f t="shared" si="181"/>
        <v>14.184420569356496</v>
      </c>
      <c r="F265" s="11">
        <f t="shared" si="181"/>
        <v>-3.1151913353701417</v>
      </c>
      <c r="G265" s="200">
        <f t="shared" si="180"/>
        <v>1.7376343796593696E-2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0.55423261765333143</v>
      </c>
      <c r="C268" s="11">
        <v>0.37226117297366007</v>
      </c>
      <c r="D268" s="11">
        <f>C268-B268</f>
        <v>-0.18197144467967136</v>
      </c>
      <c r="E268" s="11">
        <v>0.15450292031873114</v>
      </c>
      <c r="F268" s="11">
        <f>SUM(D268:E268)</f>
        <v>-2.7468524360940216E-2</v>
      </c>
      <c r="G268" s="200">
        <f>IF(B268&gt;0,(1+(E268/B268))^(1/($C$6-$B$6))-1,0)</f>
        <v>1.6528303310561654E-2</v>
      </c>
    </row>
    <row r="269" spans="1:7" x14ac:dyDescent="0.2">
      <c r="A269" t="str">
        <f t="shared" si="183"/>
        <v>12 Other managers and proprietors</v>
      </c>
      <c r="B269" s="11">
        <v>0.45678830095699136</v>
      </c>
      <c r="C269" s="11">
        <v>0.36545419526654932</v>
      </c>
      <c r="D269" s="11">
        <f t="shared" ref="D269:D284" si="184">C269-B269</f>
        <v>-9.1334105690442036E-2</v>
      </c>
      <c r="E269" s="11">
        <v>0.14143970183926985</v>
      </c>
      <c r="F269" s="11">
        <f t="shared" ref="F269:F276" si="185">SUM(D269:E269)</f>
        <v>5.0105596148827813E-2</v>
      </c>
      <c r="G269" s="200">
        <f t="shared" ref="G269:G271" si="186">IF(B269&gt;0,(1+(E269/B269))^(1/($C$6-$B$6))-1,0)</f>
        <v>1.8146136772750898E-2</v>
      </c>
    </row>
    <row r="270" spans="1:7" x14ac:dyDescent="0.2">
      <c r="A270" t="str">
        <f t="shared" si="183"/>
        <v>21 Science, research, engineering and technology professionals</v>
      </c>
      <c r="B270" s="11">
        <v>0.27610195992852493</v>
      </c>
      <c r="C270" s="11">
        <v>0.28742546045481893</v>
      </c>
      <c r="D270" s="11">
        <f t="shared" si="184"/>
        <v>1.1323500526293995E-2</v>
      </c>
      <c r="E270" s="11">
        <v>8.685705485772699E-2</v>
      </c>
      <c r="F270" s="11">
        <f t="shared" si="185"/>
        <v>9.8180555384020984E-2</v>
      </c>
      <c r="G270" s="200">
        <f t="shared" si="186"/>
        <v>1.8401913203362374E-2</v>
      </c>
    </row>
    <row r="271" spans="1:7" x14ac:dyDescent="0.2">
      <c r="A271" t="str">
        <f t="shared" si="183"/>
        <v>22 Health professionals</v>
      </c>
      <c r="B271" s="11">
        <v>9.2068659241106493E-2</v>
      </c>
      <c r="C271" s="11">
        <v>0.11069748325670162</v>
      </c>
      <c r="D271" s="11">
        <f t="shared" si="184"/>
        <v>1.8628824015595125E-2</v>
      </c>
      <c r="E271" s="11">
        <v>4.6830046018759924E-2</v>
      </c>
      <c r="F271" s="11">
        <f t="shared" si="185"/>
        <v>6.5458870034355049E-2</v>
      </c>
      <c r="G271" s="200">
        <f t="shared" si="186"/>
        <v>2.7793243942404233E-2</v>
      </c>
    </row>
    <row r="272" spans="1:7" x14ac:dyDescent="0.2">
      <c r="A272" t="str">
        <f t="shared" si="183"/>
        <v>23 Teaching and other educational professionals</v>
      </c>
      <c r="B272" s="11">
        <v>8.644063252659899E-2</v>
      </c>
      <c r="C272" s="11">
        <v>6.108759103973032E-2</v>
      </c>
      <c r="D272" s="11">
        <f t="shared" si="184"/>
        <v>-2.535304148686867E-2</v>
      </c>
      <c r="E272" s="11">
        <v>3.0775305088042108E-2</v>
      </c>
      <c r="F272" s="11">
        <f t="shared" si="185"/>
        <v>5.4222636011734375E-3</v>
      </c>
      <c r="G272" s="200">
        <f>IF(B272&gt;0,(1+(E272/B272))^(1/($C$6-$B$6))-1,0)</f>
        <v>2.0511528736642859E-2</v>
      </c>
    </row>
    <row r="273" spans="1:7" x14ac:dyDescent="0.2">
      <c r="A273" t="str">
        <f t="shared" si="183"/>
        <v>24 Business, media and public service professionals</v>
      </c>
      <c r="B273" s="11">
        <v>0.2966557748340013</v>
      </c>
      <c r="C273" s="11">
        <v>0.23457068558622499</v>
      </c>
      <c r="D273" s="11">
        <f t="shared" si="184"/>
        <v>-6.2085089247776309E-2</v>
      </c>
      <c r="E273" s="11">
        <v>9.4841113661443585E-2</v>
      </c>
      <c r="F273" s="11">
        <f t="shared" si="185"/>
        <v>3.2756024413667276E-2</v>
      </c>
      <c r="G273" s="200">
        <f t="shared" ref="G273" si="187">IF(B273&gt;0,(1+(E273/B273))^(1/($C$6-$B$6))-1,0)</f>
        <v>1.8665740961663957E-2</v>
      </c>
    </row>
    <row r="274" spans="1:7" x14ac:dyDescent="0.2">
      <c r="A274" t="str">
        <f t="shared" si="183"/>
        <v>31 Science, engineering and technology associate professionals</v>
      </c>
      <c r="B274" s="11">
        <v>0.14863538844525934</v>
      </c>
      <c r="C274" s="11">
        <v>0.1785005608502398</v>
      </c>
      <c r="D274" s="11">
        <f t="shared" si="184"/>
        <v>2.9865172404980461E-2</v>
      </c>
      <c r="E274" s="11">
        <v>6.4224784961800049E-2</v>
      </c>
      <c r="F274" s="11">
        <f t="shared" si="185"/>
        <v>9.4089957366780511E-2</v>
      </c>
      <c r="G274" s="200">
        <f>IF(B274&gt;0,(1+(E274/B274))^(1/($C$6-$B$6))-1,0)</f>
        <v>2.4231541542546697E-2</v>
      </c>
    </row>
    <row r="275" spans="1:7" x14ac:dyDescent="0.2">
      <c r="A275" t="str">
        <f t="shared" si="183"/>
        <v>32 Health and social care associate professionals</v>
      </c>
      <c r="B275" s="11">
        <v>4.6692512821202112E-2</v>
      </c>
      <c r="C275" s="11">
        <v>8.0102594986041623E-2</v>
      </c>
      <c r="D275" s="11">
        <f t="shared" si="184"/>
        <v>3.3410082164839511E-2</v>
      </c>
      <c r="E275" s="11">
        <v>3.1571573194762975E-2</v>
      </c>
      <c r="F275" s="11">
        <f t="shared" si="185"/>
        <v>6.4981655359602486E-2</v>
      </c>
      <c r="G275" s="200">
        <f t="shared" ref="G275:G292" si="188">IF(B275&gt;0,(1+(E275/B275))^(1/($C$6-$B$6))-1,0)</f>
        <v>3.5033368844739954E-2</v>
      </c>
    </row>
    <row r="276" spans="1:7" x14ac:dyDescent="0.2">
      <c r="A276" t="str">
        <f t="shared" si="183"/>
        <v>33 Protective service occupations</v>
      </c>
      <c r="B276" s="11">
        <v>4.534801811292713E-2</v>
      </c>
      <c r="C276" s="11">
        <v>3.2792067366710489E-2</v>
      </c>
      <c r="D276" s="11">
        <f t="shared" si="184"/>
        <v>-1.255595074621664E-2</v>
      </c>
      <c r="E276" s="11">
        <v>6.7443783879678441E-3</v>
      </c>
      <c r="F276" s="11">
        <f t="shared" si="185"/>
        <v>-5.8115723582487962E-3</v>
      </c>
      <c r="G276" s="200">
        <f t="shared" si="188"/>
        <v>9.2863547001453828E-3</v>
      </c>
    </row>
    <row r="277" spans="1:7" x14ac:dyDescent="0.2">
      <c r="A277" t="str">
        <f t="shared" si="183"/>
        <v>34 Culture, media and sports occupations</v>
      </c>
      <c r="B277" s="11">
        <v>0.13510371423039003</v>
      </c>
      <c r="C277" s="11">
        <v>8.8958788824943638E-2</v>
      </c>
      <c r="D277" s="11">
        <f t="shared" si="184"/>
        <v>-4.6144925405446388E-2</v>
      </c>
      <c r="E277" s="11">
        <v>3.6354002141954722E-2</v>
      </c>
      <c r="F277" s="11">
        <f t="shared" ref="F277:F278" si="189">SUM(D277:E277)</f>
        <v>-9.790923263491666E-3</v>
      </c>
      <c r="G277" s="200">
        <f t="shared" si="188"/>
        <v>1.6013120712570217E-2</v>
      </c>
    </row>
    <row r="278" spans="1:7" x14ac:dyDescent="0.2">
      <c r="A278" t="str">
        <f t="shared" si="183"/>
        <v>35 Business and public service associate professionals</v>
      </c>
      <c r="B278" s="11">
        <v>0.376677127154463</v>
      </c>
      <c r="C278" s="11">
        <v>0.18534982653339765</v>
      </c>
      <c r="D278" s="11">
        <f t="shared" si="184"/>
        <v>-0.19132730062106534</v>
      </c>
      <c r="E278" s="11">
        <v>8.1917311729140782E-2</v>
      </c>
      <c r="F278" s="11">
        <f t="shared" si="189"/>
        <v>-0.10940998889192456</v>
      </c>
      <c r="G278" s="200">
        <f t="shared" si="188"/>
        <v>1.3204948684927498E-2</v>
      </c>
    </row>
    <row r="279" spans="1:7" x14ac:dyDescent="0.2">
      <c r="A279" t="str">
        <f t="shared" si="183"/>
        <v>41 Administrative occupations</v>
      </c>
      <c r="B279" s="11">
        <v>0.65012971515324802</v>
      </c>
      <c r="C279" s="11">
        <v>0.17349293124839582</v>
      </c>
      <c r="D279" s="11">
        <f t="shared" si="184"/>
        <v>-0.4766367839048522</v>
      </c>
      <c r="E279" s="11">
        <v>0.11174010595565231</v>
      </c>
      <c r="F279" s="11">
        <f t="shared" ref="F279:F282" si="190">SUM(D279:E279)</f>
        <v>-0.36489667794919989</v>
      </c>
      <c r="G279" s="200">
        <f t="shared" si="188"/>
        <v>1.0629684436929798E-2</v>
      </c>
    </row>
    <row r="280" spans="1:7" x14ac:dyDescent="0.2">
      <c r="A280" t="str">
        <f t="shared" si="183"/>
        <v>42 Secretarial and related occupations</v>
      </c>
      <c r="B280" s="11">
        <v>0.27872831735462583</v>
      </c>
      <c r="C280" s="11">
        <v>7.2102353244479875E-2</v>
      </c>
      <c r="D280" s="11">
        <f t="shared" si="184"/>
        <v>-0.20662596411014594</v>
      </c>
      <c r="E280" s="11">
        <v>7.9402864693792763E-2</v>
      </c>
      <c r="F280" s="11">
        <f t="shared" si="190"/>
        <v>-0.12722309941635318</v>
      </c>
      <c r="G280" s="200">
        <f t="shared" si="188"/>
        <v>1.6851193895548233E-2</v>
      </c>
    </row>
    <row r="281" spans="1:7" x14ac:dyDescent="0.2">
      <c r="A281" t="str">
        <f t="shared" si="183"/>
        <v>51 Skilled agricultural and related trades</v>
      </c>
      <c r="B281" s="11">
        <v>0.7526845451215245</v>
      </c>
      <c r="C281" s="11">
        <v>0.22882150888722888</v>
      </c>
      <c r="D281" s="11">
        <f t="shared" si="184"/>
        <v>-0.52386303623429564</v>
      </c>
      <c r="E281" s="11">
        <v>0.1685447383897736</v>
      </c>
      <c r="F281" s="11">
        <f t="shared" si="190"/>
        <v>-0.35531829784452207</v>
      </c>
      <c r="G281" s="200">
        <f t="shared" si="188"/>
        <v>1.3561990460466244E-2</v>
      </c>
    </row>
    <row r="282" spans="1:7" x14ac:dyDescent="0.2">
      <c r="A282" t="str">
        <f t="shared" si="183"/>
        <v>52 Skilled metal, electrical and electronic trades</v>
      </c>
      <c r="B282" s="11">
        <v>0.57709772850008156</v>
      </c>
      <c r="C282" s="11">
        <v>0.20354631590224326</v>
      </c>
      <c r="D282" s="11">
        <f t="shared" si="184"/>
        <v>-0.37355141259783831</v>
      </c>
      <c r="E282" s="11">
        <v>0.11237736289464291</v>
      </c>
      <c r="F282" s="11">
        <f t="shared" si="190"/>
        <v>-0.26117404970319541</v>
      </c>
      <c r="G282" s="200">
        <f t="shared" si="188"/>
        <v>1.1931886754586118E-2</v>
      </c>
    </row>
    <row r="283" spans="1:7" x14ac:dyDescent="0.2">
      <c r="A283" t="str">
        <f t="shared" si="183"/>
        <v>53 Skilled construction and building trades</v>
      </c>
      <c r="B283" s="11">
        <v>0.85221122900860113</v>
      </c>
      <c r="C283" s="11">
        <v>0.18711387725365486</v>
      </c>
      <c r="D283" s="11">
        <f t="shared" si="184"/>
        <v>-0.66509735175494633</v>
      </c>
      <c r="E283" s="11">
        <v>0.13481712528417583</v>
      </c>
      <c r="F283" s="11">
        <f t="shared" ref="F283" si="191">SUM(D283:E283)</f>
        <v>-0.53028022647077044</v>
      </c>
      <c r="G283" s="200">
        <f t="shared" si="188"/>
        <v>9.8390448509553252E-3</v>
      </c>
    </row>
    <row r="284" spans="1:7" x14ac:dyDescent="0.2">
      <c r="A284" t="str">
        <f t="shared" si="183"/>
        <v>54 Textiles, printing and other skilled trades</v>
      </c>
      <c r="B284" s="11">
        <v>0.48562886943828559</v>
      </c>
      <c r="C284" s="11">
        <v>0.1570878592131171</v>
      </c>
      <c r="D284" s="11">
        <f t="shared" si="184"/>
        <v>-0.32854101022516846</v>
      </c>
      <c r="E284" s="11">
        <v>8.5765589137824172E-2</v>
      </c>
      <c r="F284" s="11">
        <f t="shared" ref="F284" si="192">SUM(D284:E284)</f>
        <v>-0.24277542108734429</v>
      </c>
      <c r="G284" s="200">
        <f t="shared" si="188"/>
        <v>1.0901331360177346E-2</v>
      </c>
    </row>
    <row r="285" spans="1:7" x14ac:dyDescent="0.2">
      <c r="A285" t="str">
        <f t="shared" si="183"/>
        <v>61 Caring personal service occupations</v>
      </c>
      <c r="B285" s="11">
        <v>0.20028457445564285</v>
      </c>
      <c r="C285" s="11">
        <v>0.2304101930312896</v>
      </c>
      <c r="D285" s="11">
        <f>C285-B285</f>
        <v>3.0125618575646745E-2</v>
      </c>
      <c r="E285" s="11">
        <v>7.3422873361856891E-2</v>
      </c>
      <c r="F285" s="11">
        <f>SUM(D285:E285)</f>
        <v>0.10354849193750364</v>
      </c>
      <c r="G285" s="200">
        <f t="shared" si="188"/>
        <v>2.1039650423100076E-2</v>
      </c>
    </row>
    <row r="286" spans="1:7" x14ac:dyDescent="0.2">
      <c r="A286" t="str">
        <f t="shared" si="183"/>
        <v>62 Leisure, travel and related personal service occupations</v>
      </c>
      <c r="B286" s="11">
        <v>0.34503882815199943</v>
      </c>
      <c r="C286" s="11">
        <v>0.14742104437179859</v>
      </c>
      <c r="D286" s="11">
        <f t="shared" ref="D286:D292" si="193">C286-B286</f>
        <v>-0.19761778378020084</v>
      </c>
      <c r="E286" s="11">
        <v>7.3060027284476886E-2</v>
      </c>
      <c r="F286" s="11">
        <f t="shared" ref="F286:F287" si="194">SUM(D286:E286)</f>
        <v>-0.12455775649572395</v>
      </c>
      <c r="G286" s="200">
        <f t="shared" si="188"/>
        <v>1.2886385979282045E-2</v>
      </c>
    </row>
    <row r="287" spans="1:7" x14ac:dyDescent="0.2">
      <c r="A287" t="str">
        <f t="shared" si="183"/>
        <v>63 Community and civil enforcement occupations</v>
      </c>
      <c r="B287" s="11">
        <v>2.0426025835827463E-2</v>
      </c>
      <c r="C287" s="11">
        <v>4.7210732941413616E-3</v>
      </c>
      <c r="D287" s="11">
        <f t="shared" si="193"/>
        <v>-1.57049525416861E-2</v>
      </c>
      <c r="E287" s="11">
        <v>1.9197354648693662E-3</v>
      </c>
      <c r="F287" s="11">
        <f t="shared" si="194"/>
        <v>-1.3785217076816734E-2</v>
      </c>
      <c r="G287" s="200">
        <f t="shared" si="188"/>
        <v>6.0064191676276746E-3</v>
      </c>
    </row>
    <row r="288" spans="1:7" x14ac:dyDescent="0.2">
      <c r="A288" t="str">
        <f t="shared" si="183"/>
        <v>71 Sales occupations</v>
      </c>
      <c r="B288" s="11">
        <v>1.3957462322914318</v>
      </c>
      <c r="C288" s="11">
        <v>0.58750101321086245</v>
      </c>
      <c r="D288" s="11">
        <f t="shared" si="193"/>
        <v>-0.80824521908056934</v>
      </c>
      <c r="E288" s="11">
        <v>0.24594920754381022</v>
      </c>
      <c r="F288" s="11">
        <f t="shared" ref="F288:F289" si="195">SUM(D288:E288)</f>
        <v>-0.56229601153675912</v>
      </c>
      <c r="G288" s="200">
        <f t="shared" si="188"/>
        <v>1.0878768569793085E-2</v>
      </c>
    </row>
    <row r="289" spans="1:7" x14ac:dyDescent="0.2">
      <c r="A289" t="str">
        <f t="shared" si="183"/>
        <v>72 Customer service occupations</v>
      </c>
      <c r="B289" s="11">
        <v>0.20610717692816644</v>
      </c>
      <c r="C289" s="11">
        <v>0.28128873846567659</v>
      </c>
      <c r="D289" s="11">
        <f t="shared" si="193"/>
        <v>7.5181561537510155E-2</v>
      </c>
      <c r="E289" s="11">
        <v>8.8327792530085159E-2</v>
      </c>
      <c r="F289" s="11">
        <f t="shared" si="195"/>
        <v>0.16350935406759531</v>
      </c>
      <c r="G289" s="200">
        <f t="shared" si="188"/>
        <v>2.406239441369018E-2</v>
      </c>
    </row>
    <row r="290" spans="1:7" x14ac:dyDescent="0.2">
      <c r="A290" t="str">
        <f t="shared" si="183"/>
        <v>81 Process, plant and machine operatives</v>
      </c>
      <c r="B290" s="11">
        <v>0.69514041243468405</v>
      </c>
      <c r="C290" s="11">
        <v>0.18437972614261805</v>
      </c>
      <c r="D290" s="11">
        <f t="shared" si="193"/>
        <v>-0.51076068629206595</v>
      </c>
      <c r="E290" s="11">
        <v>8.6808990091110622E-2</v>
      </c>
      <c r="F290" s="11">
        <f t="shared" ref="F290:F291" si="196">SUM(D290:E290)</f>
        <v>-0.4239516962009553</v>
      </c>
      <c r="G290" s="200">
        <f t="shared" si="188"/>
        <v>7.8759318154513203E-3</v>
      </c>
    </row>
    <row r="291" spans="1:7" x14ac:dyDescent="0.2">
      <c r="A291" t="str">
        <f t="shared" si="183"/>
        <v>82 Transport and mobile machine drivers and operatives</v>
      </c>
      <c r="B291" s="11">
        <v>1.2475565421582466</v>
      </c>
      <c r="C291" s="11">
        <v>0.52994039375543256</v>
      </c>
      <c r="D291" s="11">
        <f t="shared" si="193"/>
        <v>-0.71761614840281407</v>
      </c>
      <c r="E291" s="11">
        <v>0.33788847751159556</v>
      </c>
      <c r="F291" s="11">
        <f t="shared" si="196"/>
        <v>-0.37972767089121851</v>
      </c>
      <c r="G291" s="200">
        <f t="shared" si="188"/>
        <v>1.6106890725254397E-2</v>
      </c>
    </row>
    <row r="292" spans="1:7" x14ac:dyDescent="0.2">
      <c r="A292" t="str">
        <f t="shared" si="183"/>
        <v>91 Elementary trades and related occupations</v>
      </c>
      <c r="B292" s="11">
        <v>0.75283478416451699</v>
      </c>
      <c r="C292" s="11">
        <v>1.0265728094980791</v>
      </c>
      <c r="D292" s="11">
        <f t="shared" si="193"/>
        <v>0.27373802533356206</v>
      </c>
      <c r="E292" s="11">
        <v>0.35182280024109724</v>
      </c>
      <c r="F292" s="11">
        <f t="shared" ref="F292" si="197">SUM(D292:E292)</f>
        <v>0.62556082557465931</v>
      </c>
      <c r="G292" s="200">
        <f t="shared" si="188"/>
        <v>2.5892528213178112E-2</v>
      </c>
    </row>
    <row r="293" spans="1:7" x14ac:dyDescent="0.2">
      <c r="A293" t="str">
        <f t="shared" si="183"/>
        <v>92 Elementary administration and service occupations</v>
      </c>
      <c r="B293" s="11">
        <v>2.354130342262339</v>
      </c>
      <c r="C293" s="11">
        <v>1.2784823044502724</v>
      </c>
      <c r="D293" s="11">
        <f t="shared" ref="D293" si="198">C293-B293</f>
        <v>-1.0756480378120665</v>
      </c>
      <c r="E293" s="11">
        <v>0.43916094280133039</v>
      </c>
      <c r="F293" s="11">
        <f t="shared" ref="F293" si="199">SUM(D293:E293)</f>
        <v>-0.63648709501073619</v>
      </c>
      <c r="G293" s="200">
        <f t="shared" ref="G293:G294" si="200">IF(B293&gt;0,(1+(E293/B293))^(1/($C$6-$B$6))-1,0)</f>
        <v>1.1468544888926901E-2</v>
      </c>
    </row>
    <row r="294" spans="1:7" x14ac:dyDescent="0.2">
      <c r="A294" s="24" t="str">
        <f t="shared" si="183"/>
        <v>All occupations</v>
      </c>
      <c r="B294" s="34">
        <f>SUM(B268:B293)</f>
        <v>13.328490029164016</v>
      </c>
      <c r="C294" s="34">
        <f t="shared" ref="C294:F294" si="201">SUM(C268:C293)</f>
        <v>7.2900825691083089</v>
      </c>
      <c r="D294" s="34">
        <f t="shared" si="201"/>
        <v>-6.0384074600557085</v>
      </c>
      <c r="E294" s="34">
        <f t="shared" si="201"/>
        <v>3.1670668253856942</v>
      </c>
      <c r="F294" s="34">
        <f t="shared" si="201"/>
        <v>-2.8713406346700143</v>
      </c>
      <c r="G294" s="234">
        <f t="shared" si="200"/>
        <v>1.4313958247645475E-2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Swindon and Wiltshire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1.5220835521466682</v>
      </c>
      <c r="Q7" s="11">
        <f>'Occ T1'!J16</f>
        <v>19.728130149268384</v>
      </c>
    </row>
    <row r="8" spans="1:17" x14ac:dyDescent="0.2">
      <c r="O8" t="str">
        <f>name!E11</f>
        <v>Process, plant and machine operatives</v>
      </c>
      <c r="P8" s="11">
        <f>'Occ T1'!H15</f>
        <v>-9.6406235466172774E-2</v>
      </c>
      <c r="Q8" s="11">
        <f>'Occ T1'!J15</f>
        <v>9.1704842312769621</v>
      </c>
    </row>
    <row r="9" spans="1:17" x14ac:dyDescent="0.2">
      <c r="O9" t="str">
        <f>name!E10</f>
        <v>Sales and customer service occupations</v>
      </c>
      <c r="P9" s="11">
        <f>'Occ T1'!H14</f>
        <v>-2.8794906325870784E-2</v>
      </c>
      <c r="Q9" s="11">
        <f>'Occ T1'!J14</f>
        <v>15.51498790902915</v>
      </c>
    </row>
    <row r="10" spans="1:17" x14ac:dyDescent="0.2">
      <c r="O10" t="str">
        <f>name!E9</f>
        <v>Caring, leisure and other service occupations</v>
      </c>
      <c r="P10" s="11">
        <f>'Occ T1'!H13</f>
        <v>4.0517356431411145</v>
      </c>
      <c r="Q10" s="11">
        <f>'Occ T1'!J13</f>
        <v>23.386254578546705</v>
      </c>
    </row>
    <row r="11" spans="1:17" x14ac:dyDescent="0.2">
      <c r="O11" t="str">
        <f>name!E8</f>
        <v>Skilled trades occupations</v>
      </c>
      <c r="P11" s="11">
        <f>'Occ T1'!H12</f>
        <v>-0.65403151530755821</v>
      </c>
      <c r="Q11" s="11">
        <f>'Occ T1'!J12</f>
        <v>15.455493058247427</v>
      </c>
    </row>
    <row r="12" spans="1:17" x14ac:dyDescent="0.2">
      <c r="O12" t="str">
        <f>name!E7</f>
        <v>Administrative and secretarial occupations</v>
      </c>
      <c r="P12" s="11">
        <f>'Occ T1'!H11</f>
        <v>-1.8610746042540569</v>
      </c>
      <c r="Q12" s="11">
        <f>'Occ T1'!J11</f>
        <v>18.520606447480553</v>
      </c>
    </row>
    <row r="13" spans="1:17" x14ac:dyDescent="0.2">
      <c r="O13" t="str">
        <f>name!E6</f>
        <v>Associate professional occupations</v>
      </c>
      <c r="P13" s="11">
        <f>'Occ T1'!H10</f>
        <v>8.9636821282384176</v>
      </c>
      <c r="Q13" s="11">
        <f>'Occ T1'!J10</f>
        <v>35.193071120797754</v>
      </c>
    </row>
    <row r="14" spans="1:17" x14ac:dyDescent="0.2">
      <c r="O14" t="str">
        <f>name!E5</f>
        <v>Professional occupations</v>
      </c>
      <c r="P14" s="11">
        <f>'Occ T1'!H9</f>
        <v>19.262891667780295</v>
      </c>
      <c r="Q14" s="11">
        <f>'Occ T1'!J9</f>
        <v>63.132583985610324</v>
      </c>
    </row>
    <row r="15" spans="1:17" x14ac:dyDescent="0.2">
      <c r="O15" t="str">
        <f>name!E4</f>
        <v>Managers, directors and senior officials</v>
      </c>
      <c r="P15" s="11">
        <f>'Occ T1'!H8</f>
        <v>2.2479142700470476</v>
      </c>
      <c r="Q15" s="11">
        <f>'Occ T1'!J8</f>
        <v>25.777877275979503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Swindon and Wiltshire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-0.3118533536964172</v>
      </c>
      <c r="Q37" s="11">
        <f>'Occ T2'!J8</f>
        <v>14.267394042764382</v>
      </c>
    </row>
    <row r="38" spans="1:17" x14ac:dyDescent="0.2">
      <c r="O38" s="10" t="str">
        <f>name!D5</f>
        <v>12 Other managers and proprietors</v>
      </c>
      <c r="P38" s="11">
        <f>'Occ T2'!H9</f>
        <v>2.559767623743463</v>
      </c>
      <c r="Q38" s="11">
        <f>'Occ T2'!J9</f>
        <v>11.510483233215119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10.218388100650813</v>
      </c>
      <c r="Q39" s="11">
        <f>'Occ T2'!J10</f>
        <v>21.6075314329298</v>
      </c>
    </row>
    <row r="40" spans="1:17" x14ac:dyDescent="0.2">
      <c r="O40" s="10" t="str">
        <f>name!D7</f>
        <v>22 Health professionals</v>
      </c>
      <c r="P40" s="11">
        <f>'Occ T2'!H11</f>
        <v>2.2695032987327899</v>
      </c>
      <c r="Q40" s="11">
        <f>'Occ T2'!J11</f>
        <v>11.260698700247225</v>
      </c>
    </row>
    <row r="41" spans="1:17" x14ac:dyDescent="0.2">
      <c r="O41" s="10" t="str">
        <f>name!D8</f>
        <v>23 Teaching and other educational professionals</v>
      </c>
      <c r="P41" s="11">
        <f>'Occ T2'!H12</f>
        <v>1.6885377075483881</v>
      </c>
      <c r="Q41" s="11">
        <f>'Occ T2'!J12</f>
        <v>11.056164633876442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5.0864625608483145</v>
      </c>
      <c r="Q42" s="11">
        <f>'Occ T2'!J13</f>
        <v>19.208189218556864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0.23031887600679113</v>
      </c>
      <c r="Q43" s="11">
        <f>'Occ T2'!J14</f>
        <v>3.3722705231506516</v>
      </c>
    </row>
    <row r="44" spans="1:17" x14ac:dyDescent="0.2">
      <c r="O44" s="10" t="str">
        <f>name!D11</f>
        <v>32 Health and social care associate professionals</v>
      </c>
      <c r="P44" s="11">
        <f>'Occ T2'!H15</f>
        <v>6.4380350382290263</v>
      </c>
      <c r="Q44" s="11">
        <f>'Occ T2'!J15</f>
        <v>13.030128095538387</v>
      </c>
    </row>
    <row r="45" spans="1:17" x14ac:dyDescent="0.2">
      <c r="O45" s="10" t="str">
        <f>name!D12</f>
        <v>33 Protective service occupations</v>
      </c>
      <c r="P45" s="11">
        <f>'Occ T2'!H16</f>
        <v>-0.42719043232789922</v>
      </c>
      <c r="Q45" s="11">
        <f>'Occ T2'!J16</f>
        <v>0.47700653311916985</v>
      </c>
    </row>
    <row r="46" spans="1:17" x14ac:dyDescent="0.2">
      <c r="O46" s="10" t="str">
        <f>name!D13</f>
        <v>34 Culture, media and sports occupations</v>
      </c>
      <c r="P46" s="11">
        <f>'Occ T2'!H17</f>
        <v>0.9746103296356452</v>
      </c>
      <c r="Q46" s="11">
        <f>'Occ T2'!J17</f>
        <v>4.9422531801935454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1.7479083166948577</v>
      </c>
      <c r="Q47" s="11">
        <f>'Occ T2'!J18</f>
        <v>13.371412788796006</v>
      </c>
    </row>
    <row r="48" spans="1:17" x14ac:dyDescent="0.2">
      <c r="O48" s="10" t="str">
        <f>name!D15</f>
        <v>41 Administrative occupations</v>
      </c>
      <c r="P48" s="11">
        <f>'Occ T2'!H19</f>
        <v>-0.27202096821743993</v>
      </c>
      <c r="Q48" s="11">
        <f>'Occ T2'!J19</f>
        <v>16.848791929264731</v>
      </c>
    </row>
    <row r="49" spans="15:17" x14ac:dyDescent="0.2">
      <c r="O49" s="10" t="str">
        <f>name!D16</f>
        <v>42 Secretarial and related occupations</v>
      </c>
      <c r="P49" s="11">
        <f>'Occ T2'!H20</f>
        <v>-1.5890536360366134</v>
      </c>
      <c r="Q49" s="11">
        <f>'Occ T2'!J20</f>
        <v>1.6718145182158262</v>
      </c>
    </row>
    <row r="50" spans="15:17" x14ac:dyDescent="0.2">
      <c r="O50" s="10" t="str">
        <f>name!D17</f>
        <v>51 Skilled agricultural and related trades</v>
      </c>
      <c r="P50" s="11">
        <f>'Occ T2'!H21</f>
        <v>0.26447239719825166</v>
      </c>
      <c r="Q50" s="11">
        <f>'Occ T2'!J21</f>
        <v>3.1363539978077499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-0.88252153609834316</v>
      </c>
      <c r="Q51" s="11">
        <f>'Occ T2'!J22</f>
        <v>4.3277369871725959</v>
      </c>
    </row>
    <row r="52" spans="15:17" x14ac:dyDescent="0.2">
      <c r="O52" s="10" t="str">
        <f>name!D19</f>
        <v>53 Skilled construction and building trades</v>
      </c>
      <c r="P52" s="11">
        <f>'Occ T2'!H23</f>
        <v>-0.3519061606293743</v>
      </c>
      <c r="Q52" s="11">
        <f>'Occ T2'!J23</f>
        <v>4.5550945714310984</v>
      </c>
    </row>
    <row r="53" spans="15:17" x14ac:dyDescent="0.2">
      <c r="O53" s="10" t="str">
        <f>name!D20</f>
        <v>54 Textiles, printing and other skilled trades</v>
      </c>
      <c r="P53" s="11">
        <f>'Occ T2'!H24</f>
        <v>0.31592378422191292</v>
      </c>
      <c r="Q53" s="11">
        <f>'Occ T2'!J24</f>
        <v>3.4363075018359899</v>
      </c>
    </row>
    <row r="54" spans="15:17" x14ac:dyDescent="0.2">
      <c r="O54" s="10" t="str">
        <f>name!D21</f>
        <v>61 Caring personal service occupations</v>
      </c>
      <c r="P54" s="11">
        <f>'Occ T2'!H25</f>
        <v>3.444888207966649</v>
      </c>
      <c r="Q54" s="11">
        <f>'Occ T2'!J25</f>
        <v>18.557580718116576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0.70277991387268024</v>
      </c>
      <c r="Q55" s="11">
        <f>'Occ T2'!J26</f>
        <v>4.8065466040341764</v>
      </c>
    </row>
    <row r="56" spans="15:17" x14ac:dyDescent="0.2">
      <c r="O56" s="10" t="str">
        <f>name!D23</f>
        <v>63 Community and civil enforcement occupations</v>
      </c>
      <c r="P56" s="11">
        <f>'Occ T2'!H27</f>
        <v>-9.5932478698217999E-2</v>
      </c>
      <c r="Q56" s="11">
        <f>'Occ T2'!J27</f>
        <v>2.2127256395949341E-2</v>
      </c>
    </row>
    <row r="57" spans="15:17" x14ac:dyDescent="0.2">
      <c r="O57" s="10" t="str">
        <f>name!D24</f>
        <v>71 Sales occupations</v>
      </c>
      <c r="P57" s="11">
        <f>'Occ T2'!H28</f>
        <v>-1.4252216106760542</v>
      </c>
      <c r="Q57" s="11">
        <f>'Occ T2'!J28</f>
        <v>10.782264276709876</v>
      </c>
    </row>
    <row r="58" spans="15:17" x14ac:dyDescent="0.2">
      <c r="O58" s="10" t="str">
        <f>name!D25</f>
        <v>72 Customer service occupations</v>
      </c>
      <c r="P58" s="11">
        <f>'Occ T2'!H29</f>
        <v>1.3964267043501852</v>
      </c>
      <c r="Q58" s="11">
        <f>'Occ T2'!J29</f>
        <v>4.7327236323192761</v>
      </c>
    </row>
    <row r="59" spans="15:17" x14ac:dyDescent="0.2">
      <c r="O59" s="10" t="str">
        <f>name!D26</f>
        <v>81 Process, plant and machine operatives</v>
      </c>
      <c r="P59" s="11">
        <f>'Occ T2'!H30</f>
        <v>-0.16413752102123258</v>
      </c>
      <c r="Q59" s="11">
        <f>'Occ T2'!J30</f>
        <v>3.0307571445398556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6.773128555506247E-2</v>
      </c>
      <c r="Q60" s="11">
        <f>'Occ T2'!J31</f>
        <v>6.1397270867371088</v>
      </c>
    </row>
    <row r="61" spans="15:17" x14ac:dyDescent="0.2">
      <c r="O61" s="10" t="str">
        <f>name!D28</f>
        <v>91 Elementary trades and related occupations</v>
      </c>
      <c r="P61" s="11">
        <f>'Occ T2'!H32</f>
        <v>6.529707867533145</v>
      </c>
      <c r="Q61" s="11">
        <f>'Occ T2'!J32</f>
        <v>11.370984238747692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-5.0076243153864795</v>
      </c>
      <c r="Q62" s="11">
        <f>'Occ T2'!J33</f>
        <v>8.3571459105206891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33.407999999999959</v>
      </c>
      <c r="Q64" s="11">
        <f>'Occ T2'!J35</f>
        <v>225.87948875623675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Swindon and Wiltshire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381.64199999999983</v>
      </c>
      <c r="C8" s="305">
        <f>SUM(C9:C17)</f>
        <v>396.12699999999978</v>
      </c>
      <c r="D8" s="305">
        <f>SUM(D9:D17)</f>
        <v>415.04999999999995</v>
      </c>
      <c r="E8" s="304"/>
      <c r="F8" s="305">
        <f>SUM(F9:F17)</f>
        <v>6.1398285516277271</v>
      </c>
      <c r="G8" s="305">
        <f>SUM(G9:G17)</f>
        <v>8.0959461710396337</v>
      </c>
      <c r="H8" s="305">
        <f>SUM(H9:H17)</f>
        <v>11.953620970527755</v>
      </c>
      <c r="I8" s="304"/>
      <c r="J8" s="305">
        <f>SUM(J9:J17)</f>
        <v>43.174566917058655</v>
      </c>
      <c r="K8" s="305">
        <f>SUM(K9:K17)</f>
        <v>56.428189734702364</v>
      </c>
      <c r="L8" s="305">
        <f>SUM(L9:L17)</f>
        <v>83.585905532561171</v>
      </c>
      <c r="M8" s="304"/>
      <c r="N8" s="305">
        <f>SUM(N9:N17)</f>
        <v>75.379908528263257</v>
      </c>
      <c r="O8" s="305">
        <f>SUM(O9:O17)</f>
        <v>84.194243849884018</v>
      </c>
      <c r="P8" s="305">
        <f>SUM(P9:P17)</f>
        <v>94.472220213740798</v>
      </c>
      <c r="Q8" s="306"/>
      <c r="R8" s="305">
        <f>SUM(R9:R17)</f>
        <v>20.080424684245944</v>
      </c>
      <c r="S8" s="305">
        <f>SUM(S9:S17)</f>
        <v>21.128305655763953</v>
      </c>
      <c r="T8" s="305">
        <f>SUM(T9:T17)</f>
        <v>23.320815702469048</v>
      </c>
      <c r="U8" s="306"/>
      <c r="V8" s="305">
        <f>SUM(V9:V17)</f>
        <v>20.984325731253744</v>
      </c>
      <c r="W8" s="305">
        <f>SUM(W9:W17)</f>
        <v>22.996125878495995</v>
      </c>
      <c r="X8" s="305">
        <f>SUM(X9:X17)</f>
        <v>25.757222111330691</v>
      </c>
      <c r="Y8" s="306"/>
      <c r="Z8" s="305">
        <f>SUM(Z9:Z17)</f>
        <v>82.728012374797842</v>
      </c>
      <c r="AA8" s="305">
        <f>SUM(AA9:AA17)</f>
        <v>84.841242684817971</v>
      </c>
      <c r="AB8" s="305">
        <f>SUM(AB9:AB17)</f>
        <v>87.049430642029506</v>
      </c>
      <c r="AC8" s="306"/>
      <c r="AD8" s="305">
        <f>SUM(AD9:AD17)</f>
        <v>71.721664444435405</v>
      </c>
      <c r="AE8" s="305">
        <f>SUM(AE9:AE17)</f>
        <v>65.271611208376029</v>
      </c>
      <c r="AF8" s="305">
        <f>SUM(AF9:AF17)</f>
        <v>50.815535423806118</v>
      </c>
      <c r="AG8" s="306"/>
      <c r="AH8" s="305">
        <f>SUM(AH9:AH17)</f>
        <v>48.10477873915324</v>
      </c>
      <c r="AI8" s="305">
        <f>SUM(AI9:AI17)</f>
        <v>43.301444179903456</v>
      </c>
      <c r="AJ8" s="305">
        <f>SUM(AJ9:AJ17)</f>
        <v>30.805166834426601</v>
      </c>
      <c r="AK8" s="306"/>
      <c r="AL8" s="305">
        <f>SUM(AL9:AL17)</f>
        <v>13.328490029164017</v>
      </c>
      <c r="AM8" s="305">
        <f>SUM(AM9:AM17)</f>
        <v>9.8698906370163559</v>
      </c>
      <c r="AN8" s="305">
        <f>SUM(AN9:AN17)</f>
        <v>7.2900825691083107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44.787260902472021</v>
      </c>
      <c r="C9" s="304">
        <f t="shared" ref="B9:D17" si="0">SUM(C21,C33,C51,C63,C75,C93)</f>
        <v>43.008326014249207</v>
      </c>
      <c r="D9" s="304">
        <f t="shared" si="0"/>
        <v>47.035175172519089</v>
      </c>
      <c r="E9" s="304"/>
      <c r="F9" s="304">
        <f t="shared" ref="F9:H17" si="1">SUM(F21,F33,F51,F63,F75,F93)</f>
        <v>0.6910587785310226</v>
      </c>
      <c r="G9" s="304">
        <f t="shared" si="1"/>
        <v>0.89065660588315132</v>
      </c>
      <c r="H9" s="304">
        <f t="shared" si="1"/>
        <v>1.3888837291330349</v>
      </c>
      <c r="I9" s="304"/>
      <c r="J9" s="304">
        <f t="shared" ref="J9:L17" si="2">SUM(J21,J33,J51,J63,J75,J93)</f>
        <v>5.5333852069557139</v>
      </c>
      <c r="K9" s="304">
        <f t="shared" si="2"/>
        <v>6.7579441411824215</v>
      </c>
      <c r="L9" s="304">
        <f t="shared" si="2"/>
        <v>10.298706990769631</v>
      </c>
      <c r="M9" s="304"/>
      <c r="N9" s="304">
        <f t="shared" ref="N9:P17" si="3">SUM(N21,N33,N51,N63,N75,N93)</f>
        <v>11.587948428935404</v>
      </c>
      <c r="O9" s="304">
        <f t="shared" si="3"/>
        <v>11.861882175528866</v>
      </c>
      <c r="P9" s="304">
        <f t="shared" si="3"/>
        <v>13.319973984005326</v>
      </c>
      <c r="Q9" s="306"/>
      <c r="R9" s="304">
        <f t="shared" ref="R9:T9" si="4">SUM(R21,R33,R51,R63,R75,R93)</f>
        <v>2.4508188306036134</v>
      </c>
      <c r="S9" s="304">
        <f t="shared" si="4"/>
        <v>2.3859009472653741</v>
      </c>
      <c r="T9" s="304">
        <f t="shared" si="4"/>
        <v>2.6506618693373265</v>
      </c>
      <c r="U9" s="306"/>
      <c r="V9" s="304">
        <f t="shared" ref="V9:X9" si="5">SUM(V21,V33,V51,V63,V75,V93)</f>
        <v>3.2220505760103855</v>
      </c>
      <c r="W9" s="304">
        <f t="shared" si="5"/>
        <v>3.1465780941785919</v>
      </c>
      <c r="X9" s="304">
        <f t="shared" si="5"/>
        <v>3.306877925554899</v>
      </c>
      <c r="Y9" s="306"/>
      <c r="Z9" s="304">
        <f t="shared" ref="Z9:AB9" si="6">SUM(Z21,Z33,Z51,Z63,Z75,Z93)</f>
        <v>8.5450779912533168</v>
      </c>
      <c r="AA9" s="304">
        <f t="shared" si="6"/>
        <v>7.4441226771413502</v>
      </c>
      <c r="AB9" s="304">
        <f t="shared" si="6"/>
        <v>7.5884772307289934</v>
      </c>
      <c r="AC9" s="306"/>
      <c r="AD9" s="304">
        <f>SUM(AD21,AD33,AD51,AD63,AD75,AD93)</f>
        <v>6.8333946259229155</v>
      </c>
      <c r="AE9" s="304">
        <f t="shared" ref="AE9:AF9" si="7">SUM(AE21,AE33,AE51,AE63,AE75,AE93)</f>
        <v>5.4835808334147744</v>
      </c>
      <c r="AF9" s="304">
        <f t="shared" si="7"/>
        <v>4.1676608565530264</v>
      </c>
      <c r="AG9" s="306"/>
      <c r="AH9" s="304">
        <f t="shared" ref="AH9:AJ9" si="8">SUM(AH21,AH33,AH51,AH63,AH75,AH93)</f>
        <v>4.9125055456493296</v>
      </c>
      <c r="AI9" s="304">
        <f t="shared" si="8"/>
        <v>4.221028262332033</v>
      </c>
      <c r="AJ9" s="304">
        <f t="shared" si="8"/>
        <v>3.5762172181966392</v>
      </c>
      <c r="AK9" s="306"/>
      <c r="AL9" s="304">
        <f t="shared" ref="AL9:AN9" si="9">SUM(AL21,AL33,AL51,AL63,AL75,AL93)</f>
        <v>1.0110209186103225</v>
      </c>
      <c r="AM9" s="304">
        <f t="shared" si="9"/>
        <v>0.81663227732264576</v>
      </c>
      <c r="AN9" s="304">
        <f t="shared" si="9"/>
        <v>0.73771536824020933</v>
      </c>
    </row>
    <row r="10" spans="1:40" x14ac:dyDescent="0.2">
      <c r="A10" s="13" t="str">
        <f>name!E5</f>
        <v>Professional occupations</v>
      </c>
      <c r="B10" s="304">
        <f t="shared" si="0"/>
        <v>85.219476426490729</v>
      </c>
      <c r="C10" s="304">
        <f t="shared" si="0"/>
        <v>92.994867222445066</v>
      </c>
      <c r="D10" s="304">
        <f t="shared" si="0"/>
        <v>104.48236809427107</v>
      </c>
      <c r="E10" s="304"/>
      <c r="F10" s="304">
        <f t="shared" si="1"/>
        <v>4.3389141881996727</v>
      </c>
      <c r="G10" s="304">
        <f t="shared" si="1"/>
        <v>5.6579380665229637</v>
      </c>
      <c r="H10" s="304">
        <f t="shared" si="1"/>
        <v>8.0452021258750683</v>
      </c>
      <c r="I10" s="304"/>
      <c r="J10" s="304">
        <f t="shared" si="2"/>
        <v>23.393433878750407</v>
      </c>
      <c r="K10" s="304">
        <f t="shared" si="2"/>
        <v>29.653299541630666</v>
      </c>
      <c r="L10" s="304">
        <f t="shared" si="2"/>
        <v>41.314965953279696</v>
      </c>
      <c r="M10" s="304"/>
      <c r="N10" s="304">
        <f t="shared" si="3"/>
        <v>27.71568557522507</v>
      </c>
      <c r="O10" s="304">
        <f t="shared" si="3"/>
        <v>29.075829693367133</v>
      </c>
      <c r="P10" s="304">
        <f t="shared" si="3"/>
        <v>28.933626863014119</v>
      </c>
      <c r="Q10" s="306"/>
      <c r="R10" s="304">
        <f t="shared" ref="R10:T10" si="10">SUM(R22,R34,R52,R64,R76,R94)</f>
        <v>3.8451236422683008</v>
      </c>
      <c r="S10" s="304">
        <f t="shared" si="10"/>
        <v>2.9949774679469812</v>
      </c>
      <c r="T10" s="304">
        <f t="shared" si="10"/>
        <v>2.5253887318520669</v>
      </c>
      <c r="U10" s="306"/>
      <c r="V10" s="304">
        <f t="shared" ref="V10:X10" si="11">SUM(V22,V34,V52,V64,V76,V94)</f>
        <v>4.2359127225021069</v>
      </c>
      <c r="W10" s="304">
        <f t="shared" si="11"/>
        <v>4.5126255994435427</v>
      </c>
      <c r="X10" s="304">
        <f t="shared" si="11"/>
        <v>4.576780781803115</v>
      </c>
      <c r="Y10" s="306"/>
      <c r="Z10" s="304">
        <f t="shared" ref="Z10:AB10" si="12">SUM(Z22,Z34,Z52,Z64,Z76,Z94)</f>
        <v>10.060247566762602</v>
      </c>
      <c r="AA10" s="304">
        <f t="shared" si="12"/>
        <v>10.308210818223303</v>
      </c>
      <c r="AB10" s="304">
        <f t="shared" si="12"/>
        <v>10.633595484035615</v>
      </c>
      <c r="AC10" s="306"/>
      <c r="AD10" s="304">
        <f t="shared" ref="AD10:AF10" si="13">SUM(AD22,AD34,AD52,AD64,AD76,AD94)</f>
        <v>6.699129894053069</v>
      </c>
      <c r="AE10" s="304">
        <f t="shared" si="13"/>
        <v>6.1274614393318849</v>
      </c>
      <c r="AF10" s="304">
        <f t="shared" si="13"/>
        <v>4.8348875427494695</v>
      </c>
      <c r="AG10" s="306"/>
      <c r="AH10" s="304">
        <f t="shared" ref="AH10:AJ10" si="14">SUM(AH22,AH34,AH52,AH64,AH76,AH94)</f>
        <v>4.1797619321992476</v>
      </c>
      <c r="AI10" s="304">
        <f t="shared" si="14"/>
        <v>3.9094912999163824</v>
      </c>
      <c r="AJ10" s="304">
        <f t="shared" si="14"/>
        <v>2.9241393913244482</v>
      </c>
      <c r="AK10" s="306"/>
      <c r="AL10" s="304">
        <f t="shared" ref="AL10:AN10" si="15">SUM(AL22,AL34,AL52,AL64,AL76,AL94)</f>
        <v>0.7512670265302317</v>
      </c>
      <c r="AM10" s="304">
        <f t="shared" si="15"/>
        <v>0.75503329606220593</v>
      </c>
      <c r="AN10" s="304">
        <f t="shared" si="15"/>
        <v>0.6937812203374758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50.532682299448375</v>
      </c>
      <c r="C11" s="304">
        <f t="shared" si="0"/>
        <v>54.011562679046861</v>
      </c>
      <c r="D11" s="304">
        <f>SUM(D23,D35,D53,D65,D77,D95)</f>
        <v>59.496364427686885</v>
      </c>
      <c r="E11" s="304"/>
      <c r="F11" s="304">
        <f t="shared" si="1"/>
        <v>0.6599709108572227</v>
      </c>
      <c r="G11" s="304">
        <f t="shared" si="1"/>
        <v>0.87848564599171275</v>
      </c>
      <c r="H11" s="304">
        <f t="shared" si="1"/>
        <v>1.4000163325969222</v>
      </c>
      <c r="I11" s="304"/>
      <c r="J11" s="304">
        <f t="shared" si="2"/>
        <v>7.1615906405114584</v>
      </c>
      <c r="K11" s="304">
        <f t="shared" si="2"/>
        <v>9.6083029280140373</v>
      </c>
      <c r="L11" s="304">
        <f t="shared" si="2"/>
        <v>14.695563941384606</v>
      </c>
      <c r="M11" s="304"/>
      <c r="N11" s="304">
        <f t="shared" si="3"/>
        <v>14.142845936250978</v>
      </c>
      <c r="O11" s="304">
        <f t="shared" si="3"/>
        <v>16.050377962364511</v>
      </c>
      <c r="P11" s="304">
        <f t="shared" si="3"/>
        <v>17.903509004533227</v>
      </c>
      <c r="Q11" s="306"/>
      <c r="R11" s="304">
        <f t="shared" ref="R11:T11" si="16">SUM(R23,R35,R53,R65,R77,R95)</f>
        <v>3.6028018245207942</v>
      </c>
      <c r="S11" s="304">
        <f t="shared" si="16"/>
        <v>3.8866949574278937</v>
      </c>
      <c r="T11" s="304">
        <f t="shared" si="16"/>
        <v>3.8918161067256052</v>
      </c>
      <c r="U11" s="306"/>
      <c r="V11" s="304">
        <f t="shared" ref="V11:X11" si="17">SUM(V23,V35,V53,V65,V77,V95)</f>
        <v>3.2863588711870189</v>
      </c>
      <c r="W11" s="304">
        <f t="shared" si="17"/>
        <v>3.399219548424758</v>
      </c>
      <c r="X11" s="304">
        <f t="shared" si="17"/>
        <v>3.5757877386954799</v>
      </c>
      <c r="Y11" s="306"/>
      <c r="Z11" s="304">
        <f t="shared" ref="Z11:AB11" si="18">SUM(Z23,Z35,Z53,Z65,Z77,Z95)</f>
        <v>9.6433260067770945</v>
      </c>
      <c r="AA11" s="304">
        <f t="shared" si="18"/>
        <v>9.7361604269581328</v>
      </c>
      <c r="AB11" s="304">
        <f t="shared" si="18"/>
        <v>9.8796511706384091</v>
      </c>
      <c r="AC11" s="306"/>
      <c r="AD11" s="304">
        <f t="shared" ref="AD11:AF11" si="19">SUM(AD23,AD35,AD53,AD65,AD77,AD95)</f>
        <v>6.8914812831066303</v>
      </c>
      <c r="AE11" s="304">
        <f t="shared" si="19"/>
        <v>6.069367478312631</v>
      </c>
      <c r="AF11" s="304">
        <f t="shared" si="19"/>
        <v>4.6074443619808019</v>
      </c>
      <c r="AG11" s="306"/>
      <c r="AH11" s="304">
        <f t="shared" ref="AH11:AJ11" si="20">SUM(AH23,AH35,AH53,AH65,AH77,AH95)</f>
        <v>4.3918500654729353</v>
      </c>
      <c r="AI11" s="304">
        <f t="shared" si="20"/>
        <v>3.7592389633257155</v>
      </c>
      <c r="AJ11" s="304">
        <f t="shared" si="20"/>
        <v>2.9768719325705031</v>
      </c>
      <c r="AK11" s="306"/>
      <c r="AL11" s="304">
        <f t="shared" ref="AL11:AN11" si="21">SUM(AL23,AL35,AL53,AL65,AL77,AL95)</f>
        <v>0.75245676076424139</v>
      </c>
      <c r="AM11" s="304">
        <f t="shared" si="21"/>
        <v>0.62371476822746419</v>
      </c>
      <c r="AN11" s="304">
        <f t="shared" si="21"/>
        <v>0.56570383856133333</v>
      </c>
    </row>
    <row r="12" spans="1:40" x14ac:dyDescent="0.2">
      <c r="A12" s="13" t="str">
        <f>name!E7</f>
        <v>Administrative and secretarial occupations</v>
      </c>
      <c r="B12" s="304">
        <f t="shared" si="0"/>
        <v>40.434116725596866</v>
      </c>
      <c r="C12" s="304">
        <f t="shared" si="0"/>
        <v>40.597480368693624</v>
      </c>
      <c r="D12" s="304">
        <f t="shared" si="0"/>
        <v>38.573042121342809</v>
      </c>
      <c r="E12" s="304"/>
      <c r="F12" s="304">
        <f t="shared" si="1"/>
        <v>0.19239948708583654</v>
      </c>
      <c r="G12" s="304">
        <f t="shared" si="1"/>
        <v>0.28346822308418551</v>
      </c>
      <c r="H12" s="304">
        <f t="shared" si="1"/>
        <v>0.4964199990186392</v>
      </c>
      <c r="I12" s="304"/>
      <c r="J12" s="304">
        <f t="shared" si="2"/>
        <v>2.6807229907147168</v>
      </c>
      <c r="K12" s="304">
        <f t="shared" si="2"/>
        <v>3.854732410914774</v>
      </c>
      <c r="L12" s="304">
        <f t="shared" si="2"/>
        <v>6.2010309694686239</v>
      </c>
      <c r="M12" s="304"/>
      <c r="N12" s="304">
        <f t="shared" si="3"/>
        <v>7.5428953490085515</v>
      </c>
      <c r="O12" s="304">
        <f t="shared" si="3"/>
        <v>9.3435627795314318</v>
      </c>
      <c r="P12" s="304">
        <f t="shared" si="3"/>
        <v>11.635658100172369</v>
      </c>
      <c r="Q12" s="306"/>
      <c r="R12" s="304">
        <f t="shared" ref="R12:T12" si="22">SUM(R24,R36,R54,R66,R78,R96)</f>
        <v>2.8250396340212225</v>
      </c>
      <c r="S12" s="304">
        <f t="shared" si="22"/>
        <v>3.2898537313793854</v>
      </c>
      <c r="T12" s="304">
        <f t="shared" si="22"/>
        <v>3.793822623604111</v>
      </c>
      <c r="U12" s="306"/>
      <c r="V12" s="304">
        <f t="shared" ref="V12:X12" si="23">SUM(V24,V36,V54,V66,V78,V96)</f>
        <v>2.7590612714168761</v>
      </c>
      <c r="W12" s="304">
        <f t="shared" si="23"/>
        <v>3.0938420728243914</v>
      </c>
      <c r="X12" s="304">
        <f t="shared" si="23"/>
        <v>3.6824661593335146</v>
      </c>
      <c r="Y12" s="306"/>
      <c r="Z12" s="304">
        <f t="shared" ref="Z12:AA12" si="24">SUM(Z24,Z36,Z54,Z66,Z78,Z96)</f>
        <v>9.0073716061500662</v>
      </c>
      <c r="AA12" s="304">
        <f t="shared" si="24"/>
        <v>9.0434326250570187</v>
      </c>
      <c r="AB12" s="304">
        <f>SUM(AB24,AB36,AB54,AB66,AB78,AB96)</f>
        <v>7.3429460227479924</v>
      </c>
      <c r="AC12" s="306"/>
      <c r="AD12" s="304">
        <f t="shared" ref="AD12:AE12" si="25">SUM(AD24,AD36,AD54,AD66,AD78,AD96)</f>
        <v>8.9753757603954227</v>
      </c>
      <c r="AE12" s="304">
        <f t="shared" si="25"/>
        <v>7.3876317592401914</v>
      </c>
      <c r="AF12" s="304">
        <f>SUM(AF24,AF36,AF54,AF66,AF78,AF96)</f>
        <v>4.0050642200170294</v>
      </c>
      <c r="AG12" s="306"/>
      <c r="AH12" s="304">
        <f t="shared" ref="AH12:AI12" si="26">SUM(AH24,AH36,AH54,AH66,AH78,AH96)</f>
        <v>5.5223925942962957</v>
      </c>
      <c r="AI12" s="304">
        <f t="shared" si="26"/>
        <v>3.6375142493710313</v>
      </c>
      <c r="AJ12" s="304">
        <f>SUM(AJ24,AJ36,AJ54,AJ66,AJ78,AJ96)</f>
        <v>1.1700387424876595</v>
      </c>
      <c r="AK12" s="306"/>
      <c r="AL12" s="304">
        <f t="shared" ref="AL12:AM12" si="27">SUM(AL24,AL36,AL54,AL66,AL78,AL96)</f>
        <v>0.92885803250787402</v>
      </c>
      <c r="AM12" s="304">
        <f t="shared" si="27"/>
        <v>0.66344251729121539</v>
      </c>
      <c r="AN12" s="304">
        <f>SUM(AN24,AN36,AN54,AN66,AN78,AN96)</f>
        <v>0.24559528449287568</v>
      </c>
    </row>
    <row r="13" spans="1:40" x14ac:dyDescent="0.2">
      <c r="A13" s="13" t="str">
        <f>name!E8</f>
        <v>Skilled trades occupations</v>
      </c>
      <c r="B13" s="304">
        <f t="shared" si="0"/>
        <v>37.650633119929253</v>
      </c>
      <c r="C13" s="304">
        <f t="shared" si="0"/>
        <v>38.076608547856431</v>
      </c>
      <c r="D13" s="304">
        <f t="shared" si="0"/>
        <v>36.996601604621716</v>
      </c>
      <c r="E13" s="304"/>
      <c r="F13" s="304">
        <f t="shared" si="1"/>
        <v>6.3969310219073872E-2</v>
      </c>
      <c r="G13" s="304">
        <f t="shared" si="1"/>
        <v>9.8550866484439073E-2</v>
      </c>
      <c r="H13" s="304">
        <f t="shared" si="1"/>
        <v>0.1597677923382014</v>
      </c>
      <c r="I13" s="304"/>
      <c r="J13" s="304">
        <f t="shared" si="2"/>
        <v>0.7639902437572873</v>
      </c>
      <c r="K13" s="304">
        <f t="shared" si="2"/>
        <v>1.1893865210017676</v>
      </c>
      <c r="L13" s="304">
        <f t="shared" si="2"/>
        <v>2.0161012560746592</v>
      </c>
      <c r="M13" s="304"/>
      <c r="N13" s="304">
        <f t="shared" si="3"/>
        <v>2.3839167216448285</v>
      </c>
      <c r="O13" s="304">
        <f t="shared" si="3"/>
        <v>3.0359950300555467</v>
      </c>
      <c r="P13" s="304">
        <f t="shared" si="3"/>
        <v>3.8450415821382156</v>
      </c>
      <c r="Q13" s="306"/>
      <c r="R13" s="304">
        <f t="shared" ref="R13:T13" si="28">SUM(R25,R37,R55,R67,R79,R97)</f>
        <v>1.0745433380809215</v>
      </c>
      <c r="S13" s="304">
        <f t="shared" si="28"/>
        <v>1.3297307721409253</v>
      </c>
      <c r="T13" s="304">
        <f t="shared" si="28"/>
        <v>1.6841398049069753</v>
      </c>
      <c r="U13" s="306"/>
      <c r="V13" s="304">
        <f t="shared" ref="V13:X13" si="29">SUM(V25,V37,V55,V67,V79,V97)</f>
        <v>2.124690527624582</v>
      </c>
      <c r="W13" s="304">
        <f t="shared" si="29"/>
        <v>2.5161527803650854</v>
      </c>
      <c r="X13" s="304">
        <f t="shared" si="29"/>
        <v>2.9240312017224306</v>
      </c>
      <c r="Y13" s="306"/>
      <c r="Z13" s="304">
        <f t="shared" ref="Z13:AB13" si="30">SUM(Z25,Z37,Z55,Z67,Z79,Z97)</f>
        <v>12.917406281053122</v>
      </c>
      <c r="AA13" s="304">
        <f t="shared" si="30"/>
        <v>13.301542070506938</v>
      </c>
      <c r="AB13" s="304">
        <f t="shared" si="30"/>
        <v>13.087557373507513</v>
      </c>
      <c r="AC13" s="306"/>
      <c r="AD13" s="304">
        <f t="shared" ref="AD13:AF13" si="31">SUM(AD25,AD37,AD55,AD67,AD79,AD97)</f>
        <v>9.7755248105611354</v>
      </c>
      <c r="AE13" s="304">
        <f t="shared" si="31"/>
        <v>9.1390021971541202</v>
      </c>
      <c r="AF13" s="304">
        <f t="shared" si="31"/>
        <v>7.8253157319062154</v>
      </c>
      <c r="AG13" s="306"/>
      <c r="AH13" s="304">
        <f t="shared" ref="AH13:AJ13" si="32">SUM(AH25,AH37,AH55,AH67,AH79,AH97)</f>
        <v>5.8789695149198042</v>
      </c>
      <c r="AI13" s="304">
        <f t="shared" si="32"/>
        <v>5.697525854567699</v>
      </c>
      <c r="AJ13" s="304">
        <f t="shared" si="32"/>
        <v>4.6780773007712595</v>
      </c>
      <c r="AK13" s="306"/>
      <c r="AL13" s="304">
        <f t="shared" ref="AL13:AN13" si="33">SUM(AL25,AL37,AL55,AL67,AL79,AL97)</f>
        <v>2.6676223720684931</v>
      </c>
      <c r="AM13" s="304">
        <f t="shared" si="33"/>
        <v>1.7687224555799104</v>
      </c>
      <c r="AN13" s="304">
        <f t="shared" si="33"/>
        <v>0.7765695612562441</v>
      </c>
    </row>
    <row r="14" spans="1:40" x14ac:dyDescent="0.2">
      <c r="A14" s="13" t="str">
        <f>name!E9</f>
        <v>Caring, leisure and other service occupations</v>
      </c>
      <c r="B14" s="304">
        <f t="shared" si="0"/>
        <v>33.224306401503647</v>
      </c>
      <c r="C14" s="304">
        <f t="shared" si="0"/>
        <v>34.367646450047296</v>
      </c>
      <c r="D14" s="304">
        <f t="shared" si="0"/>
        <v>37.276042044644704</v>
      </c>
      <c r="E14" s="304"/>
      <c r="F14" s="304">
        <f t="shared" si="1"/>
        <v>3.7594437672367684E-2</v>
      </c>
      <c r="G14" s="304">
        <f t="shared" si="1"/>
        <v>5.300110412869137E-2</v>
      </c>
      <c r="H14" s="304">
        <f t="shared" si="1"/>
        <v>8.6203196062570597E-2</v>
      </c>
      <c r="I14" s="304"/>
      <c r="J14" s="304">
        <f t="shared" si="2"/>
        <v>1.2743208339598624</v>
      </c>
      <c r="K14" s="304">
        <f t="shared" si="2"/>
        <v>1.784039394919583</v>
      </c>
      <c r="L14" s="304">
        <f t="shared" si="2"/>
        <v>2.9570471262511591</v>
      </c>
      <c r="M14" s="304"/>
      <c r="N14" s="304">
        <f t="shared" si="3"/>
        <v>3.9924328090842942</v>
      </c>
      <c r="O14" s="304">
        <f t="shared" si="3"/>
        <v>4.783962322123017</v>
      </c>
      <c r="P14" s="304">
        <f t="shared" si="3"/>
        <v>5.9139060607310023</v>
      </c>
      <c r="Q14" s="306"/>
      <c r="R14" s="304">
        <f>SUM(R26,R38,R56,R68,R80,R98)</f>
        <v>3.0381605287881497</v>
      </c>
      <c r="S14" s="304">
        <f t="shared" ref="S14:T14" si="34">SUM(S26,S38,S56,S68,S80,S98)</f>
        <v>3.1741955395250727</v>
      </c>
      <c r="T14" s="304">
        <f t="shared" si="34"/>
        <v>3.4978655403164636</v>
      </c>
      <c r="U14" s="306"/>
      <c r="V14" s="304">
        <f t="shared" ref="V14:X14" si="35">SUM(V26,V38,V56,V68,V80,V98)</f>
        <v>2.1466839612547552</v>
      </c>
      <c r="W14" s="304">
        <f t="shared" si="35"/>
        <v>2.3291410527350203</v>
      </c>
      <c r="X14" s="304">
        <f t="shared" si="35"/>
        <v>2.7770485563333729</v>
      </c>
      <c r="Y14" s="306"/>
      <c r="Z14" s="304">
        <f t="shared" ref="Z14:AB14" si="36">SUM(Z26,Z38,Z56,Z68,Z80,Z98)</f>
        <v>11.601401883428503</v>
      </c>
      <c r="AA14" s="304">
        <f t="shared" si="36"/>
        <v>12.412641297040603</v>
      </c>
      <c r="AB14" s="304">
        <f t="shared" si="36"/>
        <v>14.137263920923116</v>
      </c>
      <c r="AC14" s="306"/>
      <c r="AD14" s="304">
        <f t="shared" ref="AD14:AF14" si="37">SUM(AD26,AD38,AD56,AD68,AD80,AD98)</f>
        <v>7.9570266256163737</v>
      </c>
      <c r="AE14" s="304">
        <f t="shared" si="37"/>
        <v>7.091947392709689</v>
      </c>
      <c r="AF14" s="304">
        <f t="shared" si="37"/>
        <v>5.2747879485602978</v>
      </c>
      <c r="AG14" s="306"/>
      <c r="AH14" s="304">
        <f t="shared" ref="AH14:AJ14" si="38">SUM(AH26,AH38,AH56,AH68,AH80,AH98)</f>
        <v>2.6109358932558688</v>
      </c>
      <c r="AI14" s="304">
        <f t="shared" si="38"/>
        <v>2.3026491131677709</v>
      </c>
      <c r="AJ14" s="304">
        <f t="shared" si="38"/>
        <v>2.2493673847694953</v>
      </c>
      <c r="AK14" s="306"/>
      <c r="AL14" s="304">
        <f t="shared" ref="AL14:AN14" si="39">SUM(AL26,AL38,AL56,AL68,AL80,AL98)</f>
        <v>0.56574942844346987</v>
      </c>
      <c r="AM14" s="304">
        <f t="shared" si="39"/>
        <v>0.43606923369784623</v>
      </c>
      <c r="AN14" s="304">
        <f t="shared" si="39"/>
        <v>0.38255231069722961</v>
      </c>
    </row>
    <row r="15" spans="1:40" x14ac:dyDescent="0.2">
      <c r="A15" s="13" t="str">
        <f>name!E10</f>
        <v>Sales and customer service occupations</v>
      </c>
      <c r="B15" s="304">
        <f t="shared" si="0"/>
        <v>33.297994157967011</v>
      </c>
      <c r="C15" s="304">
        <f t="shared" si="0"/>
        <v>33.720748309513894</v>
      </c>
      <c r="D15" s="304">
        <f t="shared" si="0"/>
        <v>33.269199251641176</v>
      </c>
      <c r="E15" s="304"/>
      <c r="F15" s="304">
        <f t="shared" si="1"/>
        <v>8.7491544268452529E-2</v>
      </c>
      <c r="G15" s="304">
        <f t="shared" si="1"/>
        <v>0.12662055949807532</v>
      </c>
      <c r="H15" s="304">
        <f t="shared" si="1"/>
        <v>0.19516060235030575</v>
      </c>
      <c r="I15" s="304"/>
      <c r="J15" s="304">
        <f t="shared" si="2"/>
        <v>1.1744607543139851</v>
      </c>
      <c r="K15" s="304">
        <f t="shared" si="2"/>
        <v>1.6991690408890772</v>
      </c>
      <c r="L15" s="304">
        <f t="shared" si="2"/>
        <v>2.928521543147518</v>
      </c>
      <c r="M15" s="304"/>
      <c r="N15" s="304">
        <f t="shared" si="3"/>
        <v>4.4113935478366217</v>
      </c>
      <c r="O15" s="304">
        <f t="shared" si="3"/>
        <v>5.2793476068828058</v>
      </c>
      <c r="P15" s="304">
        <f t="shared" si="3"/>
        <v>6.7038026820208891</v>
      </c>
      <c r="Q15" s="306"/>
      <c r="R15" s="304">
        <f t="shared" ref="R15:T15" si="40">SUM(R27,R39,R57,R69,R81,R99)</f>
        <v>1.4836394208276233</v>
      </c>
      <c r="S15" s="304">
        <f t="shared" si="40"/>
        <v>1.7082825823875607</v>
      </c>
      <c r="T15" s="304">
        <f t="shared" si="40"/>
        <v>2.1567021124332921</v>
      </c>
      <c r="U15" s="306"/>
      <c r="V15" s="304">
        <f t="shared" ref="V15:X15" si="41">SUM(V27,V39,V57,V69,V81,V99)</f>
        <v>1.2699724673608108</v>
      </c>
      <c r="W15" s="304">
        <f t="shared" si="41"/>
        <v>1.4255896138292217</v>
      </c>
      <c r="X15" s="304">
        <f t="shared" si="41"/>
        <v>1.664142043145973</v>
      </c>
      <c r="Y15" s="306"/>
      <c r="Z15" s="304">
        <f t="shared" ref="Z15:AB15" si="42">SUM(Z27,Z39,Z57,Z69,Z81,Z99)</f>
        <v>9.2313936269101387</v>
      </c>
      <c r="AA15" s="304">
        <f t="shared" si="42"/>
        <v>9.6606063824669732</v>
      </c>
      <c r="AB15" s="304">
        <f t="shared" si="42"/>
        <v>10.458513454032323</v>
      </c>
      <c r="AC15" s="306"/>
      <c r="AD15" s="304">
        <f t="shared" ref="AD15:AF15" si="43">SUM(AD27,AD39,AD57,AD69,AD81,AD99)</f>
        <v>8.2625169169970523</v>
      </c>
      <c r="AE15" s="304">
        <f t="shared" si="43"/>
        <v>7.6962328759368415</v>
      </c>
      <c r="AF15" s="304">
        <f t="shared" si="43"/>
        <v>6.1140571258457275</v>
      </c>
      <c r="AG15" s="306"/>
      <c r="AH15" s="304">
        <f t="shared" ref="AH15:AJ15" si="44">SUM(AH27,AH39,AH57,AH69,AH81,AH99)</f>
        <v>5.7752724702327285</v>
      </c>
      <c r="AI15" s="304">
        <f t="shared" si="44"/>
        <v>5.0238348233171823</v>
      </c>
      <c r="AJ15" s="304">
        <f t="shared" si="44"/>
        <v>2.1795099369886066</v>
      </c>
      <c r="AK15" s="306"/>
      <c r="AL15" s="304">
        <f t="shared" ref="AL15:AN15" si="45">SUM(AL27,AL39,AL57,AL69,AL81,AL99)</f>
        <v>1.6018534092195982</v>
      </c>
      <c r="AM15" s="304">
        <f t="shared" si="45"/>
        <v>1.1010648243061525</v>
      </c>
      <c r="AN15" s="304">
        <f t="shared" si="45"/>
        <v>0.86878975167653916</v>
      </c>
    </row>
    <row r="16" spans="1:40" x14ac:dyDescent="0.2">
      <c r="A16" s="13" t="str">
        <f>name!E11</f>
        <v>Process, plant and machine operatives</v>
      </c>
      <c r="B16" s="304">
        <f t="shared" si="0"/>
        <v>19.439717313377933</v>
      </c>
      <c r="C16" s="304">
        <f t="shared" si="0"/>
        <v>19.977196233341502</v>
      </c>
      <c r="D16" s="304">
        <f t="shared" si="0"/>
        <v>19.343311077911796</v>
      </c>
      <c r="E16" s="304"/>
      <c r="F16" s="304">
        <f t="shared" si="1"/>
        <v>4.355052773734179E-2</v>
      </c>
      <c r="G16" s="304">
        <f t="shared" si="1"/>
        <v>7.1971537860783558E-2</v>
      </c>
      <c r="H16" s="304">
        <f t="shared" si="1"/>
        <v>0.13205382960548742</v>
      </c>
      <c r="I16" s="304"/>
      <c r="J16" s="304">
        <f t="shared" si="2"/>
        <v>0.33734754109178755</v>
      </c>
      <c r="K16" s="304">
        <f t="shared" si="2"/>
        <v>0.53626520989362159</v>
      </c>
      <c r="L16" s="304">
        <f t="shared" si="2"/>
        <v>0.89778770585600809</v>
      </c>
      <c r="M16" s="304"/>
      <c r="N16" s="304">
        <f t="shared" si="3"/>
        <v>0.87616582796629772</v>
      </c>
      <c r="O16" s="304">
        <f t="shared" si="3"/>
        <v>1.2217715149815118</v>
      </c>
      <c r="P16" s="304">
        <f t="shared" si="3"/>
        <v>1.7858166892043963</v>
      </c>
      <c r="Q16" s="306"/>
      <c r="R16" s="304">
        <f t="shared" ref="R16:T16" si="46">SUM(R28,R40,R58,R70,R82,R100)</f>
        <v>0.40542913303000744</v>
      </c>
      <c r="S16" s="304">
        <f t="shared" si="46"/>
        <v>0.55225672714493357</v>
      </c>
      <c r="T16" s="304">
        <f t="shared" si="46"/>
        <v>0.77506352439584392</v>
      </c>
      <c r="U16" s="306"/>
      <c r="V16" s="304">
        <f t="shared" ref="V16:X16" si="47">SUM(V28,V40,V58,V70,V82,V100)</f>
        <v>0.68406452901293735</v>
      </c>
      <c r="W16" s="304">
        <f t="shared" si="47"/>
        <v>0.89296520823388792</v>
      </c>
      <c r="X16" s="304">
        <f t="shared" si="47"/>
        <v>1.1238281554101723</v>
      </c>
      <c r="Y16" s="306"/>
      <c r="Z16" s="304">
        <f t="shared" ref="Z16:AB16" si="48">SUM(Z28,Z40,Z58,Z70,Z82,Z100)</f>
        <v>4.6476371502739493</v>
      </c>
      <c r="AA16" s="304">
        <f t="shared" si="48"/>
        <v>5.3537362774973785</v>
      </c>
      <c r="AB16" s="304">
        <f t="shared" si="48"/>
        <v>5.9773971286316563</v>
      </c>
      <c r="AC16" s="306"/>
      <c r="AD16" s="304">
        <f t="shared" ref="AD16:AF16" si="49">SUM(AD28,AD40,AD58,AD70,AD82,AD100)</f>
        <v>5.8509335717274569</v>
      </c>
      <c r="AE16" s="304">
        <f t="shared" si="49"/>
        <v>5.8320244899079601</v>
      </c>
      <c r="AF16" s="304">
        <f t="shared" si="49"/>
        <v>5.2332175276765751</v>
      </c>
      <c r="AG16" s="306"/>
      <c r="AH16" s="304">
        <f t="shared" ref="AH16:AJ16" si="50">SUM(AH28,AH40,AH58,AH70,AH82,AH100)</f>
        <v>4.6518920779452273</v>
      </c>
      <c r="AI16" s="304">
        <f t="shared" si="50"/>
        <v>4.2968543764163769</v>
      </c>
      <c r="AJ16" s="304">
        <f t="shared" si="50"/>
        <v>2.7038263972336027</v>
      </c>
      <c r="AK16" s="306"/>
      <c r="AL16" s="304">
        <f t="shared" ref="AL16:AN16" si="51">SUM(AL28,AL40,AL58,AL70,AL82,AL100)</f>
        <v>1.9426969545929309</v>
      </c>
      <c r="AM16" s="304">
        <f t="shared" si="51"/>
        <v>1.2193508914050513</v>
      </c>
      <c r="AN16" s="304">
        <f t="shared" si="51"/>
        <v>0.714320119898051</v>
      </c>
    </row>
    <row r="17" spans="1:40" x14ac:dyDescent="0.2">
      <c r="A17" s="13" t="str">
        <f>name!E12</f>
        <v>Elementary occupations</v>
      </c>
      <c r="B17" s="304">
        <f t="shared" si="0"/>
        <v>37.055812653214005</v>
      </c>
      <c r="C17" s="304">
        <f t="shared" si="0"/>
        <v>39.372564174805902</v>
      </c>
      <c r="D17" s="304">
        <f t="shared" si="0"/>
        <v>38.57789620536073</v>
      </c>
      <c r="E17" s="304"/>
      <c r="F17" s="304">
        <f t="shared" si="1"/>
        <v>2.4879367056736653E-2</v>
      </c>
      <c r="G17" s="304">
        <f t="shared" si="1"/>
        <v>3.5253561585630262E-2</v>
      </c>
      <c r="H17" s="304">
        <f t="shared" si="1"/>
        <v>4.9913363547527262E-2</v>
      </c>
      <c r="I17" s="304"/>
      <c r="J17" s="304">
        <f t="shared" si="2"/>
        <v>0.85531482700344807</v>
      </c>
      <c r="K17" s="304">
        <f t="shared" si="2"/>
        <v>1.3450505462564302</v>
      </c>
      <c r="L17" s="304">
        <f t="shared" si="2"/>
        <v>2.2761800463292703</v>
      </c>
      <c r="M17" s="304"/>
      <c r="N17" s="304">
        <f t="shared" si="3"/>
        <v>2.7266243323111974</v>
      </c>
      <c r="O17" s="304">
        <f t="shared" si="3"/>
        <v>3.541514765049198</v>
      </c>
      <c r="P17" s="304">
        <f t="shared" si="3"/>
        <v>4.4308852479212373</v>
      </c>
      <c r="Q17" s="306"/>
      <c r="R17" s="304">
        <f t="shared" ref="R17:T17" si="52">SUM(R29,R41,R59,R71,R83,R101)</f>
        <v>1.3548683321053125</v>
      </c>
      <c r="S17" s="304">
        <f t="shared" si="52"/>
        <v>1.8064129305458296</v>
      </c>
      <c r="T17" s="304">
        <f t="shared" si="52"/>
        <v>2.3453553888973628</v>
      </c>
      <c r="U17" s="306"/>
      <c r="V17" s="304">
        <f t="shared" ref="V17:X17" si="53">SUM(V29,V41,V59,V71,V83,V101)</f>
        <v>1.2555308048842719</v>
      </c>
      <c r="W17" s="304">
        <f t="shared" si="53"/>
        <v>1.6800119084614944</v>
      </c>
      <c r="X17" s="304">
        <f t="shared" si="53"/>
        <v>2.1262595493317304</v>
      </c>
      <c r="Y17" s="306"/>
      <c r="Z17" s="304">
        <f t="shared" ref="Z17:AB17" si="54">SUM(Z29,Z41,Z59,Z71,Z83,Z101)</f>
        <v>7.0741502621890451</v>
      </c>
      <c r="AA17" s="304">
        <f t="shared" si="54"/>
        <v>7.5807901099262649</v>
      </c>
      <c r="AB17" s="304">
        <f t="shared" si="54"/>
        <v>7.944028856783893</v>
      </c>
      <c r="AC17" s="306"/>
      <c r="AD17" s="304">
        <f t="shared" ref="AD17:AF17" si="55">SUM(AD29,AD41,AD59,AD71,AD83,AD101)</f>
        <v>10.476280956055342</v>
      </c>
      <c r="AE17" s="304">
        <f t="shared" si="55"/>
        <v>10.444362742367934</v>
      </c>
      <c r="AF17" s="304">
        <f t="shared" si="55"/>
        <v>8.7531001085169766</v>
      </c>
      <c r="AG17" s="306"/>
      <c r="AH17" s="304">
        <f t="shared" ref="AH17:AJ17" si="56">SUM(AH29,AH41,AH59,AH71,AH83,AH101)</f>
        <v>10.181198645181802</v>
      </c>
      <c r="AI17" s="304">
        <f t="shared" si="56"/>
        <v>10.453307237489259</v>
      </c>
      <c r="AJ17" s="304">
        <f t="shared" si="56"/>
        <v>8.3471185300843853</v>
      </c>
      <c r="AK17" s="306"/>
      <c r="AL17" s="304">
        <f t="shared" ref="AL17:AN17" si="57">SUM(AL29,AL41,AL59,AL71,AL83,AL101)</f>
        <v>3.1069651264268558</v>
      </c>
      <c r="AM17" s="304">
        <f t="shared" si="57"/>
        <v>2.485860373123864</v>
      </c>
      <c r="AN17" s="304">
        <f t="shared" si="57"/>
        <v>2.3050551139483519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11.705000000000009</v>
      </c>
      <c r="C20" s="305">
        <f>SUM(C21:C29)</f>
        <v>12.051999999999998</v>
      </c>
      <c r="D20" s="305">
        <f>SUM(D21:D29)</f>
        <v>12.498000000000003</v>
      </c>
      <c r="E20" s="304"/>
      <c r="F20" s="305">
        <f>SUM(F21:F29)</f>
        <v>0.11987878597784753</v>
      </c>
      <c r="G20" s="305">
        <f>SUM(G21:G29)</f>
        <v>0.16285776867371032</v>
      </c>
      <c r="H20" s="305">
        <f>SUM(H21:H29)</f>
        <v>0.24682025480260109</v>
      </c>
      <c r="I20" s="304"/>
      <c r="J20" s="305">
        <f>SUM(J21:J29)</f>
        <v>0.6319390862082862</v>
      </c>
      <c r="K20" s="305">
        <f>SUM(K21:K29)</f>
        <v>0.83836331436355105</v>
      </c>
      <c r="L20" s="305">
        <f>SUM(L21:L29)</f>
        <v>1.2348869515385916</v>
      </c>
      <c r="M20" s="304"/>
      <c r="N20" s="305">
        <f>SUM(N21:N29)</f>
        <v>1.7310167292324843</v>
      </c>
      <c r="O20" s="305">
        <f>SUM(O21:O29)</f>
        <v>1.9943597830667503</v>
      </c>
      <c r="P20" s="305">
        <f>SUM(P21:P29)</f>
        <v>2.373735910071777</v>
      </c>
      <c r="Q20" s="306"/>
      <c r="R20" s="305">
        <f>SUM(R21:R29)</f>
        <v>0.47829228657062672</v>
      </c>
      <c r="S20" s="305">
        <f>SUM(S21:S29)</f>
        <v>0.55740819229209337</v>
      </c>
      <c r="T20" s="305">
        <f>SUM(T21:T29)</f>
        <v>0.67476505120017449</v>
      </c>
      <c r="U20" s="306"/>
      <c r="V20" s="305">
        <f>SUM(V21:V29)</f>
        <v>1.036874923158043</v>
      </c>
      <c r="W20" s="305">
        <f>SUM(W21:W29)</f>
        <v>1.196092313003067</v>
      </c>
      <c r="X20" s="305">
        <f>SUM(X21:X29)</f>
        <v>1.4269290645681674</v>
      </c>
      <c r="Y20" s="306"/>
      <c r="Z20" s="305">
        <f>SUM(Z21:Z29)</f>
        <v>2.3903633177414889</v>
      </c>
      <c r="AA20" s="305">
        <f>SUM(AA21:AA29)</f>
        <v>2.5053099715425011</v>
      </c>
      <c r="AB20" s="305">
        <f>SUM(AB21:AB29)</f>
        <v>2.6481611517991235</v>
      </c>
      <c r="AC20" s="306"/>
      <c r="AD20" s="305">
        <f>SUM(AD21:AD29)</f>
        <v>2.4017291708332751</v>
      </c>
      <c r="AE20" s="305">
        <f>SUM(AE21:AE29)</f>
        <v>2.2530720759955321</v>
      </c>
      <c r="AF20" s="305">
        <f>SUM(AF21:AF29)</f>
        <v>1.9450477512310191</v>
      </c>
      <c r="AG20" s="306"/>
      <c r="AH20" s="305">
        <f>SUM(AH21:AH29)</f>
        <v>1.6942733988216747</v>
      </c>
      <c r="AI20" s="305">
        <f>SUM(AI21:AI29)</f>
        <v>1.4963585392492584</v>
      </c>
      <c r="AJ20" s="305">
        <f>SUM(AJ21:AJ29)</f>
        <v>1.2563872397151454</v>
      </c>
      <c r="AK20" s="306"/>
      <c r="AL20" s="305">
        <f>SUM(AL21:AL29)</f>
        <v>1.2206323014562823</v>
      </c>
      <c r="AM20" s="305">
        <f>SUM(AM21:AM29)</f>
        <v>1.0481780418135327</v>
      </c>
      <c r="AN20" s="305">
        <f>SUM(AN21:AN29)</f>
        <v>0.69126662507340342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0.9397876307427242</v>
      </c>
      <c r="C21" s="304">
        <f t="shared" ref="C21:D21" si="59">SUM(G21,K21,O21,S21,W21,AA21,AE21,AI21,AM21)</f>
        <v>0.94245592757809105</v>
      </c>
      <c r="D21" s="304">
        <f t="shared" si="59"/>
        <v>1.0275083531968452</v>
      </c>
      <c r="E21" s="304"/>
      <c r="F21" s="304">
        <v>3.5533738711318152E-2</v>
      </c>
      <c r="G21" s="304">
        <v>4.7844364500333351E-2</v>
      </c>
      <c r="H21" s="304">
        <v>6.7705065819931493E-2</v>
      </c>
      <c r="I21" s="304"/>
      <c r="J21" s="304">
        <v>0.1323065770836879</v>
      </c>
      <c r="K21" s="304">
        <v>0.15884410859917814</v>
      </c>
      <c r="L21" s="304">
        <v>0.21518184733090939</v>
      </c>
      <c r="M21" s="304"/>
      <c r="N21" s="304">
        <v>0.18239008056422842</v>
      </c>
      <c r="O21" s="304">
        <v>0.18166587362229314</v>
      </c>
      <c r="P21" s="304">
        <v>0.20229273952451024</v>
      </c>
      <c r="Q21" s="306"/>
      <c r="R21" s="304">
        <v>4.6534983676620928E-2</v>
      </c>
      <c r="S21" s="304">
        <v>4.749436982168237E-2</v>
      </c>
      <c r="T21" s="304">
        <v>5.1828819407836964E-2</v>
      </c>
      <c r="U21" s="306"/>
      <c r="V21" s="304">
        <v>5.3441395604255287E-2</v>
      </c>
      <c r="W21" s="304">
        <v>4.631748215198872E-2</v>
      </c>
      <c r="X21" s="304">
        <v>4.4234064904878641E-2</v>
      </c>
      <c r="Y21" s="306"/>
      <c r="Z21" s="304">
        <v>0.18605535824372293</v>
      </c>
      <c r="AA21" s="304">
        <v>0.20410772252860435</v>
      </c>
      <c r="AB21" s="304">
        <v>0.25177713532213941</v>
      </c>
      <c r="AC21" s="306"/>
      <c r="AD21" s="304">
        <v>0.13966977562484192</v>
      </c>
      <c r="AE21" s="304">
        <v>0.12010066160683494</v>
      </c>
      <c r="AF21" s="304">
        <v>8.3246454174054685E-2</v>
      </c>
      <c r="AG21" s="306"/>
      <c r="AH21" s="304">
        <v>9.7529878261689587E-2</v>
      </c>
      <c r="AI21" s="304">
        <v>8.0619056426815994E-2</v>
      </c>
      <c r="AJ21" s="304">
        <v>5.6222612665244566E-2</v>
      </c>
      <c r="AK21" s="306"/>
      <c r="AL21" s="304">
        <v>6.6325842972358995E-2</v>
      </c>
      <c r="AM21" s="304">
        <v>5.5462288320360015E-2</v>
      </c>
      <c r="AN21" s="304">
        <v>5.5019614047339689E-2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1.1297444307515365</v>
      </c>
      <c r="C22" s="304">
        <f t="shared" ref="C22:C29" si="61">SUM(G22,K22,O22,S22,W22,AA22,AE22,AI22,AM22)</f>
        <v>1.272943526507323</v>
      </c>
      <c r="D22" s="304">
        <f t="shared" ref="D22:D29" si="62">SUM(H22,L22,P22,T22,X22,AB22,AF22,AJ22,AN22)</f>
        <v>1.4285697418240746</v>
      </c>
      <c r="E22" s="304"/>
      <c r="F22" s="304">
        <v>4.0650584950071761E-2</v>
      </c>
      <c r="G22" s="304">
        <v>5.7666278679238528E-2</v>
      </c>
      <c r="H22" s="304">
        <v>8.9574207633636022E-2</v>
      </c>
      <c r="I22" s="304"/>
      <c r="J22" s="304">
        <v>0.19824955116548776</v>
      </c>
      <c r="K22" s="304">
        <v>0.27119542283877857</v>
      </c>
      <c r="L22" s="304">
        <v>0.3940691265525329</v>
      </c>
      <c r="M22" s="304"/>
      <c r="N22" s="304">
        <v>0.32728309385503385</v>
      </c>
      <c r="O22" s="304">
        <v>0.34792628105398371</v>
      </c>
      <c r="P22" s="304">
        <v>0.34169288922891178</v>
      </c>
      <c r="Q22" s="306"/>
      <c r="R22" s="304">
        <v>4.319174744312481E-2</v>
      </c>
      <c r="S22" s="304">
        <v>4.8822400808605226E-2</v>
      </c>
      <c r="T22" s="304">
        <v>5.0823718233046156E-2</v>
      </c>
      <c r="U22" s="306"/>
      <c r="V22" s="304">
        <v>0.14324747291802628</v>
      </c>
      <c r="W22" s="304">
        <v>0.16491327639163408</v>
      </c>
      <c r="X22" s="304">
        <v>0.18499291530381615</v>
      </c>
      <c r="Y22" s="306"/>
      <c r="Z22" s="304">
        <v>0.10373616460306979</v>
      </c>
      <c r="AA22" s="304">
        <v>9.4356544914416474E-2</v>
      </c>
      <c r="AB22" s="304">
        <v>7.6221359022570878E-2</v>
      </c>
      <c r="AC22" s="306"/>
      <c r="AD22" s="304">
        <v>0.12818085260025525</v>
      </c>
      <c r="AE22" s="304">
        <v>0.128435761602048</v>
      </c>
      <c r="AF22" s="304">
        <v>0.12699549158822446</v>
      </c>
      <c r="AG22" s="306"/>
      <c r="AH22" s="304">
        <v>9.936861504082882E-2</v>
      </c>
      <c r="AI22" s="304">
        <v>0.10647639965038053</v>
      </c>
      <c r="AJ22" s="304">
        <v>0.10370456508509134</v>
      </c>
      <c r="AK22" s="306"/>
      <c r="AL22" s="304">
        <v>4.5836348175638288E-2</v>
      </c>
      <c r="AM22" s="304">
        <v>5.3151160568237765E-2</v>
      </c>
      <c r="AN22" s="304">
        <v>6.0495469176244689E-2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0.86050011985275454</v>
      </c>
      <c r="C23" s="304">
        <f t="shared" si="61"/>
        <v>0.80092411385875051</v>
      </c>
      <c r="D23" s="304">
        <f t="shared" si="62"/>
        <v>0.85972188198044408</v>
      </c>
      <c r="E23" s="304"/>
      <c r="F23" s="304">
        <v>1.9508281388613966E-2</v>
      </c>
      <c r="G23" s="304">
        <v>2.3115816487914047E-2</v>
      </c>
      <c r="H23" s="304">
        <v>3.3879659199366328E-2</v>
      </c>
      <c r="I23" s="304"/>
      <c r="J23" s="304">
        <v>8.4420049631111216E-2</v>
      </c>
      <c r="K23" s="304">
        <v>9.7493253762743426E-2</v>
      </c>
      <c r="L23" s="304">
        <v>0.13402253103266071</v>
      </c>
      <c r="M23" s="304"/>
      <c r="N23" s="304">
        <v>0.2009033749418756</v>
      </c>
      <c r="O23" s="304">
        <v>0.19630047582047105</v>
      </c>
      <c r="P23" s="304">
        <v>0.20802755477540985</v>
      </c>
      <c r="Q23" s="306"/>
      <c r="R23" s="304">
        <v>3.3315076645303129E-2</v>
      </c>
      <c r="S23" s="304">
        <v>3.3595610195792519E-2</v>
      </c>
      <c r="T23" s="304">
        <v>3.9008863421244752E-2</v>
      </c>
      <c r="U23" s="306"/>
      <c r="V23" s="304">
        <v>0.12569607495075757</v>
      </c>
      <c r="W23" s="304">
        <v>0.12621252848636683</v>
      </c>
      <c r="X23" s="304">
        <v>0.14834255917944164</v>
      </c>
      <c r="Y23" s="306"/>
      <c r="Z23" s="304">
        <v>0.16835075351135897</v>
      </c>
      <c r="AA23" s="304">
        <v>0.13464260658953855</v>
      </c>
      <c r="AB23" s="304">
        <v>0.11458463849305682</v>
      </c>
      <c r="AC23" s="306"/>
      <c r="AD23" s="304">
        <v>9.2656490440495079E-2</v>
      </c>
      <c r="AE23" s="304">
        <v>6.1289530832738137E-2</v>
      </c>
      <c r="AF23" s="304">
        <v>4.3719168209150991E-2</v>
      </c>
      <c r="AG23" s="306"/>
      <c r="AH23" s="304">
        <v>0.10026203610013955</v>
      </c>
      <c r="AI23" s="304">
        <v>9.3104613427832134E-2</v>
      </c>
      <c r="AJ23" s="304">
        <v>9.7888648235866293E-2</v>
      </c>
      <c r="AK23" s="306"/>
      <c r="AL23" s="304">
        <v>3.5387982243099469E-2</v>
      </c>
      <c r="AM23" s="304">
        <v>3.5169678255353803E-2</v>
      </c>
      <c r="AN23" s="304">
        <v>4.0248259434246661E-2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0.79915917644784373</v>
      </c>
      <c r="C24" s="304">
        <f t="shared" si="61"/>
        <v>0.73594834148332378</v>
      </c>
      <c r="D24" s="304">
        <f t="shared" si="62"/>
        <v>0.69833871280452964</v>
      </c>
      <c r="E24" s="304"/>
      <c r="F24" s="304">
        <v>2.5887904299067349E-3</v>
      </c>
      <c r="G24" s="304">
        <v>3.0474300140801232E-3</v>
      </c>
      <c r="H24" s="304">
        <v>7.7164863539834145E-3</v>
      </c>
      <c r="I24" s="304"/>
      <c r="J24" s="304">
        <v>4.8672879859441791E-2</v>
      </c>
      <c r="K24" s="304">
        <v>6.2998344169132539E-2</v>
      </c>
      <c r="L24" s="304">
        <v>0.10286523945933</v>
      </c>
      <c r="M24" s="304"/>
      <c r="N24" s="304">
        <v>0.14090612119415552</v>
      </c>
      <c r="O24" s="304">
        <v>0.1525254883920536</v>
      </c>
      <c r="P24" s="304">
        <v>0.16940053504896266</v>
      </c>
      <c r="Q24" s="306"/>
      <c r="R24" s="304">
        <v>2.5688315735204345E-2</v>
      </c>
      <c r="S24" s="304">
        <v>1.7999412716267888E-2</v>
      </c>
      <c r="T24" s="304">
        <v>1.6933757516318509E-2</v>
      </c>
      <c r="U24" s="306"/>
      <c r="V24" s="304">
        <v>6.9284130991495274E-2</v>
      </c>
      <c r="W24" s="304">
        <v>6.930581742459839E-2</v>
      </c>
      <c r="X24" s="304">
        <v>6.9370271731340069E-2</v>
      </c>
      <c r="Y24" s="306"/>
      <c r="Z24" s="304">
        <v>0.16471458672921141</v>
      </c>
      <c r="AA24" s="304">
        <v>0.14998584137250032</v>
      </c>
      <c r="AB24" s="304">
        <v>0.13284810378880962</v>
      </c>
      <c r="AC24" s="306"/>
      <c r="AD24" s="304">
        <v>0.17641603515378532</v>
      </c>
      <c r="AE24" s="304">
        <v>0.12227081715938612</v>
      </c>
      <c r="AF24" s="304">
        <v>8.9137322737481053E-2</v>
      </c>
      <c r="AG24" s="306"/>
      <c r="AH24" s="304">
        <v>0.1106145887784961</v>
      </c>
      <c r="AI24" s="304">
        <v>9.8843658613191027E-2</v>
      </c>
      <c r="AJ24" s="304">
        <v>7.4416903658076142E-2</v>
      </c>
      <c r="AK24" s="306"/>
      <c r="AL24" s="304">
        <v>6.0273727576147282E-2</v>
      </c>
      <c r="AM24" s="304">
        <v>5.897153162211375E-2</v>
      </c>
      <c r="AN24" s="304">
        <v>3.5650092510228118E-2</v>
      </c>
    </row>
    <row r="25" spans="1:40" x14ac:dyDescent="0.2">
      <c r="A25" s="13" t="str">
        <f t="shared" si="58"/>
        <v>Skilled trades occupations</v>
      </c>
      <c r="B25" s="304">
        <f t="shared" si="60"/>
        <v>3.7937707469542241</v>
      </c>
      <c r="C25" s="304">
        <f t="shared" si="61"/>
        <v>3.5563067923637592</v>
      </c>
      <c r="D25" s="304">
        <f t="shared" si="62"/>
        <v>3.5162669740155259</v>
      </c>
      <c r="E25" s="304"/>
      <c r="F25" s="304">
        <v>1.5797457963668722E-2</v>
      </c>
      <c r="G25" s="304">
        <v>2.1616970791382219E-2</v>
      </c>
      <c r="H25" s="304">
        <v>3.6232711817093706E-2</v>
      </c>
      <c r="I25" s="304"/>
      <c r="J25" s="304">
        <v>6.7823003381462119E-2</v>
      </c>
      <c r="K25" s="304">
        <v>9.2713205584377012E-2</v>
      </c>
      <c r="L25" s="304">
        <v>0.15562123737644787</v>
      </c>
      <c r="M25" s="304"/>
      <c r="N25" s="304">
        <v>0.48005124787597103</v>
      </c>
      <c r="O25" s="304">
        <v>0.57420812302940638</v>
      </c>
      <c r="P25" s="304">
        <v>0.8063377328953778</v>
      </c>
      <c r="Q25" s="306"/>
      <c r="R25" s="304">
        <v>0.1743825525131244</v>
      </c>
      <c r="S25" s="304">
        <v>0.19355719436287594</v>
      </c>
      <c r="T25" s="304">
        <v>0.25636589606481508</v>
      </c>
      <c r="U25" s="306"/>
      <c r="V25" s="304">
        <v>0.36061509541033693</v>
      </c>
      <c r="W25" s="304">
        <v>0.40507182638749945</v>
      </c>
      <c r="X25" s="304">
        <v>0.51991292696863345</v>
      </c>
      <c r="Y25" s="306"/>
      <c r="Z25" s="304">
        <v>0.71025746138839263</v>
      </c>
      <c r="AA25" s="304">
        <v>0.62050486270807714</v>
      </c>
      <c r="AB25" s="304">
        <v>0.56659255298373745</v>
      </c>
      <c r="AC25" s="306"/>
      <c r="AD25" s="304">
        <v>0.80595999280000929</v>
      </c>
      <c r="AE25" s="304">
        <v>0.71880056749907562</v>
      </c>
      <c r="AF25" s="304">
        <v>0.68828532542910825</v>
      </c>
      <c r="AG25" s="306"/>
      <c r="AH25" s="304">
        <v>0.62596113390327912</v>
      </c>
      <c r="AI25" s="304">
        <v>0.53689100689720759</v>
      </c>
      <c r="AJ25" s="304">
        <v>0.40268265872154263</v>
      </c>
      <c r="AK25" s="306"/>
      <c r="AL25" s="304">
        <v>0.55292280171797958</v>
      </c>
      <c r="AM25" s="304">
        <v>0.39294303510385797</v>
      </c>
      <c r="AN25" s="304">
        <v>8.4235931758769936E-2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0.57412636726478516</v>
      </c>
      <c r="C26" s="304">
        <f t="shared" si="61"/>
        <v>0.47467136506009244</v>
      </c>
      <c r="D26" s="304">
        <f t="shared" si="62"/>
        <v>0.48753035079409651</v>
      </c>
      <c r="E26" s="304"/>
      <c r="F26" s="304">
        <v>1.719709131531331E-3</v>
      </c>
      <c r="G26" s="304">
        <v>3.1997832540648628E-3</v>
      </c>
      <c r="H26" s="304">
        <v>2.1797348948850359E-3</v>
      </c>
      <c r="I26" s="304"/>
      <c r="J26" s="304">
        <v>1.2562104862732095E-2</v>
      </c>
      <c r="K26" s="304">
        <v>1.4230998234168808E-2</v>
      </c>
      <c r="L26" s="304">
        <v>1.8467717552122318E-2</v>
      </c>
      <c r="M26" s="304"/>
      <c r="N26" s="304">
        <v>0.10542708536045173</v>
      </c>
      <c r="O26" s="304">
        <v>0.11458636754112721</v>
      </c>
      <c r="P26" s="304">
        <v>0.1180118111847958</v>
      </c>
      <c r="Q26" s="306"/>
      <c r="R26" s="304">
        <v>2.5284950038535883E-2</v>
      </c>
      <c r="S26" s="304">
        <v>3.0424321860007049E-2</v>
      </c>
      <c r="T26" s="304">
        <v>3.8014416978128691E-2</v>
      </c>
      <c r="U26" s="306"/>
      <c r="V26" s="304">
        <v>0.11180225609028989</v>
      </c>
      <c r="W26" s="304">
        <v>0.10587361430399593</v>
      </c>
      <c r="X26" s="304">
        <v>0.11311089022848037</v>
      </c>
      <c r="Y26" s="306"/>
      <c r="Z26" s="304">
        <v>0.10334357864487341</v>
      </c>
      <c r="AA26" s="304">
        <v>5.2849767223517335E-2</v>
      </c>
      <c r="AB26" s="304">
        <v>4.6199504449303389E-2</v>
      </c>
      <c r="AC26" s="306"/>
      <c r="AD26" s="304">
        <v>0.10826025802062345</v>
      </c>
      <c r="AE26" s="304">
        <v>4.5512911514886539E-2</v>
      </c>
      <c r="AF26" s="304">
        <v>3.0948336431383654E-2</v>
      </c>
      <c r="AG26" s="306"/>
      <c r="AH26" s="304">
        <v>6.9911212527081129E-2</v>
      </c>
      <c r="AI26" s="304">
        <v>6.8633971791461759E-2</v>
      </c>
      <c r="AJ26" s="304">
        <v>7.4782837402932192E-2</v>
      </c>
      <c r="AK26" s="306"/>
      <c r="AL26" s="304">
        <v>3.5815212588666309E-2</v>
      </c>
      <c r="AM26" s="304">
        <v>3.9359629336862906E-2</v>
      </c>
      <c r="AN26" s="304">
        <v>4.5815101672065088E-2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0.51480242973940848</v>
      </c>
      <c r="C27" s="304">
        <f t="shared" si="61"/>
        <v>0.52859334246534573</v>
      </c>
      <c r="D27" s="304">
        <f t="shared" si="62"/>
        <v>0.57796247773581566</v>
      </c>
      <c r="E27" s="304"/>
      <c r="F27" s="304">
        <v>3.8830829936567549E-3</v>
      </c>
      <c r="G27" s="304">
        <v>6.0301283777687668E-3</v>
      </c>
      <c r="H27" s="304">
        <v>8.9344304968198129E-3</v>
      </c>
      <c r="I27" s="304"/>
      <c r="J27" s="304">
        <v>2.2919752070142668E-2</v>
      </c>
      <c r="K27" s="304">
        <v>3.1542070894871654E-2</v>
      </c>
      <c r="L27" s="304">
        <v>4.5043791208357317E-2</v>
      </c>
      <c r="M27" s="304"/>
      <c r="N27" s="304">
        <v>6.2287706561326532E-2</v>
      </c>
      <c r="O27" s="304">
        <v>6.9561761673541292E-2</v>
      </c>
      <c r="P27" s="304">
        <v>8.4999307899010543E-2</v>
      </c>
      <c r="Q27" s="306"/>
      <c r="R27" s="304">
        <v>4.2076207813075951E-2</v>
      </c>
      <c r="S27" s="304">
        <v>4.2812780119556186E-2</v>
      </c>
      <c r="T27" s="304">
        <v>5.3641167117178826E-2</v>
      </c>
      <c r="U27" s="306"/>
      <c r="V27" s="304">
        <v>2.662363695400348E-2</v>
      </c>
      <c r="W27" s="304">
        <v>2.7035949603711962E-2</v>
      </c>
      <c r="X27" s="304">
        <v>2.9529624498481746E-2</v>
      </c>
      <c r="Y27" s="306"/>
      <c r="Z27" s="304">
        <v>0.1318922736798793</v>
      </c>
      <c r="AA27" s="304">
        <v>0.14122778021886132</v>
      </c>
      <c r="AB27" s="304">
        <v>0.16298673658793919</v>
      </c>
      <c r="AC27" s="306"/>
      <c r="AD27" s="304">
        <v>8.8024579860325247E-2</v>
      </c>
      <c r="AE27" s="304">
        <v>8.480284161824829E-2</v>
      </c>
      <c r="AF27" s="304">
        <v>8.0175495101100266E-2</v>
      </c>
      <c r="AG27" s="306"/>
      <c r="AH27" s="304">
        <v>0.11115667301331288</v>
      </c>
      <c r="AI27" s="304">
        <v>0.10337006543235364</v>
      </c>
      <c r="AJ27" s="304">
        <v>9.1833633715056137E-2</v>
      </c>
      <c r="AK27" s="306"/>
      <c r="AL27" s="304">
        <v>2.5938516793685685E-2</v>
      </c>
      <c r="AM27" s="304">
        <v>2.2209964526432494E-2</v>
      </c>
      <c r="AN27" s="304">
        <v>2.0818291111871876E-2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1.2230686373956581</v>
      </c>
      <c r="C28" s="304">
        <f t="shared" si="61"/>
        <v>1.2790478195373998</v>
      </c>
      <c r="D28" s="304">
        <f t="shared" si="62"/>
        <v>1.3668998511984998</v>
      </c>
      <c r="E28" s="304"/>
      <c r="F28" s="304">
        <v>1.6846834184711609E-4</v>
      </c>
      <c r="G28" s="304">
        <v>2.9862453453721938E-4</v>
      </c>
      <c r="H28" s="304">
        <v>5.4286182804529006E-4</v>
      </c>
      <c r="I28" s="304"/>
      <c r="J28" s="304">
        <v>1.7597056379511627E-2</v>
      </c>
      <c r="K28" s="304">
        <v>2.7732456374087812E-2</v>
      </c>
      <c r="L28" s="304">
        <v>4.3321647963184731E-2</v>
      </c>
      <c r="M28" s="304"/>
      <c r="N28" s="304">
        <v>5.392282552289198E-2</v>
      </c>
      <c r="O28" s="304">
        <v>7.0542209602215883E-2</v>
      </c>
      <c r="P28" s="304">
        <v>9.9456135857880559E-2</v>
      </c>
      <c r="Q28" s="306"/>
      <c r="R28" s="304">
        <v>2.1977263659686101E-2</v>
      </c>
      <c r="S28" s="304">
        <v>2.7253124655196786E-2</v>
      </c>
      <c r="T28" s="304">
        <v>3.7384915846876546E-2</v>
      </c>
      <c r="U28" s="306"/>
      <c r="V28" s="304">
        <v>4.24248146305072E-2</v>
      </c>
      <c r="W28" s="304">
        <v>5.6761681011394456E-2</v>
      </c>
      <c r="X28" s="304">
        <v>9.3831433923273672E-2</v>
      </c>
      <c r="Y28" s="306"/>
      <c r="Z28" s="304">
        <v>0.37261391128023769</v>
      </c>
      <c r="AA28" s="304">
        <v>0.44038574545504683</v>
      </c>
      <c r="AB28" s="304">
        <v>0.56385773373662706</v>
      </c>
      <c r="AC28" s="306"/>
      <c r="AD28" s="304">
        <v>0.38755461497751242</v>
      </c>
      <c r="AE28" s="304">
        <v>0.38564139280194915</v>
      </c>
      <c r="AF28" s="304">
        <v>0.35950670362341253</v>
      </c>
      <c r="AG28" s="306"/>
      <c r="AH28" s="304">
        <v>0.14526274251941959</v>
      </c>
      <c r="AI28" s="304">
        <v>0.10565227465732938</v>
      </c>
      <c r="AJ28" s="304">
        <v>6.8757197850687277E-2</v>
      </c>
      <c r="AK28" s="306"/>
      <c r="AL28" s="304">
        <v>0.18154694008404443</v>
      </c>
      <c r="AM28" s="304">
        <v>0.16478031044564229</v>
      </c>
      <c r="AN28" s="304">
        <v>0.10024122056851215</v>
      </c>
    </row>
    <row r="29" spans="1:40" x14ac:dyDescent="0.2">
      <c r="A29" s="13" t="str">
        <f t="shared" si="58"/>
        <v>Elementary occupations</v>
      </c>
      <c r="B29" s="304">
        <f t="shared" si="60"/>
        <v>1.8700404608510743</v>
      </c>
      <c r="C29" s="304">
        <f t="shared" si="61"/>
        <v>2.4611087711459105</v>
      </c>
      <c r="D29" s="304">
        <f t="shared" si="62"/>
        <v>2.5352016564501714</v>
      </c>
      <c r="E29" s="304"/>
      <c r="F29" s="304">
        <v>2.8672067233013538E-5</v>
      </c>
      <c r="G29" s="304">
        <v>3.8372034391212423E-5</v>
      </c>
      <c r="H29" s="304">
        <v>5.5096758839982281E-5</v>
      </c>
      <c r="I29" s="304"/>
      <c r="J29" s="304">
        <v>4.7388111774709016E-2</v>
      </c>
      <c r="K29" s="304">
        <v>8.1613453906212968E-2</v>
      </c>
      <c r="L29" s="304">
        <v>0.12629381306304613</v>
      </c>
      <c r="M29" s="304"/>
      <c r="N29" s="304">
        <v>0.17784519335654939</v>
      </c>
      <c r="O29" s="304">
        <v>0.28704320233165798</v>
      </c>
      <c r="P29" s="304">
        <v>0.34351720365691751</v>
      </c>
      <c r="Q29" s="306"/>
      <c r="R29" s="304">
        <v>6.5841189045951168E-2</v>
      </c>
      <c r="S29" s="304">
        <v>0.11544897775210936</v>
      </c>
      <c r="T29" s="304">
        <v>0.130763496614729</v>
      </c>
      <c r="U29" s="306"/>
      <c r="V29" s="304">
        <v>0.10374004560837097</v>
      </c>
      <c r="W29" s="304">
        <v>0.19460013724187722</v>
      </c>
      <c r="X29" s="304">
        <v>0.22360437782982151</v>
      </c>
      <c r="Y29" s="306"/>
      <c r="Z29" s="304">
        <v>0.44939922966074308</v>
      </c>
      <c r="AA29" s="304">
        <v>0.66724910053193887</v>
      </c>
      <c r="AB29" s="304">
        <v>0.73309338741493957</v>
      </c>
      <c r="AC29" s="306"/>
      <c r="AD29" s="304">
        <v>0.47500657135542695</v>
      </c>
      <c r="AE29" s="304">
        <v>0.58621759136036533</v>
      </c>
      <c r="AF29" s="304">
        <v>0.44303345393710353</v>
      </c>
      <c r="AG29" s="306"/>
      <c r="AH29" s="304">
        <v>0.33420651867742823</v>
      </c>
      <c r="AI29" s="304">
        <v>0.30276749235268635</v>
      </c>
      <c r="AJ29" s="304">
        <v>0.28609818238064877</v>
      </c>
      <c r="AK29" s="306"/>
      <c r="AL29" s="304">
        <v>0.21658492930466239</v>
      </c>
      <c r="AM29" s="304">
        <v>0.22613044363467169</v>
      </c>
      <c r="AN29" s="304">
        <v>0.24874264479412525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32.454999999999977</v>
      </c>
      <c r="C32" s="305">
        <f>SUM(C33:C41)</f>
        <v>31.497000000000018</v>
      </c>
      <c r="D32" s="305">
        <f>SUM(D33:D41)</f>
        <v>29.28099999999997</v>
      </c>
      <c r="E32" s="304"/>
      <c r="F32" s="305">
        <f>SUM(F33:F41)</f>
        <v>0.40531393135152333</v>
      </c>
      <c r="G32" s="305">
        <f>SUM(G33:G41)</f>
        <v>0.52325433659046816</v>
      </c>
      <c r="H32" s="305">
        <f>SUM(H33:H41)</f>
        <v>0.73750825931966457</v>
      </c>
      <c r="I32" s="304"/>
      <c r="J32" s="305">
        <f>SUM(J33:J41)</f>
        <v>2.2532243666655671</v>
      </c>
      <c r="K32" s="305">
        <f>SUM(K33:K41)</f>
        <v>2.9261057886764985</v>
      </c>
      <c r="L32" s="305">
        <f>SUM(L33:L41)</f>
        <v>4.1260325359704515</v>
      </c>
      <c r="M32" s="304"/>
      <c r="N32" s="305">
        <f>SUM(N33:N41)</f>
        <v>4.9510861749802419</v>
      </c>
      <c r="O32" s="305">
        <f>SUM(O33:O41)</f>
        <v>5.2943986861314531</v>
      </c>
      <c r="P32" s="305">
        <f>SUM(P33:P41)</f>
        <v>5.443977425383256</v>
      </c>
      <c r="Q32" s="306"/>
      <c r="R32" s="305">
        <f>SUM(R33:R41)</f>
        <v>1.2250223890266518</v>
      </c>
      <c r="S32" s="305">
        <f>SUM(S33:S41)</f>
        <v>1.3130607889377166</v>
      </c>
      <c r="T32" s="305">
        <f>SUM(T33:T41)</f>
        <v>1.3558673450747269</v>
      </c>
      <c r="U32" s="306"/>
      <c r="V32" s="305">
        <f>SUM(V33:V41)</f>
        <v>2.6045456127796993</v>
      </c>
      <c r="W32" s="305">
        <f>SUM(W33:W41)</f>
        <v>2.7383304229416905</v>
      </c>
      <c r="X32" s="305">
        <f>SUM(X33:X41)</f>
        <v>2.7302369626569618</v>
      </c>
      <c r="Y32" s="306"/>
      <c r="Z32" s="305">
        <f>SUM(Z33:Z41)</f>
        <v>8.4780656534377243</v>
      </c>
      <c r="AA32" s="305">
        <f>SUM(AA33:AA41)</f>
        <v>8.3443491412753517</v>
      </c>
      <c r="AB32" s="305">
        <f>SUM(AB33:AB41)</f>
        <v>7.85410597000386</v>
      </c>
      <c r="AC32" s="306"/>
      <c r="AD32" s="305">
        <f>SUM(AD33:AD41)</f>
        <v>6.6983284477640135</v>
      </c>
      <c r="AE32" s="305">
        <f>SUM(AE33:AE41)</f>
        <v>5.800661713330121</v>
      </c>
      <c r="AF32" s="305">
        <f>SUM(AF33:AF41)</f>
        <v>4.193713128489545</v>
      </c>
      <c r="AG32" s="306"/>
      <c r="AH32" s="305">
        <f>SUM(AH33:AH41)</f>
        <v>4.5766298235448355</v>
      </c>
      <c r="AI32" s="305">
        <f>SUM(AI33:AI41)</f>
        <v>3.8395746228520653</v>
      </c>
      <c r="AJ32" s="305">
        <f>SUM(AJ33:AJ41)</f>
        <v>2.3147436062171973</v>
      </c>
      <c r="AK32" s="306"/>
      <c r="AL32" s="305">
        <f>SUM(AL33:AL41)</f>
        <v>1.2627836004497179</v>
      </c>
      <c r="AM32" s="305">
        <f>SUM(AM33:AM41)</f>
        <v>0.71726449926465352</v>
      </c>
      <c r="AN32" s="305">
        <f>SUM(AN33:AN41)</f>
        <v>0.52481476688430972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4.448609403160372</v>
      </c>
      <c r="C33" s="304">
        <f t="shared" ref="C33:C41" si="64">SUM(G33,K33,O33,S33,W33,AA33,AE33,AI33,AM33)</f>
        <v>3.8984826087767126</v>
      </c>
      <c r="D33" s="304">
        <f t="shared" ref="D33:D40" si="65">SUM(H33,L33,P33,T33,X33,AB33,AF33,AJ33,AN33)</f>
        <v>3.7901948394587177</v>
      </c>
      <c r="E33" s="304"/>
      <c r="F33" s="304">
        <v>6.3509313468424158E-2</v>
      </c>
      <c r="G33" s="304">
        <v>6.4532218449003656E-2</v>
      </c>
      <c r="H33" s="304">
        <v>8.0282410404495755E-2</v>
      </c>
      <c r="I33" s="304"/>
      <c r="J33" s="304">
        <v>0.46542495661333932</v>
      </c>
      <c r="K33" s="304">
        <v>0.52174656919368645</v>
      </c>
      <c r="L33" s="304">
        <v>0.69503665568168693</v>
      </c>
      <c r="M33" s="304"/>
      <c r="N33" s="304">
        <v>1.1461005799764086</v>
      </c>
      <c r="O33" s="304">
        <v>1.0764904339481118</v>
      </c>
      <c r="P33" s="304">
        <v>1.0719906615659121</v>
      </c>
      <c r="Q33" s="306"/>
      <c r="R33" s="304">
        <v>0.26118335809616938</v>
      </c>
      <c r="S33" s="304">
        <v>0.24141972298386538</v>
      </c>
      <c r="T33" s="304">
        <v>0.2396402879904968</v>
      </c>
      <c r="U33" s="306"/>
      <c r="V33" s="304">
        <v>0.54999818533693245</v>
      </c>
      <c r="W33" s="304">
        <v>0.50618936628017863</v>
      </c>
      <c r="X33" s="304">
        <v>0.5058514523261366</v>
      </c>
      <c r="Y33" s="306"/>
      <c r="Z33" s="304">
        <v>0.86833435656202773</v>
      </c>
      <c r="AA33" s="304">
        <v>0.69878005433106682</v>
      </c>
      <c r="AB33" s="304">
        <v>0.62660233053104208</v>
      </c>
      <c r="AC33" s="306"/>
      <c r="AD33" s="304">
        <v>0.63519040848091235</v>
      </c>
      <c r="AE33" s="304">
        <v>0.44546428252074294</v>
      </c>
      <c r="AF33" s="304">
        <v>0.31704394994887847</v>
      </c>
      <c r="AG33" s="306"/>
      <c r="AH33" s="304">
        <v>0.37408384104487719</v>
      </c>
      <c r="AI33" s="304">
        <v>0.26322346342555636</v>
      </c>
      <c r="AJ33" s="304">
        <v>0.17344158763944731</v>
      </c>
      <c r="AK33" s="306"/>
      <c r="AL33" s="304">
        <v>8.4784403581280254E-2</v>
      </c>
      <c r="AM33" s="304">
        <v>8.0636497644500579E-2</v>
      </c>
      <c r="AN33" s="304">
        <v>8.0305503370621159E-2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5.8039864896585627</v>
      </c>
      <c r="C34" s="304">
        <f t="shared" si="64"/>
        <v>6.3600210216429769</v>
      </c>
      <c r="D34" s="304">
        <f t="shared" si="65"/>
        <v>6.6209575301581456</v>
      </c>
      <c r="E34" s="304"/>
      <c r="F34" s="304">
        <v>0.24945981734460146</v>
      </c>
      <c r="G34" s="304">
        <v>0.34326920644588477</v>
      </c>
      <c r="H34" s="304">
        <v>0.49312488560139672</v>
      </c>
      <c r="I34" s="304"/>
      <c r="J34" s="304">
        <v>0.90566473272427106</v>
      </c>
      <c r="K34" s="304">
        <v>1.2442760490742548</v>
      </c>
      <c r="L34" s="304">
        <v>1.7720180763206332</v>
      </c>
      <c r="M34" s="304"/>
      <c r="N34" s="304">
        <v>1.5489621483655274</v>
      </c>
      <c r="O34" s="304">
        <v>1.675903357070665</v>
      </c>
      <c r="P34" s="304">
        <v>1.6255957999045554</v>
      </c>
      <c r="Q34" s="306"/>
      <c r="R34" s="304">
        <v>0.18932740269478962</v>
      </c>
      <c r="S34" s="304">
        <v>0.20806259203203631</v>
      </c>
      <c r="T34" s="304">
        <v>0.20520519232267645</v>
      </c>
      <c r="U34" s="306"/>
      <c r="V34" s="304">
        <v>0.68127610279201711</v>
      </c>
      <c r="W34" s="304">
        <v>0.75650052166219461</v>
      </c>
      <c r="X34" s="304">
        <v>0.74615625768799365</v>
      </c>
      <c r="Y34" s="306"/>
      <c r="Z34" s="304">
        <v>1.1606183431105939</v>
      </c>
      <c r="AA34" s="304">
        <v>1.1522691444257338</v>
      </c>
      <c r="AB34" s="304">
        <v>0.99276839810282835</v>
      </c>
      <c r="AC34" s="306"/>
      <c r="AD34" s="304">
        <v>0.59871806519944881</v>
      </c>
      <c r="AE34" s="304">
        <v>0.52445695964894101</v>
      </c>
      <c r="AF34" s="304">
        <v>0.35895600055704269</v>
      </c>
      <c r="AG34" s="306"/>
      <c r="AH34" s="304">
        <v>0.4052027149856457</v>
      </c>
      <c r="AI34" s="304">
        <v>0.38909764282313364</v>
      </c>
      <c r="AJ34" s="304">
        <v>0.36404903999450522</v>
      </c>
      <c r="AK34" s="306"/>
      <c r="AL34" s="304">
        <v>6.4757162441668639E-2</v>
      </c>
      <c r="AM34" s="304">
        <v>6.6185548460132068E-2</v>
      </c>
      <c r="AN34" s="304">
        <v>6.308387966651352E-2</v>
      </c>
    </row>
    <row r="35" spans="1:40" x14ac:dyDescent="0.2">
      <c r="A35" s="13" t="str">
        <f t="shared" si="63"/>
        <v>Associate professional occupations</v>
      </c>
      <c r="B35" s="304">
        <f t="shared" si="66"/>
        <v>3.9998003308963335</v>
      </c>
      <c r="C35" s="304">
        <f t="shared" si="64"/>
        <v>3.7346430723727608</v>
      </c>
      <c r="D35" s="304">
        <f t="shared" si="65"/>
        <v>3.580849200169741</v>
      </c>
      <c r="E35" s="304"/>
      <c r="F35" s="304">
        <v>4.8287566958603409E-2</v>
      </c>
      <c r="G35" s="304">
        <v>5.8029150319906665E-2</v>
      </c>
      <c r="H35" s="304">
        <v>7.6429388977975229E-2</v>
      </c>
      <c r="I35" s="304"/>
      <c r="J35" s="304">
        <v>0.41059621676286406</v>
      </c>
      <c r="K35" s="304">
        <v>0.47701655058256337</v>
      </c>
      <c r="L35" s="304">
        <v>0.61514725305490092</v>
      </c>
      <c r="M35" s="304"/>
      <c r="N35" s="304">
        <v>0.92213090369637596</v>
      </c>
      <c r="O35" s="304">
        <v>0.92899394252595147</v>
      </c>
      <c r="P35" s="304">
        <v>0.89277947568046467</v>
      </c>
      <c r="Q35" s="306"/>
      <c r="R35" s="304">
        <v>0.26669160968033728</v>
      </c>
      <c r="S35" s="304">
        <v>0.27801867466601843</v>
      </c>
      <c r="T35" s="304">
        <v>0.28873349395203735</v>
      </c>
      <c r="U35" s="306"/>
      <c r="V35" s="304">
        <v>0.37004177749578421</v>
      </c>
      <c r="W35" s="304">
        <v>0.34966365718104031</v>
      </c>
      <c r="X35" s="304">
        <v>0.33172500071100025</v>
      </c>
      <c r="Y35" s="306"/>
      <c r="Z35" s="304">
        <v>0.97209582892990265</v>
      </c>
      <c r="AA35" s="304">
        <v>0.87727309467645753</v>
      </c>
      <c r="AB35" s="304">
        <v>0.8041755421429605</v>
      </c>
      <c r="AC35" s="306"/>
      <c r="AD35" s="304">
        <v>0.63456554644498098</v>
      </c>
      <c r="AE35" s="304">
        <v>0.48911138286355582</v>
      </c>
      <c r="AF35" s="304">
        <v>0.35819754005038806</v>
      </c>
      <c r="AG35" s="306"/>
      <c r="AH35" s="304">
        <v>0.33292792869139065</v>
      </c>
      <c r="AI35" s="304">
        <v>0.23281440061696032</v>
      </c>
      <c r="AJ35" s="304">
        <v>0.17427042625959566</v>
      </c>
      <c r="AK35" s="306"/>
      <c r="AL35" s="304">
        <v>4.2462952236094025E-2</v>
      </c>
      <c r="AM35" s="304">
        <v>4.3722218940306576E-2</v>
      </c>
      <c r="AN35" s="304">
        <v>3.939107934041796E-2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2.902927451957372</v>
      </c>
      <c r="C36" s="304">
        <f t="shared" si="64"/>
        <v>2.8214745604377356</v>
      </c>
      <c r="D36" s="304">
        <f t="shared" si="65"/>
        <v>2.6380456393406813</v>
      </c>
      <c r="E36" s="304"/>
      <c r="F36" s="304">
        <v>1.0386076736818749E-2</v>
      </c>
      <c r="G36" s="304">
        <v>1.4676421859032127E-2</v>
      </c>
      <c r="H36" s="304">
        <v>2.4585504625942761E-2</v>
      </c>
      <c r="I36" s="304"/>
      <c r="J36" s="304">
        <v>0.130686431380486</v>
      </c>
      <c r="K36" s="304">
        <v>0.18058074791511913</v>
      </c>
      <c r="L36" s="304">
        <v>0.26327623975179071</v>
      </c>
      <c r="M36" s="304"/>
      <c r="N36" s="304">
        <v>0.48452682753474541</v>
      </c>
      <c r="O36" s="304">
        <v>0.57424202604472829</v>
      </c>
      <c r="P36" s="304">
        <v>0.65330383135042558</v>
      </c>
      <c r="Q36" s="306"/>
      <c r="R36" s="304">
        <v>0.15247932574813081</v>
      </c>
      <c r="S36" s="304">
        <v>0.17054505232089626</v>
      </c>
      <c r="T36" s="304">
        <v>0.18271441142113914</v>
      </c>
      <c r="U36" s="306"/>
      <c r="V36" s="304">
        <v>0.22183584513272062</v>
      </c>
      <c r="W36" s="304">
        <v>0.24256952385967989</v>
      </c>
      <c r="X36" s="304">
        <v>0.24629406513086655</v>
      </c>
      <c r="Y36" s="306"/>
      <c r="Z36" s="304">
        <v>0.71885494503791503</v>
      </c>
      <c r="AA36" s="304">
        <v>0.74469548580847333</v>
      </c>
      <c r="AB36" s="304">
        <v>0.73029193133230474</v>
      </c>
      <c r="AC36" s="306"/>
      <c r="AD36" s="304">
        <v>0.80667655596205623</v>
      </c>
      <c r="AE36" s="304">
        <v>0.6846081442162415</v>
      </c>
      <c r="AF36" s="304">
        <v>0.48743983717105338</v>
      </c>
      <c r="AG36" s="306"/>
      <c r="AH36" s="304">
        <v>0.3414312278019746</v>
      </c>
      <c r="AI36" s="304">
        <v>0.1819339422933022</v>
      </c>
      <c r="AJ36" s="304">
        <v>3.6595726437453666E-2</v>
      </c>
      <c r="AK36" s="306"/>
      <c r="AL36" s="304">
        <v>3.6050216622524146E-2</v>
      </c>
      <c r="AM36" s="304">
        <v>2.7623216120262903E-2</v>
      </c>
      <c r="AN36" s="304">
        <v>1.3544092119704924E-2</v>
      </c>
    </row>
    <row r="37" spans="1:40" x14ac:dyDescent="0.2">
      <c r="A37" s="13" t="str">
        <f t="shared" si="63"/>
        <v>Skilled trades occupations</v>
      </c>
      <c r="B37" s="304">
        <f t="shared" si="66"/>
        <v>7.4237087345352002</v>
      </c>
      <c r="C37" s="304">
        <f t="shared" si="64"/>
        <v>6.854833826092559</v>
      </c>
      <c r="D37" s="304">
        <f t="shared" si="65"/>
        <v>5.9160214372215698</v>
      </c>
      <c r="E37" s="304"/>
      <c r="F37" s="304">
        <v>9.4501884326215688E-3</v>
      </c>
      <c r="G37" s="304">
        <v>1.4446740644564946E-2</v>
      </c>
      <c r="H37" s="304">
        <v>2.2647025712006486E-2</v>
      </c>
      <c r="I37" s="304"/>
      <c r="J37" s="304">
        <v>0.17909131168369977</v>
      </c>
      <c r="K37" s="304">
        <v>0.27038585828792128</v>
      </c>
      <c r="L37" s="304">
        <v>0.44937058287997284</v>
      </c>
      <c r="M37" s="304"/>
      <c r="N37" s="304">
        <v>0.3693079536896271</v>
      </c>
      <c r="O37" s="304">
        <v>0.44035612308320066</v>
      </c>
      <c r="P37" s="304">
        <v>0.52125338584052472</v>
      </c>
      <c r="Q37" s="306"/>
      <c r="R37" s="304">
        <v>0.14197709544027554</v>
      </c>
      <c r="S37" s="304">
        <v>0.15784264003944715</v>
      </c>
      <c r="T37" s="304">
        <v>0.15457978342448994</v>
      </c>
      <c r="U37" s="306"/>
      <c r="V37" s="304">
        <v>0.48771498900544408</v>
      </c>
      <c r="W37" s="304">
        <v>0.51260370366820829</v>
      </c>
      <c r="X37" s="304">
        <v>0.50703341277458347</v>
      </c>
      <c r="Y37" s="306"/>
      <c r="Z37" s="304">
        <v>3.0026597841792237</v>
      </c>
      <c r="AA37" s="304">
        <v>2.9492507817136864</v>
      </c>
      <c r="AB37" s="304">
        <v>2.8048728335105433</v>
      </c>
      <c r="AC37" s="306"/>
      <c r="AD37" s="304">
        <v>1.7814924782194657</v>
      </c>
      <c r="AE37" s="304">
        <v>1.4712144183891993</v>
      </c>
      <c r="AF37" s="304">
        <v>0.94106238034032685</v>
      </c>
      <c r="AG37" s="306"/>
      <c r="AH37" s="304">
        <v>1.1114418954406924</v>
      </c>
      <c r="AI37" s="304">
        <v>0.90282346585946871</v>
      </c>
      <c r="AJ37" s="304">
        <v>0.44185640756587524</v>
      </c>
      <c r="AK37" s="306"/>
      <c r="AL37" s="304">
        <v>0.34057303844414982</v>
      </c>
      <c r="AM37" s="304">
        <v>0.13591009440686216</v>
      </c>
      <c r="AN37" s="304">
        <v>7.3345625173246776E-2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0.43260882742332368</v>
      </c>
      <c r="C38" s="304">
        <f t="shared" si="64"/>
        <v>0.43045086259223642</v>
      </c>
      <c r="D38" s="304">
        <f t="shared" si="65"/>
        <v>0.41782669102056064</v>
      </c>
      <c r="E38" s="304"/>
      <c r="F38" s="304">
        <v>1.2269636799330391E-2</v>
      </c>
      <c r="G38" s="304">
        <v>1.5017640051478175E-2</v>
      </c>
      <c r="H38" s="304">
        <v>2.293671112932252E-2</v>
      </c>
      <c r="I38" s="304"/>
      <c r="J38" s="304">
        <v>5.686481758503204E-3</v>
      </c>
      <c r="K38" s="304">
        <v>6.1222416795158009E-3</v>
      </c>
      <c r="L38" s="304">
        <v>6.8001489213745953E-3</v>
      </c>
      <c r="M38" s="304"/>
      <c r="N38" s="304">
        <v>5.4438244335027419E-2</v>
      </c>
      <c r="O38" s="304">
        <v>5.516715685155154E-2</v>
      </c>
      <c r="P38" s="304">
        <v>5.1768285646006641E-2</v>
      </c>
      <c r="Q38" s="306"/>
      <c r="R38" s="304">
        <v>1.2006957711889157E-2</v>
      </c>
      <c r="S38" s="304">
        <v>1.0982013059596561E-2</v>
      </c>
      <c r="T38" s="304">
        <v>1.0058607859255228E-2</v>
      </c>
      <c r="U38" s="306"/>
      <c r="V38" s="304">
        <v>2.819714567810085E-2</v>
      </c>
      <c r="W38" s="304">
        <v>2.9629322559114317E-2</v>
      </c>
      <c r="X38" s="304">
        <v>3.0706805656278802E-2</v>
      </c>
      <c r="Y38" s="306"/>
      <c r="Z38" s="304">
        <v>6.3640188556661204E-2</v>
      </c>
      <c r="AA38" s="304">
        <v>4.8450030482103466E-2</v>
      </c>
      <c r="AB38" s="304">
        <v>4.0559839594665914E-2</v>
      </c>
      <c r="AC38" s="306"/>
      <c r="AD38" s="304">
        <v>8.8064911204907656E-2</v>
      </c>
      <c r="AE38" s="304">
        <v>7.0050370477536511E-2</v>
      </c>
      <c r="AF38" s="304">
        <v>5.1714918147076988E-2</v>
      </c>
      <c r="AG38" s="306"/>
      <c r="AH38" s="304">
        <v>0.14176389104123102</v>
      </c>
      <c r="AI38" s="304">
        <v>0.15211065881932481</v>
      </c>
      <c r="AJ38" s="304">
        <v>0.15423638781916721</v>
      </c>
      <c r="AK38" s="306"/>
      <c r="AL38" s="304">
        <v>2.6541370337672752E-2</v>
      </c>
      <c r="AM38" s="304">
        <v>4.2921428612015179E-2</v>
      </c>
      <c r="AN38" s="304">
        <v>4.9044986247412763E-2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1.1578753210890034</v>
      </c>
      <c r="C39" s="304">
        <f t="shared" si="64"/>
        <v>1.1161875241639212</v>
      </c>
      <c r="D39" s="304">
        <f t="shared" si="65"/>
        <v>1.0450278630178784</v>
      </c>
      <c r="E39" s="304"/>
      <c r="F39" s="304">
        <v>6.950415373682157E-3</v>
      </c>
      <c r="G39" s="304">
        <v>7.5942928802696184E-3</v>
      </c>
      <c r="H39" s="304">
        <v>9.2179234145796009E-3</v>
      </c>
      <c r="I39" s="304"/>
      <c r="J39" s="304">
        <v>6.9192339439891712E-2</v>
      </c>
      <c r="K39" s="304">
        <v>9.0979097163171083E-2</v>
      </c>
      <c r="L39" s="304">
        <v>0.11609183137885223</v>
      </c>
      <c r="M39" s="304"/>
      <c r="N39" s="304">
        <v>0.20103325567590111</v>
      </c>
      <c r="O39" s="304">
        <v>0.22829949995319215</v>
      </c>
      <c r="P39" s="304">
        <v>0.25075533059788202</v>
      </c>
      <c r="Q39" s="306"/>
      <c r="R39" s="304">
        <v>6.5647926113396385E-2</v>
      </c>
      <c r="S39" s="304">
        <v>7.3357265947747968E-2</v>
      </c>
      <c r="T39" s="304">
        <v>8.0103421643314993E-2</v>
      </c>
      <c r="U39" s="306"/>
      <c r="V39" s="304">
        <v>7.5026204319079623E-2</v>
      </c>
      <c r="W39" s="304">
        <v>8.2209554613044189E-2</v>
      </c>
      <c r="X39" s="304">
        <v>8.4765618991964178E-2</v>
      </c>
      <c r="Y39" s="306"/>
      <c r="Z39" s="304">
        <v>0.26754865784908038</v>
      </c>
      <c r="AA39" s="304">
        <v>0.23579595666679945</v>
      </c>
      <c r="AB39" s="304">
        <v>0.1932429078453376</v>
      </c>
      <c r="AC39" s="306"/>
      <c r="AD39" s="304">
        <v>0.27705866895194164</v>
      </c>
      <c r="AE39" s="304">
        <v>0.25164600048507269</v>
      </c>
      <c r="AF39" s="304">
        <v>0.21624662246129009</v>
      </c>
      <c r="AG39" s="306"/>
      <c r="AH39" s="304">
        <v>0.1348832370544103</v>
      </c>
      <c r="AI39" s="304">
        <v>9.4215515077355136E-2</v>
      </c>
      <c r="AJ39" s="304">
        <v>4.705612328033959E-2</v>
      </c>
      <c r="AK39" s="306"/>
      <c r="AL39" s="304">
        <v>6.0534616311620132E-2</v>
      </c>
      <c r="AM39" s="304">
        <v>5.2090341377268888E-2</v>
      </c>
      <c r="AN39" s="304">
        <v>4.7548083404318146E-2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4.4740540162585809</v>
      </c>
      <c r="C40" s="304">
        <f t="shared" si="64"/>
        <v>4.191738242927598</v>
      </c>
      <c r="D40" s="304">
        <f t="shared" si="65"/>
        <v>3.4406569454348364</v>
      </c>
      <c r="E40" s="304"/>
      <c r="F40" s="304">
        <v>1.1280325715392794E-3</v>
      </c>
      <c r="G40" s="304">
        <v>1.4767110831292248E-3</v>
      </c>
      <c r="H40" s="304">
        <v>1.9534190418765505E-3</v>
      </c>
      <c r="I40" s="304"/>
      <c r="J40" s="304">
        <v>6.4301232764446548E-2</v>
      </c>
      <c r="K40" s="304">
        <v>0.10094588877431693</v>
      </c>
      <c r="L40" s="304">
        <v>0.16079305204773969</v>
      </c>
      <c r="M40" s="304"/>
      <c r="N40" s="304">
        <v>0.15295046832964806</v>
      </c>
      <c r="O40" s="304">
        <v>0.19030796453446566</v>
      </c>
      <c r="P40" s="304">
        <v>0.23181124104898237</v>
      </c>
      <c r="Q40" s="306"/>
      <c r="R40" s="305">
        <v>8.7802717598307767E-2</v>
      </c>
      <c r="S40" s="305">
        <v>0.10313167558165</v>
      </c>
      <c r="T40" s="305">
        <v>0.11747729075454995</v>
      </c>
      <c r="U40" s="306"/>
      <c r="V40" s="305">
        <v>0.15251754421550004</v>
      </c>
      <c r="W40" s="305">
        <v>0.19444797930255744</v>
      </c>
      <c r="X40" s="305">
        <v>0.20752366065284669</v>
      </c>
      <c r="Y40" s="306"/>
      <c r="Z40" s="305">
        <v>1.1523047798823889</v>
      </c>
      <c r="AA40" s="305">
        <v>1.2928330042022873</v>
      </c>
      <c r="AB40" s="305">
        <v>1.3330646327718065</v>
      </c>
      <c r="AC40" s="306"/>
      <c r="AD40" s="305">
        <v>1.4184356811162957</v>
      </c>
      <c r="AE40" s="305">
        <v>1.3301193125230666</v>
      </c>
      <c r="AF40" s="305">
        <v>1.065764503118346</v>
      </c>
      <c r="AG40" s="306"/>
      <c r="AH40" s="305">
        <v>1.0458779705152967</v>
      </c>
      <c r="AI40" s="305">
        <v>0.83701257150721209</v>
      </c>
      <c r="AJ40" s="305">
        <v>0.22562708227112788</v>
      </c>
      <c r="AK40" s="306"/>
      <c r="AL40" s="305">
        <v>0.39873558926515773</v>
      </c>
      <c r="AM40" s="305">
        <v>0.14146313541891345</v>
      </c>
      <c r="AN40" s="305">
        <v>9.6642063727560734E-2</v>
      </c>
    </row>
    <row r="41" spans="1:40" x14ac:dyDescent="0.2">
      <c r="A41" s="39" t="str">
        <f t="shared" si="63"/>
        <v>Elementary occupations</v>
      </c>
      <c r="B41" s="307">
        <f t="shared" si="66"/>
        <v>1.8114294250212251</v>
      </c>
      <c r="C41" s="307">
        <f t="shared" si="64"/>
        <v>2.0891682809935155</v>
      </c>
      <c r="D41" s="307">
        <f>SUM(H41,L41,P41,T41,X41,AB41,AF41,AJ41,AN41)</f>
        <v>1.8314198541778433</v>
      </c>
      <c r="E41" s="307"/>
      <c r="F41" s="307">
        <v>3.8728836659021135E-3</v>
      </c>
      <c r="G41" s="307">
        <v>4.2119548571990665E-3</v>
      </c>
      <c r="H41" s="307">
        <v>6.3309904120689266E-3</v>
      </c>
      <c r="I41" s="307"/>
      <c r="J41" s="307">
        <v>2.2580663538065506E-2</v>
      </c>
      <c r="K41" s="307">
        <v>3.4052786005949305E-2</v>
      </c>
      <c r="L41" s="307">
        <v>4.7498695933500291E-2</v>
      </c>
      <c r="M41" s="307"/>
      <c r="N41" s="307">
        <v>7.1635793376982004E-2</v>
      </c>
      <c r="O41" s="307">
        <v>0.12463818211958663</v>
      </c>
      <c r="P41" s="307">
        <v>0.14471941374850297</v>
      </c>
      <c r="Q41" s="308"/>
      <c r="R41" s="307">
        <v>4.7905995943355831E-2</v>
      </c>
      <c r="S41" s="307">
        <v>6.9701152306458583E-2</v>
      </c>
      <c r="T41" s="307">
        <v>7.7354855706767006E-2</v>
      </c>
      <c r="U41" s="308"/>
      <c r="V41" s="307">
        <v>3.7937818804119942E-2</v>
      </c>
      <c r="W41" s="307">
        <v>6.4516793815672352E-2</v>
      </c>
      <c r="X41" s="307">
        <v>7.0180688725291374E-2</v>
      </c>
      <c r="Y41" s="308"/>
      <c r="Z41" s="307">
        <v>0.27200876932992823</v>
      </c>
      <c r="AA41" s="307">
        <v>0.34500158896874217</v>
      </c>
      <c r="AB41" s="307">
        <v>0.32852755417237156</v>
      </c>
      <c r="AC41" s="308"/>
      <c r="AD41" s="307">
        <v>0.4581261321840045</v>
      </c>
      <c r="AE41" s="307">
        <v>0.53399084220576398</v>
      </c>
      <c r="AF41" s="307">
        <v>0.3972873766951418</v>
      </c>
      <c r="AG41" s="308"/>
      <c r="AH41" s="307">
        <v>0.68901711696931656</v>
      </c>
      <c r="AI41" s="307">
        <v>0.78634296242975188</v>
      </c>
      <c r="AJ41" s="307">
        <v>0.69761082494968563</v>
      </c>
      <c r="AK41" s="308"/>
      <c r="AL41" s="307">
        <v>0.20834425120955036</v>
      </c>
      <c r="AM41" s="307">
        <v>0.12671201828439169</v>
      </c>
      <c r="AN41" s="307">
        <v>6.1909453834513711E-2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Swindon and Wiltshire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26.443999999999978</v>
      </c>
      <c r="C50" s="305">
        <f>SUM(C51:C59)</f>
        <v>27.709999999999958</v>
      </c>
      <c r="D50" s="305">
        <f>SUM(D51:D59)</f>
        <v>29.352000000000018</v>
      </c>
      <c r="E50" s="304"/>
      <c r="F50" s="305">
        <f>SUM(F51:F59)</f>
        <v>8.3751803169507283E-2</v>
      </c>
      <c r="G50" s="305">
        <f>SUM(G51:G59)</f>
        <v>0.12304100787017319</v>
      </c>
      <c r="H50" s="305">
        <f>SUM(H51:H59)</f>
        <v>0.202977617587177</v>
      </c>
      <c r="I50" s="304"/>
      <c r="J50" s="305">
        <f>SUM(J51:J59)</f>
        <v>1.3243035711041722</v>
      </c>
      <c r="K50" s="305">
        <f>SUM(K51:K59)</f>
        <v>1.9342664643584637</v>
      </c>
      <c r="L50" s="305">
        <f>SUM(L51:L59)</f>
        <v>3.117087094102895</v>
      </c>
      <c r="M50" s="304"/>
      <c r="N50" s="305">
        <f>SUM(N51:N59)</f>
        <v>2.3415685546951313</v>
      </c>
      <c r="O50" s="305">
        <f>SUM(O51:O59)</f>
        <v>2.7074903674574857</v>
      </c>
      <c r="P50" s="305">
        <f>SUM(P51:P59)</f>
        <v>3.157003443014212</v>
      </c>
      <c r="Q50" s="304"/>
      <c r="R50" s="305">
        <f>SUM(R51:R59)</f>
        <v>0.77884008254113823</v>
      </c>
      <c r="S50" s="305">
        <f>SUM(S51:S59)</f>
        <v>0.9036931552124764</v>
      </c>
      <c r="T50" s="305">
        <f>SUM(T51:T59)</f>
        <v>1.1025413926401995</v>
      </c>
      <c r="U50" s="304"/>
      <c r="V50" s="305">
        <f>SUM(V51:V59)</f>
        <v>1.6552060714926953</v>
      </c>
      <c r="W50" s="305">
        <f>SUM(W51:W59)</f>
        <v>1.8689071062779221</v>
      </c>
      <c r="X50" s="305">
        <f>SUM(X51:X59)</f>
        <v>2.1407462581354961</v>
      </c>
      <c r="Y50" s="304"/>
      <c r="Z50" s="305">
        <f>SUM(Z51:Z59)</f>
        <v>8.4548846313355792</v>
      </c>
      <c r="AA50" s="305">
        <f>SUM(AA51:AA59)</f>
        <v>9.0479806979025934</v>
      </c>
      <c r="AB50" s="305">
        <f>SUM(AB51:AB59)</f>
        <v>9.7955648311158843</v>
      </c>
      <c r="AC50" s="304"/>
      <c r="AD50" s="305">
        <f>SUM(AD51:AD59)</f>
        <v>6.4849616987955523</v>
      </c>
      <c r="AE50" s="305">
        <f>SUM(AE51:AE59)</f>
        <v>6.3316690924680881</v>
      </c>
      <c r="AF50" s="305">
        <f>SUM(AF51:AF59)</f>
        <v>5.9266834684735539</v>
      </c>
      <c r="AG50" s="304"/>
      <c r="AH50" s="305">
        <f>SUM(AH51:AH59)</f>
        <v>4.0104234749593424</v>
      </c>
      <c r="AI50" s="305">
        <f>SUM(AI51:AI59)</f>
        <v>4.004874663884685</v>
      </c>
      <c r="AJ50" s="305">
        <f>SUM(AJ51:AJ59)</f>
        <v>3.6150330062042597</v>
      </c>
      <c r="AK50" s="304"/>
      <c r="AL50" s="305">
        <f>SUM(AL51:AL59)</f>
        <v>1.3100601119068629</v>
      </c>
      <c r="AM50" s="305">
        <f>SUM(AM51:AM59)</f>
        <v>0.78807744456807038</v>
      </c>
      <c r="AN50" s="305">
        <f>SUM(AN51:AN59)</f>
        <v>0.29436288872634081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3.142894307939831</v>
      </c>
      <c r="C51" s="304">
        <f t="shared" ref="C51:D51" si="68">SUM(G51,K51,O51,S51,W51,AA51,AE51,AI51,AM51)</f>
        <v>2.9299495301875393</v>
      </c>
      <c r="D51" s="304">
        <f t="shared" si="68"/>
        <v>3.3391676701649682</v>
      </c>
      <c r="E51" s="304"/>
      <c r="F51" s="304">
        <v>1.438215038011705E-2</v>
      </c>
      <c r="G51" s="304">
        <v>2.0823932573478553E-2</v>
      </c>
      <c r="H51" s="304">
        <v>3.5119188300452943E-2</v>
      </c>
      <c r="I51" s="304"/>
      <c r="J51" s="304">
        <v>0.31351612677490587</v>
      </c>
      <c r="K51" s="304">
        <v>0.39459293548445151</v>
      </c>
      <c r="L51" s="304">
        <v>0.66440505016312867</v>
      </c>
      <c r="M51" s="304"/>
      <c r="N51" s="304">
        <v>0.57120219971363784</v>
      </c>
      <c r="O51" s="304">
        <v>0.58432371611828382</v>
      </c>
      <c r="P51" s="304">
        <v>0.6697680831674917</v>
      </c>
      <c r="Q51" s="304"/>
      <c r="R51" s="304">
        <v>0.13813496295804248</v>
      </c>
      <c r="S51" s="304">
        <v>0.12559556206118425</v>
      </c>
      <c r="T51" s="304">
        <v>0.12298261986160872</v>
      </c>
      <c r="U51" s="304"/>
      <c r="V51" s="304">
        <v>0.3108057765679193</v>
      </c>
      <c r="W51" s="304">
        <v>0.29509835878804841</v>
      </c>
      <c r="X51" s="304">
        <v>0.33167913343238542</v>
      </c>
      <c r="Y51" s="304"/>
      <c r="Z51" s="304">
        <v>0.85447228970322464</v>
      </c>
      <c r="AA51" s="304">
        <v>0.75268423816501306</v>
      </c>
      <c r="AB51" s="304">
        <v>0.86015070867326449</v>
      </c>
      <c r="AC51" s="304"/>
      <c r="AD51" s="304">
        <v>0.51808944050562056</v>
      </c>
      <c r="AE51" s="304">
        <v>0.39832465136275874</v>
      </c>
      <c r="AF51" s="304">
        <v>0.34316189928366375</v>
      </c>
      <c r="AG51" s="304"/>
      <c r="AH51" s="304">
        <v>0.32573528550813502</v>
      </c>
      <c r="AI51" s="304">
        <v>0.27224219985633408</v>
      </c>
      <c r="AJ51" s="304">
        <v>0.24332641190674303</v>
      </c>
      <c r="AK51" s="304"/>
      <c r="AL51" s="304">
        <v>9.6556075828228852E-2</v>
      </c>
      <c r="AM51" s="304">
        <v>8.6263935777987452E-2</v>
      </c>
      <c r="AN51" s="304">
        <v>6.8574575376229574E-2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3.7944746188552765</v>
      </c>
      <c r="C52" s="304">
        <f t="shared" ref="C52:C59" si="70">SUM(G52,K52,O52,S52,W52,AA52,AE52,AI52,AM52)</f>
        <v>4.4524142114721483</v>
      </c>
      <c r="D52" s="304">
        <f t="shared" ref="D52:D59" si="71">SUM(H52,L52,P52,T52,X52,AB52,AF52,AJ52,AN52)</f>
        <v>5.3282477074883277</v>
      </c>
      <c r="E52" s="304"/>
      <c r="F52" s="304">
        <v>3.9558613472661062E-2</v>
      </c>
      <c r="G52" s="304">
        <v>5.8397267988482E-2</v>
      </c>
      <c r="H52" s="304">
        <v>8.8652244541926412E-2</v>
      </c>
      <c r="I52" s="304"/>
      <c r="J52" s="304">
        <v>0.60016940848432709</v>
      </c>
      <c r="K52" s="304">
        <v>0.91204632367198335</v>
      </c>
      <c r="L52" s="304">
        <v>1.4507796154073018</v>
      </c>
      <c r="M52" s="304"/>
      <c r="N52" s="304">
        <v>0.75922793284720302</v>
      </c>
      <c r="O52" s="304">
        <v>0.84672405747089263</v>
      </c>
      <c r="P52" s="304">
        <v>0.88650517178811805</v>
      </c>
      <c r="Q52" s="304"/>
      <c r="R52" s="304">
        <v>9.1117966203151268E-2</v>
      </c>
      <c r="S52" s="304">
        <v>7.9103593256710805E-2</v>
      </c>
      <c r="T52" s="304">
        <v>8.9259318547084271E-2</v>
      </c>
      <c r="U52" s="304"/>
      <c r="V52" s="304">
        <v>0.28869471676616848</v>
      </c>
      <c r="W52" s="304">
        <v>0.27788348512527461</v>
      </c>
      <c r="X52" s="304">
        <v>0.19619256420708656</v>
      </c>
      <c r="Y52" s="304"/>
      <c r="Z52" s="304">
        <v>1.0957504533567186</v>
      </c>
      <c r="AA52" s="304">
        <v>1.3267213891982992</v>
      </c>
      <c r="AB52" s="304">
        <v>1.707058410604273</v>
      </c>
      <c r="AC52" s="304"/>
      <c r="AD52" s="304">
        <v>0.58940241689385786</v>
      </c>
      <c r="AE52" s="304">
        <v>0.63068642978093781</v>
      </c>
      <c r="AF52" s="304">
        <v>0.6530359394384222</v>
      </c>
      <c r="AG52" s="304"/>
      <c r="AH52" s="304">
        <v>0.25036880891451624</v>
      </c>
      <c r="AI52" s="304">
        <v>0.24708452479519952</v>
      </c>
      <c r="AJ52" s="304">
        <v>0.20866477762950189</v>
      </c>
      <c r="AK52" s="304"/>
      <c r="AL52" s="304">
        <v>8.018430191667239E-2</v>
      </c>
      <c r="AM52" s="304">
        <v>7.3767140184368321E-2</v>
      </c>
      <c r="AN52" s="304">
        <v>4.8099665324613045E-2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1.9895196095782957</v>
      </c>
      <c r="C53" s="304">
        <f t="shared" si="70"/>
        <v>2.0127450656599439</v>
      </c>
      <c r="D53" s="304">
        <f t="shared" si="71"/>
        <v>2.289579182057202</v>
      </c>
      <c r="E53" s="304"/>
      <c r="F53" s="304">
        <v>3.7961371274048035E-3</v>
      </c>
      <c r="G53" s="304">
        <v>5.3976804825835315E-3</v>
      </c>
      <c r="H53" s="304">
        <v>9.7000392475308801E-3</v>
      </c>
      <c r="I53" s="304"/>
      <c r="J53" s="304">
        <v>0.17002391890155827</v>
      </c>
      <c r="K53" s="304">
        <v>0.2472599022060277</v>
      </c>
      <c r="L53" s="304">
        <v>0.40794715773882978</v>
      </c>
      <c r="M53" s="304"/>
      <c r="N53" s="304">
        <v>0.30303700277747775</v>
      </c>
      <c r="O53" s="304">
        <v>0.33283578302681693</v>
      </c>
      <c r="P53" s="304">
        <v>0.37610053763246881</v>
      </c>
      <c r="Q53" s="304"/>
      <c r="R53" s="304">
        <v>0.13301529504883097</v>
      </c>
      <c r="S53" s="304">
        <v>0.15676920916403553</v>
      </c>
      <c r="T53" s="304">
        <v>0.19620637070014621</v>
      </c>
      <c r="U53" s="304"/>
      <c r="V53" s="304">
        <v>0.25210825841982171</v>
      </c>
      <c r="W53" s="304">
        <v>0.25270748363910261</v>
      </c>
      <c r="X53" s="304">
        <v>0.27503686909804148</v>
      </c>
      <c r="Y53" s="304"/>
      <c r="Z53" s="304">
        <v>0.43727643890066814</v>
      </c>
      <c r="AA53" s="304">
        <v>0.37986713461787769</v>
      </c>
      <c r="AB53" s="304">
        <v>0.36997019566514511</v>
      </c>
      <c r="AC53" s="304"/>
      <c r="AD53" s="304">
        <v>0.37992098164002835</v>
      </c>
      <c r="AE53" s="304">
        <v>0.34075577058685486</v>
      </c>
      <c r="AF53" s="304">
        <v>0.34296456415089038</v>
      </c>
      <c r="AG53" s="304"/>
      <c r="AH53" s="304">
        <v>0.2743520880659448</v>
      </c>
      <c r="AI53" s="304">
        <v>0.27407989467557325</v>
      </c>
      <c r="AJ53" s="304">
        <v>0.28956844824047462</v>
      </c>
      <c r="AK53" s="304"/>
      <c r="AL53" s="304">
        <v>3.5989488696560518E-2</v>
      </c>
      <c r="AM53" s="304">
        <v>2.3072207261071682E-2</v>
      </c>
      <c r="AN53" s="304">
        <v>2.2084999583674665E-2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1.9859701229398541</v>
      </c>
      <c r="C54" s="304">
        <f t="shared" si="70"/>
        <v>1.9737574105930986</v>
      </c>
      <c r="D54" s="304">
        <f t="shared" si="71"/>
        <v>1.8236722921347479</v>
      </c>
      <c r="E54" s="304"/>
      <c r="F54" s="304">
        <v>1.6864728697532062E-2</v>
      </c>
      <c r="G54" s="304">
        <v>2.3157603807417215E-2</v>
      </c>
      <c r="H54" s="304">
        <v>4.3679598079222871E-2</v>
      </c>
      <c r="I54" s="304"/>
      <c r="J54" s="304">
        <v>8.8790012691714285E-2</v>
      </c>
      <c r="K54" s="304">
        <v>0.13380580706261003</v>
      </c>
      <c r="L54" s="304">
        <v>0.20073957229300271</v>
      </c>
      <c r="M54" s="304"/>
      <c r="N54" s="304">
        <v>0.25850100312807739</v>
      </c>
      <c r="O54" s="304">
        <v>0.32980639651995253</v>
      </c>
      <c r="P54" s="304">
        <v>0.42896554913084889</v>
      </c>
      <c r="Q54" s="304"/>
      <c r="R54" s="304">
        <v>0.15917124840350383</v>
      </c>
      <c r="S54" s="304">
        <v>0.17985328334847911</v>
      </c>
      <c r="T54" s="304">
        <v>0.21776238277143448</v>
      </c>
      <c r="U54" s="304"/>
      <c r="V54" s="304">
        <v>0.13222817692185804</v>
      </c>
      <c r="W54" s="304">
        <v>0.14827366652376656</v>
      </c>
      <c r="X54" s="304">
        <v>0.19958406372976256</v>
      </c>
      <c r="Y54" s="304"/>
      <c r="Z54" s="304">
        <v>0.3903314954589221</v>
      </c>
      <c r="AA54" s="304">
        <v>0.36171678390805995</v>
      </c>
      <c r="AB54" s="304">
        <v>0.26190354184439774</v>
      </c>
      <c r="AC54" s="304"/>
      <c r="AD54" s="304">
        <v>0.34076313915348733</v>
      </c>
      <c r="AE54" s="304">
        <v>0.24022221876496269</v>
      </c>
      <c r="AF54" s="304">
        <v>7.238840226111333E-2</v>
      </c>
      <c r="AG54" s="304"/>
      <c r="AH54" s="304">
        <v>0.50907266473488078</v>
      </c>
      <c r="AI54" s="304">
        <v>0.52632162994215281</v>
      </c>
      <c r="AJ54" s="304">
        <v>0.39615356274971086</v>
      </c>
      <c r="AK54" s="304"/>
      <c r="AL54" s="304">
        <v>9.0247653749878171E-2</v>
      </c>
      <c r="AM54" s="304">
        <v>3.0600020715697875E-2</v>
      </c>
      <c r="AN54" s="304">
        <v>2.4956192752544314E-3</v>
      </c>
    </row>
    <row r="55" spans="1:40" x14ac:dyDescent="0.2">
      <c r="A55" s="13" t="str">
        <f t="shared" si="67"/>
        <v>Skilled trades occupations</v>
      </c>
      <c r="B55" s="304">
        <f t="shared" si="69"/>
        <v>11.537993400435072</v>
      </c>
      <c r="C55" s="304">
        <f t="shared" si="70"/>
        <v>12.004161789636756</v>
      </c>
      <c r="D55" s="304">
        <f t="shared" si="71"/>
        <v>12.069254448173636</v>
      </c>
      <c r="E55" s="304"/>
      <c r="F55" s="304">
        <v>1.6990135249058185E-3</v>
      </c>
      <c r="G55" s="304">
        <v>2.7508941484325152E-3</v>
      </c>
      <c r="H55" s="304">
        <v>4.1500032453483555E-3</v>
      </c>
      <c r="I55" s="304"/>
      <c r="J55" s="304">
        <v>8.6204441213192387E-2</v>
      </c>
      <c r="K55" s="304">
        <v>0.1465801467478289</v>
      </c>
      <c r="L55" s="304">
        <v>0.22970192400627473</v>
      </c>
      <c r="M55" s="304"/>
      <c r="N55" s="304">
        <v>0.30529567263100804</v>
      </c>
      <c r="O55" s="304">
        <v>0.42121297421450293</v>
      </c>
      <c r="P55" s="304">
        <v>0.54541588480225345</v>
      </c>
      <c r="Q55" s="304"/>
      <c r="R55" s="304">
        <v>0.19573079343969838</v>
      </c>
      <c r="S55" s="304">
        <v>0.27531524480426162</v>
      </c>
      <c r="T55" s="304">
        <v>0.3565223195263702</v>
      </c>
      <c r="U55" s="304"/>
      <c r="V55" s="304">
        <v>0.51214536259657406</v>
      </c>
      <c r="W55" s="304">
        <v>0.67627610649390779</v>
      </c>
      <c r="X55" s="304">
        <v>0.86531826062008044</v>
      </c>
      <c r="Y55" s="304"/>
      <c r="Z55" s="304">
        <v>4.5039133425020088</v>
      </c>
      <c r="AA55" s="304">
        <v>4.7645532505642008</v>
      </c>
      <c r="AB55" s="304">
        <v>4.7215000754385139</v>
      </c>
      <c r="AC55" s="304"/>
      <c r="AD55" s="304">
        <v>3.5102457395284183</v>
      </c>
      <c r="AE55" s="304">
        <v>3.5204860129497213</v>
      </c>
      <c r="AF55" s="304">
        <v>3.3621112724632605</v>
      </c>
      <c r="AG55" s="304"/>
      <c r="AH55" s="304">
        <v>1.7050678296958961</v>
      </c>
      <c r="AI55" s="304">
        <v>1.7828636353200658</v>
      </c>
      <c r="AJ55" s="304">
        <v>1.9205178307194513</v>
      </c>
      <c r="AK55" s="304"/>
      <c r="AL55" s="304">
        <v>0.71769120530337049</v>
      </c>
      <c r="AM55" s="304">
        <v>0.41412352439383571</v>
      </c>
      <c r="AN55" s="304">
        <v>6.4016877352083543E-2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7.2126434507749221E-2</v>
      </c>
      <c r="C56" s="304">
        <f t="shared" si="70"/>
        <v>6.9633670578246501E-2</v>
      </c>
      <c r="D56" s="304">
        <f t="shared" si="71"/>
        <v>7.9062212606556659E-2</v>
      </c>
      <c r="E56" s="304"/>
      <c r="F56" s="304">
        <v>5.0441341460014202E-5</v>
      </c>
      <c r="G56" s="304">
        <v>5.4961870989215462E-5</v>
      </c>
      <c r="H56" s="304">
        <v>7.3247463555897971E-5</v>
      </c>
      <c r="I56" s="304"/>
      <c r="J56" s="304">
        <v>2.6572647860618054E-3</v>
      </c>
      <c r="K56" s="304">
        <v>3.0364653608375113E-3</v>
      </c>
      <c r="L56" s="304">
        <v>4.0084517848059525E-3</v>
      </c>
      <c r="M56" s="304"/>
      <c r="N56" s="304">
        <v>3.463234398638194E-3</v>
      </c>
      <c r="O56" s="304">
        <v>3.6534690369303953E-3</v>
      </c>
      <c r="P56" s="304">
        <v>4.3926222615604405E-3</v>
      </c>
      <c r="Q56" s="304"/>
      <c r="R56" s="304">
        <v>6.2016461894163978E-4</v>
      </c>
      <c r="S56" s="304">
        <v>6.1263986915669995E-4</v>
      </c>
      <c r="T56" s="304">
        <v>6.5847080836616749E-4</v>
      </c>
      <c r="U56" s="304"/>
      <c r="V56" s="304">
        <v>1.764275725117498E-3</v>
      </c>
      <c r="W56" s="304">
        <v>1.757598658159385E-3</v>
      </c>
      <c r="X56" s="304">
        <v>1.9040315685540956E-3</v>
      </c>
      <c r="Y56" s="304"/>
      <c r="Z56" s="304">
        <v>2.5589721632629278E-2</v>
      </c>
      <c r="AA56" s="304">
        <v>3.048809232806388E-2</v>
      </c>
      <c r="AB56" s="304">
        <v>4.0471511634270069E-2</v>
      </c>
      <c r="AC56" s="304"/>
      <c r="AD56" s="304">
        <v>6.0962511373359451E-3</v>
      </c>
      <c r="AE56" s="304">
        <v>5.7220002821058236E-3</v>
      </c>
      <c r="AF56" s="304">
        <v>5.9818210428042992E-3</v>
      </c>
      <c r="AG56" s="304"/>
      <c r="AH56" s="304">
        <v>1.8440287908089978E-2</v>
      </c>
      <c r="AI56" s="304">
        <v>1.4761424319454472E-2</v>
      </c>
      <c r="AJ56" s="304">
        <v>1.4288687988345256E-2</v>
      </c>
      <c r="AK56" s="304"/>
      <c r="AL56" s="304">
        <v>1.3444792959474877E-2</v>
      </c>
      <c r="AM56" s="304">
        <v>9.5470188525491207E-3</v>
      </c>
      <c r="AN56" s="304">
        <v>7.283368054294477E-3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0.51813757928601345</v>
      </c>
      <c r="C57" s="304">
        <f t="shared" si="70"/>
        <v>0.55275445807867418</v>
      </c>
      <c r="D57" s="304">
        <f t="shared" si="71"/>
        <v>0.59245007385250115</v>
      </c>
      <c r="E57" s="304"/>
      <c r="F57" s="304">
        <v>1.1997430152052011E-3</v>
      </c>
      <c r="G57" s="304">
        <v>1.7924643880224964E-3</v>
      </c>
      <c r="H57" s="304">
        <v>3.2801072508705023E-3</v>
      </c>
      <c r="I57" s="304"/>
      <c r="J57" s="304">
        <v>3.2208493949104695E-2</v>
      </c>
      <c r="K57" s="304">
        <v>4.0970594588203353E-2</v>
      </c>
      <c r="L57" s="304">
        <v>5.492196148758334E-2</v>
      </c>
      <c r="M57" s="304"/>
      <c r="N57" s="304">
        <v>8.3060502785354831E-2</v>
      </c>
      <c r="O57" s="304">
        <v>0.10066496799108621</v>
      </c>
      <c r="P57" s="304">
        <v>0.12398667463975122</v>
      </c>
      <c r="Q57" s="304"/>
      <c r="R57" s="304">
        <v>2.4884349490758136E-2</v>
      </c>
      <c r="S57" s="304">
        <v>3.1530371746594267E-2</v>
      </c>
      <c r="T57" s="304">
        <v>3.9043076857924727E-2</v>
      </c>
      <c r="U57" s="304"/>
      <c r="V57" s="304">
        <v>2.3226583722400822E-2</v>
      </c>
      <c r="W57" s="304">
        <v>2.727550238603706E-2</v>
      </c>
      <c r="X57" s="304">
        <v>3.0928894819455939E-2</v>
      </c>
      <c r="Y57" s="304"/>
      <c r="Z57" s="304">
        <v>0.21023966618427456</v>
      </c>
      <c r="AA57" s="304">
        <v>0.23145592777454463</v>
      </c>
      <c r="AB57" s="304">
        <v>0.2788574102104317</v>
      </c>
      <c r="AC57" s="304"/>
      <c r="AD57" s="304">
        <v>3.723241103199116E-2</v>
      </c>
      <c r="AE57" s="304">
        <v>2.6450890598697409E-2</v>
      </c>
      <c r="AF57" s="304">
        <v>7.8107970939467856E-3</v>
      </c>
      <c r="AG57" s="304"/>
      <c r="AH57" s="304">
        <v>5.4467693844111958E-2</v>
      </c>
      <c r="AI57" s="304">
        <v>4.7039162043642703E-2</v>
      </c>
      <c r="AJ57" s="304">
        <v>1.1987565447474995E-2</v>
      </c>
      <c r="AK57" s="304"/>
      <c r="AL57" s="304">
        <v>5.1618135262812143E-2</v>
      </c>
      <c r="AM57" s="304">
        <v>4.5574576561846013E-2</v>
      </c>
      <c r="AN57" s="304">
        <v>4.1633586045061864E-2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2.0816133886886861</v>
      </c>
      <c r="C58" s="304">
        <f t="shared" si="70"/>
        <v>2.1963197838453419</v>
      </c>
      <c r="D58" s="304">
        <f t="shared" si="71"/>
        <v>2.1873540730887076</v>
      </c>
      <c r="E58" s="304"/>
      <c r="F58" s="304">
        <v>6.0726023085504195E-3</v>
      </c>
      <c r="G58" s="304">
        <v>1.0508277051744763E-2</v>
      </c>
      <c r="H58" s="304">
        <v>1.8083042263751792E-2</v>
      </c>
      <c r="I58" s="304"/>
      <c r="J58" s="304">
        <v>1.9174584015341611E-2</v>
      </c>
      <c r="K58" s="304">
        <v>3.4554388572655782E-2</v>
      </c>
      <c r="L58" s="304">
        <v>6.6139735865312549E-2</v>
      </c>
      <c r="M58" s="304"/>
      <c r="N58" s="304">
        <v>2.7443565021314967E-2</v>
      </c>
      <c r="O58" s="304">
        <v>4.0013275448087124E-2</v>
      </c>
      <c r="P58" s="304">
        <v>6.316002522421027E-2</v>
      </c>
      <c r="Q58" s="304"/>
      <c r="R58" s="304">
        <v>2.9310163215939062E-2</v>
      </c>
      <c r="S58" s="304">
        <v>4.5081555153309659E-2</v>
      </c>
      <c r="T58" s="304">
        <v>6.9261280581463636E-2</v>
      </c>
      <c r="U58" s="304"/>
      <c r="V58" s="304">
        <v>8.3017061016592716E-2</v>
      </c>
      <c r="W58" s="304">
        <v>0.11028996776425594</v>
      </c>
      <c r="X58" s="304">
        <v>0.13778494102949485</v>
      </c>
      <c r="Y58" s="304"/>
      <c r="Z58" s="304">
        <v>0.59418629011001078</v>
      </c>
      <c r="AA58" s="304">
        <v>0.71646806147548292</v>
      </c>
      <c r="AB58" s="304">
        <v>0.86764002463506518</v>
      </c>
      <c r="AC58" s="304"/>
      <c r="AD58" s="304">
        <v>0.72419049627956256</v>
      </c>
      <c r="AE58" s="304">
        <v>0.75127595134421132</v>
      </c>
      <c r="AF58" s="304">
        <v>0.72150572552871894</v>
      </c>
      <c r="AG58" s="304"/>
      <c r="AH58" s="304">
        <v>0.48660246757293463</v>
      </c>
      <c r="AI58" s="304">
        <v>0.43088747910353503</v>
      </c>
      <c r="AJ58" s="304">
        <v>0.23370148564112822</v>
      </c>
      <c r="AK58" s="304"/>
      <c r="AL58" s="304">
        <v>0.11161615914843932</v>
      </c>
      <c r="AM58" s="304">
        <v>5.7240827932059736E-2</v>
      </c>
      <c r="AN58" s="304">
        <v>1.0077812319562097E-2</v>
      </c>
    </row>
    <row r="59" spans="1:40" x14ac:dyDescent="0.2">
      <c r="A59" s="13" t="str">
        <f t="shared" si="67"/>
        <v>Elementary occupations</v>
      </c>
      <c r="B59" s="304">
        <f t="shared" si="69"/>
        <v>1.3212705377692033</v>
      </c>
      <c r="C59" s="304">
        <f t="shared" si="70"/>
        <v>1.5182640799482083</v>
      </c>
      <c r="D59" s="304">
        <f t="shared" si="71"/>
        <v>1.6432123404333721</v>
      </c>
      <c r="E59" s="304"/>
      <c r="F59" s="304">
        <v>1.2837330167086612E-4</v>
      </c>
      <c r="G59" s="304">
        <v>1.5792555902290187E-4</v>
      </c>
      <c r="H59" s="304">
        <v>2.4014719451738404E-4</v>
      </c>
      <c r="I59" s="304"/>
      <c r="J59" s="304">
        <v>1.1559320287966078E-2</v>
      </c>
      <c r="K59" s="304">
        <v>2.1419900663865461E-2</v>
      </c>
      <c r="L59" s="304">
        <v>3.8443625356655832E-2</v>
      </c>
      <c r="M59" s="304"/>
      <c r="N59" s="304">
        <v>3.0337441392419139E-2</v>
      </c>
      <c r="O59" s="304">
        <v>4.8255727630932922E-2</v>
      </c>
      <c r="P59" s="304">
        <v>5.8708894367509742E-2</v>
      </c>
      <c r="Q59" s="304"/>
      <c r="R59" s="304">
        <v>6.8551391622725596E-3</v>
      </c>
      <c r="S59" s="304">
        <v>9.8316958087444669E-3</v>
      </c>
      <c r="T59" s="304">
        <v>1.0845552985801237E-2</v>
      </c>
      <c r="U59" s="304"/>
      <c r="V59" s="304">
        <v>5.1215859756242661E-2</v>
      </c>
      <c r="W59" s="304">
        <v>7.9344936899369875E-2</v>
      </c>
      <c r="X59" s="304">
        <v>0.10231749963063466</v>
      </c>
      <c r="Y59" s="304"/>
      <c r="Z59" s="304">
        <v>0.34312493348712259</v>
      </c>
      <c r="AA59" s="304">
        <v>0.48402581987105214</v>
      </c>
      <c r="AB59" s="304">
        <v>0.6880129524105224</v>
      </c>
      <c r="AC59" s="304"/>
      <c r="AD59" s="304">
        <v>0.37902082262525</v>
      </c>
      <c r="AE59" s="304">
        <v>0.41774516679783863</v>
      </c>
      <c r="AF59" s="304">
        <v>0.41772304721073378</v>
      </c>
      <c r="AG59" s="304"/>
      <c r="AH59" s="304">
        <v>0.38631634871483345</v>
      </c>
      <c r="AI59" s="304">
        <v>0.4095947138287277</v>
      </c>
      <c r="AJ59" s="304">
        <v>0.29682423588143003</v>
      </c>
      <c r="AK59" s="304"/>
      <c r="AL59" s="304">
        <v>0.11271229904142605</v>
      </c>
      <c r="AM59" s="304">
        <v>4.7888192888654403E-2</v>
      </c>
      <c r="AN59" s="304">
        <v>3.0096385395567134E-2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101.84399999999988</v>
      </c>
      <c r="C62" s="305">
        <f>SUM(C63:C71)</f>
        <v>104.29499999999993</v>
      </c>
      <c r="D62" s="305">
        <f>SUM(D63:D71)</f>
        <v>108.07399999999994</v>
      </c>
      <c r="E62" s="304"/>
      <c r="F62" s="305">
        <f>SUM(F63:F71)</f>
        <v>0.33266455477103735</v>
      </c>
      <c r="G62" s="305">
        <f>SUM(G63:G71)</f>
        <v>0.50617732048311059</v>
      </c>
      <c r="H62" s="305">
        <f>SUM(H63:H71)</f>
        <v>0.89709283252195704</v>
      </c>
      <c r="I62" s="304"/>
      <c r="J62" s="305">
        <f>SUM(J63:J71)</f>
        <v>3.9118591313694329</v>
      </c>
      <c r="K62" s="305">
        <f>SUM(K63:K71)</f>
        <v>5.6783698614768294</v>
      </c>
      <c r="L62" s="305">
        <f>SUM(L63:L71)</f>
        <v>10.047305812286236</v>
      </c>
      <c r="M62" s="304"/>
      <c r="N62" s="305">
        <f>SUM(N63:N71)</f>
        <v>13.345577257285296</v>
      </c>
      <c r="O62" s="305">
        <f>SUM(O63:O71)</f>
        <v>16.248545203263454</v>
      </c>
      <c r="P62" s="305">
        <f>SUM(P63:P71)</f>
        <v>21.505227538601655</v>
      </c>
      <c r="Q62" s="304"/>
      <c r="R62" s="305">
        <f>SUM(R63:R71)</f>
        <v>4.1307494864390497</v>
      </c>
      <c r="S62" s="305">
        <f>SUM(S63:S71)</f>
        <v>4.8679725824426407</v>
      </c>
      <c r="T62" s="305">
        <f>SUM(T63:T71)</f>
        <v>6.4030330361145129</v>
      </c>
      <c r="U62" s="304"/>
      <c r="V62" s="305">
        <f>SUM(V63:V71)</f>
        <v>4.6458612193424766</v>
      </c>
      <c r="W62" s="305">
        <f>SUM(W63:W71)</f>
        <v>5.3756513854062948</v>
      </c>
      <c r="X62" s="305">
        <f>SUM(X63:X71)</f>
        <v>6.7521139582865377</v>
      </c>
      <c r="Y62" s="304"/>
      <c r="Z62" s="305">
        <f>SUM(Z63:Z71)</f>
        <v>25.724834393562492</v>
      </c>
      <c r="AA62" s="305">
        <f>SUM(AA63:AA71)</f>
        <v>26.837430229561122</v>
      </c>
      <c r="AB62" s="305">
        <f>SUM(AB63:AB71)</f>
        <v>29.346666051722138</v>
      </c>
      <c r="AC62" s="304"/>
      <c r="AD62" s="305">
        <f>SUM(AD63:AD71)</f>
        <v>25.552376140881318</v>
      </c>
      <c r="AE62" s="305">
        <f>SUM(AE63:AE71)</f>
        <v>23.75354168318632</v>
      </c>
      <c r="AF62" s="305">
        <f>SUM(AF63:AF71)</f>
        <v>19.552815669535821</v>
      </c>
      <c r="AG62" s="304"/>
      <c r="AH62" s="305">
        <f>SUM(AH63:AH71)</f>
        <v>18.687610579727536</v>
      </c>
      <c r="AI62" s="305">
        <f>SUM(AI63:AI71)</f>
        <v>16.932220503964921</v>
      </c>
      <c r="AJ62" s="305">
        <f>SUM(AJ63:AJ71)</f>
        <v>10.08657130408888</v>
      </c>
      <c r="AK62" s="304"/>
      <c r="AL62" s="305">
        <f>SUM(AL63:AL71)</f>
        <v>5.5124672366212399</v>
      </c>
      <c r="AM62" s="305">
        <f>SUM(AM63:AM71)</f>
        <v>4.0950912302152371</v>
      </c>
      <c r="AN62" s="305">
        <f>SUM(AN63:AN71)</f>
        <v>3.4831737968421805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14.935492606422905</v>
      </c>
      <c r="C63" s="304">
        <f t="shared" ref="C63:C71" si="73">SUM(G63,K63,O63,S63,W63,AA63,AE63,AI63,AM63)</f>
        <v>14.550891537611763</v>
      </c>
      <c r="D63" s="304">
        <f t="shared" ref="D63:D71" si="74">SUM(H63,L63,P63,T63,X63,AB63,AF63,AJ63,AN63)</f>
        <v>16.026468239755584</v>
      </c>
      <c r="E63" s="304"/>
      <c r="F63" s="304">
        <v>7.8578522057757741E-2</v>
      </c>
      <c r="G63" s="304">
        <v>0.11871962696534662</v>
      </c>
      <c r="H63" s="304">
        <v>0.21674895554878015</v>
      </c>
      <c r="I63" s="304"/>
      <c r="J63" s="304">
        <v>0.96919736881178664</v>
      </c>
      <c r="K63" s="304">
        <v>1.3114325712959878</v>
      </c>
      <c r="L63" s="304">
        <v>2.3044471164192397</v>
      </c>
      <c r="M63" s="304"/>
      <c r="N63" s="304">
        <v>3.1697874535741044</v>
      </c>
      <c r="O63" s="304">
        <v>3.558437554915276</v>
      </c>
      <c r="P63" s="304">
        <v>4.3909280077166128</v>
      </c>
      <c r="Q63" s="304"/>
      <c r="R63" s="304">
        <v>0.68841340449093835</v>
      </c>
      <c r="S63" s="304">
        <v>0.71204713950741616</v>
      </c>
      <c r="T63" s="304">
        <v>0.89318394251144606</v>
      </c>
      <c r="U63" s="304"/>
      <c r="V63" s="304">
        <v>0.9090986483188549</v>
      </c>
      <c r="W63" s="304">
        <v>0.94019865681339754</v>
      </c>
      <c r="X63" s="304">
        <v>0.96359710172858504</v>
      </c>
      <c r="Y63" s="304"/>
      <c r="Z63" s="304">
        <v>3.1120075174013908</v>
      </c>
      <c r="AA63" s="304">
        <v>2.8555615834369377</v>
      </c>
      <c r="AB63" s="304">
        <v>3.2197725035865252</v>
      </c>
      <c r="AC63" s="304"/>
      <c r="AD63" s="304">
        <v>3.1363256616503921</v>
      </c>
      <c r="AE63" s="304">
        <v>2.6130356311976697</v>
      </c>
      <c r="AF63" s="304">
        <v>2.002412203453714</v>
      </c>
      <c r="AG63" s="304"/>
      <c r="AH63" s="304">
        <v>2.5228882237573154</v>
      </c>
      <c r="AI63" s="304">
        <v>2.17481935454845</v>
      </c>
      <c r="AJ63" s="304">
        <v>1.7807979749407958</v>
      </c>
      <c r="AK63" s="304"/>
      <c r="AL63" s="304">
        <v>0.34919580636036512</v>
      </c>
      <c r="AM63" s="304">
        <v>0.26663941893128085</v>
      </c>
      <c r="AN63" s="304">
        <v>0.25458043384988227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8.0212391958985343</v>
      </c>
      <c r="C64" s="304">
        <f t="shared" si="73"/>
        <v>8.8860255946767861</v>
      </c>
      <c r="D64" s="304">
        <f t="shared" si="74"/>
        <v>10.178120481779453</v>
      </c>
      <c r="E64" s="304"/>
      <c r="F64" s="304">
        <v>0.12391890181309938</v>
      </c>
      <c r="G64" s="304">
        <v>0.18880195604293185</v>
      </c>
      <c r="H64" s="304">
        <v>0.32813414583549122</v>
      </c>
      <c r="I64" s="304"/>
      <c r="J64" s="304">
        <v>0.85086897208437295</v>
      </c>
      <c r="K64" s="304">
        <v>1.2247566094784212</v>
      </c>
      <c r="L64" s="304">
        <v>2.036327269706244</v>
      </c>
      <c r="M64" s="304"/>
      <c r="N64" s="304">
        <v>1.8525617425059406</v>
      </c>
      <c r="O64" s="304">
        <v>2.24439377282315</v>
      </c>
      <c r="P64" s="304">
        <v>2.7615289834670524</v>
      </c>
      <c r="Q64" s="304"/>
      <c r="R64" s="304">
        <v>0.30942831616278643</v>
      </c>
      <c r="S64" s="304">
        <v>0.32466074575484033</v>
      </c>
      <c r="T64" s="304">
        <v>0.34949770433705274</v>
      </c>
      <c r="U64" s="304"/>
      <c r="V64" s="304">
        <v>0.46235586317217481</v>
      </c>
      <c r="W64" s="304">
        <v>0.5278659666689911</v>
      </c>
      <c r="X64" s="304">
        <v>0.60366645342934577</v>
      </c>
      <c r="Y64" s="304"/>
      <c r="Z64" s="304">
        <v>1.9406671120080869</v>
      </c>
      <c r="AA64" s="304">
        <v>2.1285226395025592</v>
      </c>
      <c r="AB64" s="304">
        <v>2.4295375684108063</v>
      </c>
      <c r="AC64" s="304"/>
      <c r="AD64" s="304">
        <v>1.3818658498665417</v>
      </c>
      <c r="AE64" s="304">
        <v>1.2338913378970313</v>
      </c>
      <c r="AF64" s="304">
        <v>0.92889142523982693</v>
      </c>
      <c r="AG64" s="304"/>
      <c r="AH64" s="304">
        <v>0.94169188216190858</v>
      </c>
      <c r="AI64" s="304">
        <v>0.88401379545613257</v>
      </c>
      <c r="AJ64" s="304">
        <v>0.60669699078902384</v>
      </c>
      <c r="AK64" s="304"/>
      <c r="AL64" s="304">
        <v>0.15788055612362292</v>
      </c>
      <c r="AM64" s="304">
        <v>0.12911877105273012</v>
      </c>
      <c r="AN64" s="304">
        <v>0.13383994056460854</v>
      </c>
    </row>
    <row r="65" spans="1:40" x14ac:dyDescent="0.2">
      <c r="A65" s="13" t="str">
        <f t="shared" si="72"/>
        <v>Associate professional occupations</v>
      </c>
      <c r="B65" s="304">
        <f t="shared" si="75"/>
        <v>7.5969728835728123</v>
      </c>
      <c r="C65" s="304">
        <f t="shared" si="73"/>
        <v>7.7469946768128457</v>
      </c>
      <c r="D65" s="304">
        <f t="shared" si="74"/>
        <v>8.5057045655577124</v>
      </c>
      <c r="E65" s="304"/>
      <c r="F65" s="304">
        <v>4.7829383389667947E-2</v>
      </c>
      <c r="G65" s="304">
        <v>6.9317160096202368E-2</v>
      </c>
      <c r="H65" s="304">
        <v>0.11673181982244317</v>
      </c>
      <c r="I65" s="304"/>
      <c r="J65" s="304">
        <v>0.40283794831900038</v>
      </c>
      <c r="K65" s="304">
        <v>0.54714450092255484</v>
      </c>
      <c r="L65" s="304">
        <v>0.88938275459473337</v>
      </c>
      <c r="M65" s="304"/>
      <c r="N65" s="304">
        <v>1.4221986029753084</v>
      </c>
      <c r="O65" s="304">
        <v>1.6199006593948342</v>
      </c>
      <c r="P65" s="304">
        <v>1.9849569414797192</v>
      </c>
      <c r="Q65" s="304"/>
      <c r="R65" s="304">
        <v>0.33572157864401347</v>
      </c>
      <c r="S65" s="304">
        <v>0.37205110806057629</v>
      </c>
      <c r="T65" s="304">
        <v>0.4663432359087813</v>
      </c>
      <c r="U65" s="304"/>
      <c r="V65" s="304">
        <v>0.42495416446489759</v>
      </c>
      <c r="W65" s="304">
        <v>0.48252123970921035</v>
      </c>
      <c r="X65" s="304">
        <v>0.58065574577279744</v>
      </c>
      <c r="Y65" s="304"/>
      <c r="Z65" s="304">
        <v>2.0006070121836514</v>
      </c>
      <c r="AA65" s="304">
        <v>2.0652136167309627</v>
      </c>
      <c r="AB65" s="304">
        <v>2.3551079668955639</v>
      </c>
      <c r="AC65" s="304"/>
      <c r="AD65" s="304">
        <v>1.6681098811856123</v>
      </c>
      <c r="AE65" s="304">
        <v>1.5486256571259613</v>
      </c>
      <c r="AF65" s="304">
        <v>1.4223094719084106</v>
      </c>
      <c r="AG65" s="304"/>
      <c r="AH65" s="304">
        <v>1.0512651805490383</v>
      </c>
      <c r="AI65" s="304">
        <v>0.8859408560100438</v>
      </c>
      <c r="AJ65" s="304">
        <v>0.53554316791476408</v>
      </c>
      <c r="AK65" s="304"/>
      <c r="AL65" s="304">
        <v>0.24344913186162195</v>
      </c>
      <c r="AM65" s="304">
        <v>0.15627987876250007</v>
      </c>
      <c r="AN65" s="304">
        <v>0.15467346126049994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9.1316765936150563</v>
      </c>
      <c r="C66" s="304">
        <f t="shared" si="73"/>
        <v>9.9297504858032397</v>
      </c>
      <c r="D66" s="304">
        <f t="shared" si="74"/>
        <v>11.357204129576578</v>
      </c>
      <c r="E66" s="304"/>
      <c r="F66" s="304">
        <v>2.0909318125846434E-2</v>
      </c>
      <c r="G66" s="304">
        <v>3.3097712306490307E-2</v>
      </c>
      <c r="H66" s="304">
        <v>6.3191849629740712E-2</v>
      </c>
      <c r="I66" s="304"/>
      <c r="J66" s="304">
        <v>0.34756652613324895</v>
      </c>
      <c r="K66" s="304">
        <v>0.53746670316716261</v>
      </c>
      <c r="L66" s="304">
        <v>1.0043381813086298</v>
      </c>
      <c r="M66" s="304"/>
      <c r="N66" s="304">
        <v>1.37262200450295</v>
      </c>
      <c r="O66" s="304">
        <v>1.8611134182430586</v>
      </c>
      <c r="P66" s="304">
        <v>2.9979069181014428</v>
      </c>
      <c r="Q66" s="304"/>
      <c r="R66" s="304">
        <v>0.47244864197752312</v>
      </c>
      <c r="S66" s="304">
        <v>0.59012737166141593</v>
      </c>
      <c r="T66" s="304">
        <v>0.77315543560450972</v>
      </c>
      <c r="U66" s="304"/>
      <c r="V66" s="304">
        <v>0.41467978556755475</v>
      </c>
      <c r="W66" s="304">
        <v>0.48421404521475875</v>
      </c>
      <c r="X66" s="304">
        <v>0.87433167903405995</v>
      </c>
      <c r="Y66" s="304"/>
      <c r="Z66" s="304">
        <v>2.3995525887250055</v>
      </c>
      <c r="AA66" s="304">
        <v>2.7617074037791678</v>
      </c>
      <c r="AB66" s="304">
        <v>3.1010677959748802</v>
      </c>
      <c r="AC66" s="304"/>
      <c r="AD66" s="304">
        <v>2.5936960963428008</v>
      </c>
      <c r="AE66" s="304">
        <v>2.6007829479515263</v>
      </c>
      <c r="AF66" s="304">
        <v>2.1370413618622899</v>
      </c>
      <c r="AG66" s="304"/>
      <c r="AH66" s="304">
        <v>1.2995477500771075</v>
      </c>
      <c r="AI66" s="304">
        <v>0.92401870484521376</v>
      </c>
      <c r="AJ66" s="304">
        <v>0.30981523836316777</v>
      </c>
      <c r="AK66" s="304"/>
      <c r="AL66" s="304">
        <v>0.21065388216301817</v>
      </c>
      <c r="AM66" s="304">
        <v>0.1372221786344453</v>
      </c>
      <c r="AN66" s="304">
        <v>9.6355669697856874E-2</v>
      </c>
    </row>
    <row r="67" spans="1:40" x14ac:dyDescent="0.2">
      <c r="A67" s="13" t="str">
        <f t="shared" si="72"/>
        <v>Skilled trades occupations</v>
      </c>
      <c r="B67" s="304">
        <f t="shared" si="75"/>
        <v>9.2212313044611616</v>
      </c>
      <c r="C67" s="304">
        <f t="shared" si="73"/>
        <v>9.5124030557384618</v>
      </c>
      <c r="D67" s="304">
        <f t="shared" si="74"/>
        <v>9.2112522399272923</v>
      </c>
      <c r="E67" s="304"/>
      <c r="F67" s="304">
        <v>5.3104473132381163E-3</v>
      </c>
      <c r="G67" s="304">
        <v>8.8649318716879817E-3</v>
      </c>
      <c r="H67" s="304">
        <v>1.6717733675528073E-2</v>
      </c>
      <c r="I67" s="304"/>
      <c r="J67" s="304">
        <v>0.15301507393656119</v>
      </c>
      <c r="K67" s="304">
        <v>0.25322789829900061</v>
      </c>
      <c r="L67" s="304">
        <v>0.48109363342509109</v>
      </c>
      <c r="M67" s="304"/>
      <c r="N67" s="304">
        <v>0.49715089506641547</v>
      </c>
      <c r="O67" s="304">
        <v>0.67468594078622035</v>
      </c>
      <c r="P67" s="304">
        <v>0.85746139632380236</v>
      </c>
      <c r="Q67" s="304"/>
      <c r="R67" s="304">
        <v>0.28037432203330809</v>
      </c>
      <c r="S67" s="304">
        <v>0.34438679586769433</v>
      </c>
      <c r="T67" s="304">
        <v>0.45498678387584146</v>
      </c>
      <c r="U67" s="304"/>
      <c r="V67" s="304">
        <v>0.43403280072801181</v>
      </c>
      <c r="W67" s="304">
        <v>0.53021521695839469</v>
      </c>
      <c r="X67" s="304">
        <v>0.57533395630220208</v>
      </c>
      <c r="Y67" s="304"/>
      <c r="Z67" s="304">
        <v>3.2325426011027227</v>
      </c>
      <c r="AA67" s="304">
        <v>3.4679023433148988</v>
      </c>
      <c r="AB67" s="304">
        <v>3.6087469811806381</v>
      </c>
      <c r="AC67" s="304"/>
      <c r="AD67" s="304">
        <v>2.3090346335249379</v>
      </c>
      <c r="AE67" s="304">
        <v>2.1281762383228799</v>
      </c>
      <c r="AF67" s="304">
        <v>1.8041163340682735</v>
      </c>
      <c r="AG67" s="304"/>
      <c r="AH67" s="304">
        <v>1.6372662064972086</v>
      </c>
      <c r="AI67" s="304">
        <v>1.6668091737062063</v>
      </c>
      <c r="AJ67" s="304">
        <v>1.1663958114632749</v>
      </c>
      <c r="AK67" s="304"/>
      <c r="AL67" s="304">
        <v>0.67250432425875639</v>
      </c>
      <c r="AM67" s="304">
        <v>0.43813451661148073</v>
      </c>
      <c r="AN67" s="304">
        <v>0.24639960961263996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2.6321328474506362</v>
      </c>
      <c r="C68" s="304">
        <f t="shared" si="73"/>
        <v>2.6142736562465374</v>
      </c>
      <c r="D68" s="304">
        <f t="shared" si="74"/>
        <v>3.0202622656287859</v>
      </c>
      <c r="E68" s="304"/>
      <c r="F68" s="304">
        <v>4.4768768909448616E-3</v>
      </c>
      <c r="G68" s="304">
        <v>7.3381374706385158E-3</v>
      </c>
      <c r="H68" s="304">
        <v>1.3557389849378914E-2</v>
      </c>
      <c r="I68" s="304"/>
      <c r="J68" s="304">
        <v>6.0472454192297756E-2</v>
      </c>
      <c r="K68" s="304">
        <v>8.4344694477315865E-2</v>
      </c>
      <c r="L68" s="304">
        <v>0.17016509315371089</v>
      </c>
      <c r="M68" s="304"/>
      <c r="N68" s="304">
        <v>0.29675734419113475</v>
      </c>
      <c r="O68" s="304">
        <v>0.34398860175805773</v>
      </c>
      <c r="P68" s="304">
        <v>0.44072115989756844</v>
      </c>
      <c r="Q68" s="304"/>
      <c r="R68" s="304">
        <v>0.23086118565608529</v>
      </c>
      <c r="S68" s="304">
        <v>0.2656145015745382</v>
      </c>
      <c r="T68" s="304">
        <v>0.3886919461381782</v>
      </c>
      <c r="U68" s="304"/>
      <c r="V68" s="304">
        <v>0.23404147909213899</v>
      </c>
      <c r="W68" s="304">
        <v>0.25852688007052438</v>
      </c>
      <c r="X68" s="304">
        <v>0.37226696172926838</v>
      </c>
      <c r="Y68" s="304"/>
      <c r="Z68" s="304">
        <v>0.52435488860455037</v>
      </c>
      <c r="AA68" s="304">
        <v>0.50850484328612744</v>
      </c>
      <c r="AB68" s="304">
        <v>0.575721498600822</v>
      </c>
      <c r="AC68" s="304"/>
      <c r="AD68" s="304">
        <v>0.70040265302940585</v>
      </c>
      <c r="AE68" s="304">
        <v>0.64457260874258138</v>
      </c>
      <c r="AF68" s="304">
        <v>0.63063445587195888</v>
      </c>
      <c r="AG68" s="304"/>
      <c r="AH68" s="304">
        <v>0.43802653192396118</v>
      </c>
      <c r="AI68" s="304">
        <v>0.42462701884084314</v>
      </c>
      <c r="AJ68" s="304">
        <v>0.37827333715595202</v>
      </c>
      <c r="AK68" s="304"/>
      <c r="AL68" s="304">
        <v>0.14273943387011698</v>
      </c>
      <c r="AM68" s="304">
        <v>7.675637002591075E-2</v>
      </c>
      <c r="AN68" s="304">
        <v>5.0230423231947673E-2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24.1857970573245</v>
      </c>
      <c r="C69" s="304">
        <f t="shared" si="73"/>
        <v>24.128024629318247</v>
      </c>
      <c r="D69" s="304">
        <f t="shared" si="74"/>
        <v>23.504685667110607</v>
      </c>
      <c r="E69" s="304"/>
      <c r="F69" s="304">
        <v>2.6079526700494796E-2</v>
      </c>
      <c r="G69" s="304">
        <v>3.8903741174060043E-2</v>
      </c>
      <c r="H69" s="304">
        <v>6.0544450805677448E-2</v>
      </c>
      <c r="I69" s="304"/>
      <c r="J69" s="304">
        <v>0.58067362344894136</v>
      </c>
      <c r="K69" s="304">
        <v>0.87527143990898504</v>
      </c>
      <c r="L69" s="304">
        <v>1.6619561260808646</v>
      </c>
      <c r="M69" s="304"/>
      <c r="N69" s="304">
        <v>2.709227084116431</v>
      </c>
      <c r="O69" s="304">
        <v>3.3082449355331058</v>
      </c>
      <c r="P69" s="304">
        <v>4.4724756662917144</v>
      </c>
      <c r="Q69" s="304"/>
      <c r="R69" s="304">
        <v>0.91510852351885319</v>
      </c>
      <c r="S69" s="304">
        <v>1.0565468777874774</v>
      </c>
      <c r="T69" s="304">
        <v>1.3980173082245231</v>
      </c>
      <c r="U69" s="304"/>
      <c r="V69" s="304">
        <v>0.71775049124816714</v>
      </c>
      <c r="W69" s="304">
        <v>0.77246092032721569</v>
      </c>
      <c r="X69" s="304">
        <v>0.93504449769032139</v>
      </c>
      <c r="Y69" s="304"/>
      <c r="Z69" s="304">
        <v>7.0354976300047305</v>
      </c>
      <c r="AA69" s="304">
        <v>7.4196728075435443</v>
      </c>
      <c r="AB69" s="304">
        <v>8.3004239550002907</v>
      </c>
      <c r="AC69" s="304"/>
      <c r="AD69" s="304">
        <v>6.2760345920840246</v>
      </c>
      <c r="AE69" s="304">
        <v>5.8184297246622201</v>
      </c>
      <c r="AF69" s="304">
        <v>4.6652693891300396</v>
      </c>
      <c r="AG69" s="304"/>
      <c r="AH69" s="304">
        <v>4.6625345995679268</v>
      </c>
      <c r="AI69" s="304">
        <v>4.0487575784924417</v>
      </c>
      <c r="AJ69" s="304">
        <v>1.4109211364830159</v>
      </c>
      <c r="AK69" s="304"/>
      <c r="AL69" s="304">
        <v>1.2628909866349323</v>
      </c>
      <c r="AM69" s="304">
        <v>0.78973660388919498</v>
      </c>
      <c r="AN69" s="304">
        <v>0.60003313740416053</v>
      </c>
    </row>
    <row r="70" spans="1:40" x14ac:dyDescent="0.2">
      <c r="A70" s="13" t="str">
        <f t="shared" si="72"/>
        <v>Process, plant and machine operatives</v>
      </c>
      <c r="B70" s="304">
        <f t="shared" si="75"/>
        <v>8.2844388709687191</v>
      </c>
      <c r="C70" s="304">
        <f t="shared" si="73"/>
        <v>8.5316739362055038</v>
      </c>
      <c r="D70" s="304">
        <f t="shared" si="74"/>
        <v>8.5680770110729831</v>
      </c>
      <c r="E70" s="304"/>
      <c r="F70" s="304">
        <v>2.1357739914075625E-2</v>
      </c>
      <c r="G70" s="304">
        <v>3.5280879503506099E-2</v>
      </c>
      <c r="H70" s="304">
        <v>7.277072640470425E-2</v>
      </c>
      <c r="I70" s="304"/>
      <c r="J70" s="304">
        <v>0.10707766572078437</v>
      </c>
      <c r="K70" s="304">
        <v>0.17523135076888174</v>
      </c>
      <c r="L70" s="304">
        <v>0.31614785390918226</v>
      </c>
      <c r="M70" s="304"/>
      <c r="N70" s="304">
        <v>0.39753626365450612</v>
      </c>
      <c r="O70" s="304">
        <v>0.5907675229492988</v>
      </c>
      <c r="P70" s="304">
        <v>0.9847396151108333</v>
      </c>
      <c r="Q70" s="304"/>
      <c r="R70" s="304">
        <v>0.16798239856284977</v>
      </c>
      <c r="S70" s="304">
        <v>0.23887572447640801</v>
      </c>
      <c r="T70" s="304">
        <v>0.36297138209909802</v>
      </c>
      <c r="U70" s="304"/>
      <c r="V70" s="304">
        <v>0.2627201067417953</v>
      </c>
      <c r="W70" s="304">
        <v>0.34385883871386047</v>
      </c>
      <c r="X70" s="304">
        <v>0.46131144250694833</v>
      </c>
      <c r="Y70" s="304"/>
      <c r="Z70" s="304">
        <v>1.6519058852365682</v>
      </c>
      <c r="AA70" s="304">
        <v>1.8726099159183247</v>
      </c>
      <c r="AB70" s="304">
        <v>2.027825156081132</v>
      </c>
      <c r="AC70" s="304"/>
      <c r="AD70" s="304">
        <v>2.565936570529455</v>
      </c>
      <c r="AE70" s="304">
        <v>2.5738688221894153</v>
      </c>
      <c r="AF70" s="304">
        <v>2.3940102414603723</v>
      </c>
      <c r="AG70" s="304"/>
      <c r="AH70" s="304">
        <v>2.2436977295795737</v>
      </c>
      <c r="AI70" s="304">
        <v>2.1620454277256376</v>
      </c>
      <c r="AJ70" s="304">
        <v>1.6087076089326464</v>
      </c>
      <c r="AK70" s="304"/>
      <c r="AL70" s="304">
        <v>0.86622451102911069</v>
      </c>
      <c r="AM70" s="304">
        <v>0.53913545396017093</v>
      </c>
      <c r="AN70" s="304">
        <v>0.33959298456806619</v>
      </c>
    </row>
    <row r="71" spans="1:40" x14ac:dyDescent="0.2">
      <c r="A71" s="13" t="str">
        <f t="shared" si="72"/>
        <v>Elementary occupations</v>
      </c>
      <c r="B71" s="304">
        <f t="shared" si="75"/>
        <v>17.835018640285551</v>
      </c>
      <c r="C71" s="304">
        <f t="shared" si="73"/>
        <v>18.394962427586545</v>
      </c>
      <c r="D71" s="304">
        <f t="shared" si="74"/>
        <v>17.702225399590926</v>
      </c>
      <c r="E71" s="304"/>
      <c r="F71" s="304">
        <v>4.203838565912419E-3</v>
      </c>
      <c r="G71" s="304">
        <v>5.8531750522468748E-3</v>
      </c>
      <c r="H71" s="304">
        <v>8.6957609502129832E-3</v>
      </c>
      <c r="I71" s="304"/>
      <c r="J71" s="304">
        <v>0.44014949872243891</v>
      </c>
      <c r="K71" s="304">
        <v>0.66949409315851993</v>
      </c>
      <c r="L71" s="304">
        <v>1.18344778368854</v>
      </c>
      <c r="M71" s="304"/>
      <c r="N71" s="304">
        <v>1.6277358666985022</v>
      </c>
      <c r="O71" s="304">
        <v>2.0470127968604515</v>
      </c>
      <c r="P71" s="304">
        <v>2.6145088502129092</v>
      </c>
      <c r="Q71" s="304"/>
      <c r="R71" s="304">
        <v>0.73041111539269243</v>
      </c>
      <c r="S71" s="304">
        <v>0.96366231775227429</v>
      </c>
      <c r="T71" s="304">
        <v>1.3161852974150829</v>
      </c>
      <c r="U71" s="304"/>
      <c r="V71" s="304">
        <v>0.78622788000888177</v>
      </c>
      <c r="W71" s="304">
        <v>1.035789620929942</v>
      </c>
      <c r="X71" s="304">
        <v>1.3859061200930101</v>
      </c>
      <c r="Y71" s="304"/>
      <c r="Z71" s="304">
        <v>3.8276991582957853</v>
      </c>
      <c r="AA71" s="304">
        <v>3.7577350760485979</v>
      </c>
      <c r="AB71" s="304">
        <v>3.7284626259914795</v>
      </c>
      <c r="AC71" s="304"/>
      <c r="AD71" s="304">
        <v>4.9209702026681486</v>
      </c>
      <c r="AE71" s="304">
        <v>4.5921587150970362</v>
      </c>
      <c r="AF71" s="304">
        <v>3.5681307865409346</v>
      </c>
      <c r="AG71" s="304"/>
      <c r="AH71" s="304">
        <v>3.8906924756134962</v>
      </c>
      <c r="AI71" s="304">
        <v>3.7611885943399539</v>
      </c>
      <c r="AJ71" s="304">
        <v>2.2894200380462384</v>
      </c>
      <c r="AK71" s="304"/>
      <c r="AL71" s="304">
        <v>1.6069286043196953</v>
      </c>
      <c r="AM71" s="304">
        <v>1.5620680383475232</v>
      </c>
      <c r="AN71" s="304">
        <v>1.6074681366525188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120.95300000000003</v>
      </c>
      <c r="C74" s="305">
        <f>SUM(C75:C83)</f>
        <v>127.98399999999994</v>
      </c>
      <c r="D74" s="305">
        <f>SUM(D75:D83)</f>
        <v>136.20700000000002</v>
      </c>
      <c r="E74" s="304"/>
      <c r="F74" s="305">
        <f>SUM(F75:F83)</f>
        <v>2.2315101933950854</v>
      </c>
      <c r="G74" s="305">
        <f>SUM(G75:G83)</f>
        <v>3.0076918518760571</v>
      </c>
      <c r="H74" s="305">
        <f>SUM(H75:H83)</f>
        <v>4.4919821561887057</v>
      </c>
      <c r="I74" s="304"/>
      <c r="J74" s="305">
        <f>SUM(J75:J83)</f>
        <v>18.087582798817316</v>
      </c>
      <c r="K74" s="305">
        <f>SUM(K75:K83)</f>
        <v>24.151501506018153</v>
      </c>
      <c r="L74" s="305">
        <f>SUM(L75:L83)</f>
        <v>36.234298098302375</v>
      </c>
      <c r="M74" s="304"/>
      <c r="N74" s="305">
        <f>SUM(N75:N83)</f>
        <v>31.947936857903571</v>
      </c>
      <c r="O74" s="305">
        <f>SUM(O75:O83)</f>
        <v>34.99693900548499</v>
      </c>
      <c r="P74" s="305">
        <f>SUM(P75:P83)</f>
        <v>37.238136557449714</v>
      </c>
      <c r="Q74" s="304"/>
      <c r="R74" s="305">
        <f>SUM(R75:R83)</f>
        <v>5.7519015104308888</v>
      </c>
      <c r="S74" s="305">
        <f>SUM(S75:S83)</f>
        <v>6.5081476115713492</v>
      </c>
      <c r="T74" s="305">
        <f>SUM(T75:T83)</f>
        <v>7.4876493298218723</v>
      </c>
      <c r="U74" s="304"/>
      <c r="V74" s="305">
        <f>SUM(V75:V83)</f>
        <v>7.150125905742355</v>
      </c>
      <c r="W74" s="305">
        <f>SUM(W75:W83)</f>
        <v>7.7315068166740479</v>
      </c>
      <c r="X74" s="305">
        <f>SUM(X75:X83)</f>
        <v>8.4048165204750713</v>
      </c>
      <c r="Y74" s="304"/>
      <c r="Z74" s="305">
        <f>SUM(Z75:Z83)</f>
        <v>19.753211595479048</v>
      </c>
      <c r="AA74" s="305">
        <f>SUM(AA75:AA83)</f>
        <v>18.970823910732353</v>
      </c>
      <c r="AB74" s="305">
        <f>SUM(AB75:AB83)</f>
        <v>17.254840222977954</v>
      </c>
      <c r="AC74" s="304"/>
      <c r="AD74" s="305">
        <f>SUM(AD75:AD83)</f>
        <v>18.50002927839116</v>
      </c>
      <c r="AE74" s="305">
        <f>SUM(AE75:AE83)</f>
        <v>16.629914230328794</v>
      </c>
      <c r="AF74" s="305">
        <f>SUM(AF75:AF83)</f>
        <v>12.24774524067085</v>
      </c>
      <c r="AG74" s="304"/>
      <c r="AH74" s="305">
        <f>SUM(AH75:AH83)</f>
        <v>14.225285735815156</v>
      </c>
      <c r="AI74" s="305">
        <f>SUM(AI75:AI83)</f>
        <v>13.342782369164411</v>
      </c>
      <c r="AJ74" s="305">
        <f>SUM(AJ75:AJ83)</f>
        <v>11.025565454351486</v>
      </c>
      <c r="AK74" s="304"/>
      <c r="AL74" s="305">
        <f>SUM(AL75:AL83)</f>
        <v>3.3054161240254416</v>
      </c>
      <c r="AM74" s="305">
        <f>SUM(AM75:AM83)</f>
        <v>2.6446926981497754</v>
      </c>
      <c r="AN74" s="305">
        <f>SUM(AN75:AN83)</f>
        <v>1.8219664197620031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16.711191601562309</v>
      </c>
      <c r="C75" s="305">
        <f t="shared" ref="C75:C83" si="77">SUM(G75,K75,O75,S75,W75,AA75,AE75,AI75,AM75)</f>
        <v>16.140175415975008</v>
      </c>
      <c r="D75" s="305">
        <f t="shared" ref="D75:D83" si="78">SUM(H75,L75,P75,T75,X75,AB75,AF75,AJ75,AN75)</f>
        <v>17.722840747837942</v>
      </c>
      <c r="E75" s="304"/>
      <c r="F75" s="304">
        <v>0.40294496581212041</v>
      </c>
      <c r="G75" s="304">
        <v>0.51524952898949206</v>
      </c>
      <c r="H75" s="304">
        <v>0.78989443396549386</v>
      </c>
      <c r="I75" s="304"/>
      <c r="J75" s="304">
        <v>2.7105838828529323</v>
      </c>
      <c r="K75" s="304">
        <v>3.2665506585364743</v>
      </c>
      <c r="L75" s="304">
        <v>4.8670554364485561</v>
      </c>
      <c r="M75" s="304"/>
      <c r="N75" s="304">
        <v>5.1942549201916153</v>
      </c>
      <c r="O75" s="304">
        <v>5.1405376379762711</v>
      </c>
      <c r="P75" s="304">
        <v>5.5408972057831605</v>
      </c>
      <c r="Q75" s="304"/>
      <c r="R75" s="304">
        <v>0.5958702296752757</v>
      </c>
      <c r="S75" s="304">
        <v>0.5594778925477103</v>
      </c>
      <c r="T75" s="304">
        <v>0.57651168195378455</v>
      </c>
      <c r="U75" s="304"/>
      <c r="V75" s="304">
        <v>1.2000630704240349</v>
      </c>
      <c r="W75" s="304">
        <v>1.1807991973280272</v>
      </c>
      <c r="X75" s="304">
        <v>1.2837437878388862</v>
      </c>
      <c r="Y75" s="304"/>
      <c r="Z75" s="304">
        <v>2.741579136399646</v>
      </c>
      <c r="AA75" s="304">
        <v>2.2410552970696296</v>
      </c>
      <c r="AB75" s="304">
        <v>1.970766221229042</v>
      </c>
      <c r="AC75" s="304"/>
      <c r="AD75" s="304">
        <v>2.0598385357639435</v>
      </c>
      <c r="AE75" s="304">
        <v>1.6410030444208525</v>
      </c>
      <c r="AF75" s="304">
        <v>1.2159502018766577</v>
      </c>
      <c r="AG75" s="304"/>
      <c r="AH75" s="304">
        <v>1.4575535026630915</v>
      </c>
      <c r="AI75" s="304">
        <v>1.3293739128307254</v>
      </c>
      <c r="AJ75" s="304">
        <v>1.2535817173616237</v>
      </c>
      <c r="AK75" s="304"/>
      <c r="AL75" s="304">
        <v>0.34850335777964925</v>
      </c>
      <c r="AM75" s="304">
        <v>0.26612824627582482</v>
      </c>
      <c r="AN75" s="304">
        <v>0.22444006138073952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31.404869597597319</v>
      </c>
      <c r="C76" s="305">
        <f t="shared" si="77"/>
        <v>35.369751402098366</v>
      </c>
      <c r="D76" s="305">
        <f>SUM(H76,L76,P76,T76,X76,AB76,AF76,AJ76,AN76)</f>
        <v>39.519572457720031</v>
      </c>
      <c r="E76" s="304"/>
      <c r="F76" s="304">
        <v>1.2360388530518724</v>
      </c>
      <c r="G76" s="304">
        <v>1.6837928249973007</v>
      </c>
      <c r="H76" s="304">
        <v>2.412040852453603</v>
      </c>
      <c r="I76" s="304"/>
      <c r="J76" s="304">
        <v>8.160617616846082</v>
      </c>
      <c r="K76" s="304">
        <v>11.01871176362941</v>
      </c>
      <c r="L76" s="304">
        <v>15.886444087694004</v>
      </c>
      <c r="M76" s="304"/>
      <c r="N76" s="304">
        <v>11.562231123642349</v>
      </c>
      <c r="O76" s="304">
        <v>12.45652103305118</v>
      </c>
      <c r="P76" s="304">
        <v>12.056186295309583</v>
      </c>
      <c r="Q76" s="304"/>
      <c r="R76" s="304">
        <v>1.0024473623074823</v>
      </c>
      <c r="S76" s="304">
        <v>1.1037893798854155</v>
      </c>
      <c r="T76" s="304">
        <v>1.1955539038989413</v>
      </c>
      <c r="U76" s="304"/>
      <c r="V76" s="304">
        <v>1.8467690803985028</v>
      </c>
      <c r="W76" s="304">
        <v>1.9390017154553021</v>
      </c>
      <c r="X76" s="304">
        <v>1.9820786864007296</v>
      </c>
      <c r="Y76" s="304"/>
      <c r="Z76" s="304">
        <v>3.2979271312000922</v>
      </c>
      <c r="AA76" s="304">
        <v>3.1339263809531337</v>
      </c>
      <c r="AB76" s="304">
        <v>2.8398865430340319</v>
      </c>
      <c r="AC76" s="304"/>
      <c r="AD76" s="304">
        <v>2.518064807688126</v>
      </c>
      <c r="AE76" s="304">
        <v>2.3373519832522796</v>
      </c>
      <c r="AF76" s="304">
        <v>1.8966215206410357</v>
      </c>
      <c r="AG76" s="304"/>
      <c r="AH76" s="304">
        <v>1.4864347853175786</v>
      </c>
      <c r="AI76" s="304">
        <v>1.3696911348634855</v>
      </c>
      <c r="AJ76" s="304">
        <v>0.93672782662293497</v>
      </c>
      <c r="AK76" s="304"/>
      <c r="AL76" s="304">
        <v>0.29433883714523118</v>
      </c>
      <c r="AM76" s="304">
        <v>0.32696518601086272</v>
      </c>
      <c r="AN76" s="304">
        <v>0.31403274166517353</v>
      </c>
    </row>
    <row r="77" spans="1:40" x14ac:dyDescent="0.2">
      <c r="A77" s="13" t="str">
        <f t="shared" si="76"/>
        <v>Associate professional occupations</v>
      </c>
      <c r="B77" s="305">
        <f t="shared" si="79"/>
        <v>23.105163888858112</v>
      </c>
      <c r="C77" s="305">
        <f t="shared" si="77"/>
        <v>23.786689663478466</v>
      </c>
      <c r="D77" s="305">
        <f t="shared" si="78"/>
        <v>26.097801940398661</v>
      </c>
      <c r="E77" s="304"/>
      <c r="F77" s="304">
        <v>0.41039418397665084</v>
      </c>
      <c r="G77" s="304">
        <v>0.53204530900716029</v>
      </c>
      <c r="H77" s="304">
        <v>0.83117757211951715</v>
      </c>
      <c r="I77" s="304"/>
      <c r="J77" s="304">
        <v>4.324371878556037</v>
      </c>
      <c r="K77" s="304">
        <v>5.6190767291072623</v>
      </c>
      <c r="L77" s="304">
        <v>8.4849363864475151</v>
      </c>
      <c r="M77" s="304"/>
      <c r="N77" s="304">
        <v>7.7028276629317025</v>
      </c>
      <c r="O77" s="304">
        <v>8.0992305211857349</v>
      </c>
      <c r="P77" s="304">
        <v>8.4461100950734469</v>
      </c>
      <c r="Q77" s="304"/>
      <c r="R77" s="304">
        <v>1.296905324562067</v>
      </c>
      <c r="S77" s="304">
        <v>1.4064342332827149</v>
      </c>
      <c r="T77" s="304">
        <v>1.6203974351205617</v>
      </c>
      <c r="U77" s="304"/>
      <c r="V77" s="304">
        <v>1.4077944748004374</v>
      </c>
      <c r="W77" s="304">
        <v>1.4212055100906174</v>
      </c>
      <c r="X77" s="304">
        <v>1.3993300452288646</v>
      </c>
      <c r="Y77" s="304"/>
      <c r="Z77" s="304">
        <v>3.4220290763110048</v>
      </c>
      <c r="AA77" s="304">
        <v>3.0116079701897256</v>
      </c>
      <c r="AB77" s="304">
        <v>2.5840072293019065</v>
      </c>
      <c r="AC77" s="304"/>
      <c r="AD77" s="304">
        <v>2.4138657413950391</v>
      </c>
      <c r="AE77" s="304">
        <v>1.8912722249826155</v>
      </c>
      <c r="AF77" s="304">
        <v>1.2265402601191215</v>
      </c>
      <c r="AG77" s="304"/>
      <c r="AH77" s="304">
        <v>1.8070769004707679</v>
      </c>
      <c r="AI77" s="304">
        <v>1.505194260391951</v>
      </c>
      <c r="AJ77" s="304">
        <v>1.2438421095397971</v>
      </c>
      <c r="AK77" s="304"/>
      <c r="AL77" s="304">
        <v>0.31989864585440447</v>
      </c>
      <c r="AM77" s="304">
        <v>0.30062290524068402</v>
      </c>
      <c r="AN77" s="304">
        <v>0.26146080744792577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17.289020231507262</v>
      </c>
      <c r="C78" s="305">
        <f t="shared" si="77"/>
        <v>17.348243540658032</v>
      </c>
      <c r="D78" s="305">
        <f t="shared" si="78"/>
        <v>16.018591755194365</v>
      </c>
      <c r="E78" s="304"/>
      <c r="F78" s="304">
        <v>8.6611533665426593E-2</v>
      </c>
      <c r="G78" s="304">
        <v>0.1301090935540915</v>
      </c>
      <c r="H78" s="304">
        <v>0.22925489537135155</v>
      </c>
      <c r="I78" s="304"/>
      <c r="J78" s="304">
        <v>1.4654829420570192</v>
      </c>
      <c r="K78" s="304">
        <v>2.1142591532109027</v>
      </c>
      <c r="L78" s="304">
        <v>3.5369540039761334</v>
      </c>
      <c r="M78" s="304"/>
      <c r="N78" s="304">
        <v>3.7431658008147424</v>
      </c>
      <c r="O78" s="304">
        <v>4.6110821047465631</v>
      </c>
      <c r="P78" s="304">
        <v>5.4715785061715945</v>
      </c>
      <c r="Q78" s="304"/>
      <c r="R78" s="304">
        <v>1.1196607209835407</v>
      </c>
      <c r="S78" s="304">
        <v>1.2970842172121302</v>
      </c>
      <c r="T78" s="304">
        <v>1.5104493019678997</v>
      </c>
      <c r="U78" s="304"/>
      <c r="V78" s="304">
        <v>1.3312585238924535</v>
      </c>
      <c r="W78" s="304">
        <v>1.5347009501954301</v>
      </c>
      <c r="X78" s="304">
        <v>1.7328869635796571</v>
      </c>
      <c r="Y78" s="304"/>
      <c r="Z78" s="304">
        <v>3.37490347702412</v>
      </c>
      <c r="AA78" s="304">
        <v>3.089199565823713</v>
      </c>
      <c r="AB78" s="304">
        <v>2.0397607850657518</v>
      </c>
      <c r="AC78" s="304"/>
      <c r="AD78" s="304">
        <v>3.489778887768396</v>
      </c>
      <c r="AE78" s="304">
        <v>2.7596361407656271</v>
      </c>
      <c r="AF78" s="304">
        <v>1.0770663642748313</v>
      </c>
      <c r="AG78" s="304"/>
      <c r="AH78" s="304">
        <v>2.2240369478591013</v>
      </c>
      <c r="AI78" s="304">
        <v>1.4255516484720521</v>
      </c>
      <c r="AJ78" s="304">
        <v>0.33318901759876351</v>
      </c>
      <c r="AK78" s="304"/>
      <c r="AL78" s="304">
        <v>0.45412139744246266</v>
      </c>
      <c r="AM78" s="304">
        <v>0.38662066667752049</v>
      </c>
      <c r="AN78" s="304">
        <v>8.7451917188382314E-2</v>
      </c>
    </row>
    <row r="79" spans="1:40" x14ac:dyDescent="0.2">
      <c r="A79" s="13" t="str">
        <f t="shared" si="76"/>
        <v>Skilled trades occupations</v>
      </c>
      <c r="B79" s="305">
        <f t="shared" si="79"/>
        <v>4.6264146431405182</v>
      </c>
      <c r="C79" s="305">
        <f t="shared" si="77"/>
        <v>5.1053780330320597</v>
      </c>
      <c r="D79" s="305">
        <f t="shared" si="78"/>
        <v>5.3151049728645683</v>
      </c>
      <c r="E79" s="304"/>
      <c r="F79" s="304">
        <v>2.4260941347876649E-2</v>
      </c>
      <c r="G79" s="304">
        <v>4.0042725486384559E-2</v>
      </c>
      <c r="H79" s="304">
        <v>6.24958086557965E-2</v>
      </c>
      <c r="I79" s="304"/>
      <c r="J79" s="304">
        <v>0.24801822291783146</v>
      </c>
      <c r="K79" s="304">
        <v>0.37981215848386446</v>
      </c>
      <c r="L79" s="304">
        <v>0.62330399956539129</v>
      </c>
      <c r="M79" s="304"/>
      <c r="N79" s="304">
        <v>0.59761864624370387</v>
      </c>
      <c r="O79" s="304">
        <v>0.75537573432106364</v>
      </c>
      <c r="P79" s="304">
        <v>0.91499882544849098</v>
      </c>
      <c r="Q79" s="304"/>
      <c r="R79" s="304">
        <v>0.23329109197293499</v>
      </c>
      <c r="S79" s="304">
        <v>0.30184425901013801</v>
      </c>
      <c r="T79" s="304">
        <v>0.39276270050478918</v>
      </c>
      <c r="U79" s="304"/>
      <c r="V79" s="304">
        <v>0.2802549856434014</v>
      </c>
      <c r="W79" s="304">
        <v>0.33458088451323065</v>
      </c>
      <c r="X79" s="304">
        <v>0.38998358197551058</v>
      </c>
      <c r="Y79" s="304"/>
      <c r="Z79" s="304">
        <v>1.2262024266489384</v>
      </c>
      <c r="AA79" s="304">
        <v>1.2802049432372378</v>
      </c>
      <c r="AB79" s="304">
        <v>1.2202848064241272</v>
      </c>
      <c r="AC79" s="304"/>
      <c r="AD79" s="304">
        <v>1.0646223068235614</v>
      </c>
      <c r="AE79" s="304">
        <v>1.0355153208321111</v>
      </c>
      <c r="AF79" s="304">
        <v>0.85633017092919006</v>
      </c>
      <c r="AG79" s="304"/>
      <c r="AH79" s="304">
        <v>0.61584112173195193</v>
      </c>
      <c r="AI79" s="304">
        <v>0.63719505120747066</v>
      </c>
      <c r="AJ79" s="304">
        <v>0.58142129093859107</v>
      </c>
      <c r="AK79" s="304"/>
      <c r="AL79" s="304">
        <v>0.33630489981031797</v>
      </c>
      <c r="AM79" s="304">
        <v>0.34080695594055949</v>
      </c>
      <c r="AN79" s="304">
        <v>0.27352378842268199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8.1096456837420199</v>
      </c>
      <c r="C80" s="305">
        <f t="shared" si="77"/>
        <v>8.6477412084483039</v>
      </c>
      <c r="D80" s="305">
        <f t="shared" si="78"/>
        <v>9.3290099810043134</v>
      </c>
      <c r="E80" s="304"/>
      <c r="F80" s="304">
        <v>7.3582228173962151E-3</v>
      </c>
      <c r="G80" s="304">
        <v>1.052551649555322E-2</v>
      </c>
      <c r="H80" s="304">
        <v>1.8745586611395061E-2</v>
      </c>
      <c r="I80" s="304"/>
      <c r="J80" s="304">
        <v>0.40856130787233841</v>
      </c>
      <c r="K80" s="304">
        <v>0.58008352386171802</v>
      </c>
      <c r="L80" s="304">
        <v>0.92493175332409516</v>
      </c>
      <c r="M80" s="304"/>
      <c r="N80" s="304">
        <v>1.1294626666171603</v>
      </c>
      <c r="O80" s="304">
        <v>1.4423988210605354</v>
      </c>
      <c r="P80" s="304">
        <v>1.8618328135211262</v>
      </c>
      <c r="Q80" s="304"/>
      <c r="R80" s="304">
        <v>0.71917384068188606</v>
      </c>
      <c r="S80" s="304">
        <v>0.84651706218747824</v>
      </c>
      <c r="T80" s="304">
        <v>1.0012859792911026</v>
      </c>
      <c r="U80" s="304"/>
      <c r="V80" s="304">
        <v>0.46337061638498228</v>
      </c>
      <c r="W80" s="304">
        <v>0.5679032928410318</v>
      </c>
      <c r="X80" s="304">
        <v>0.75110292058863448</v>
      </c>
      <c r="Y80" s="304"/>
      <c r="Z80" s="304">
        <v>2.138903706524435</v>
      </c>
      <c r="AA80" s="304">
        <v>2.2520277439405287</v>
      </c>
      <c r="AB80" s="304">
        <v>2.3278880016659045</v>
      </c>
      <c r="AC80" s="304"/>
      <c r="AD80" s="304">
        <v>1.7206077851013879</v>
      </c>
      <c r="AE80" s="304">
        <v>1.5164449376057663</v>
      </c>
      <c r="AF80" s="304">
        <v>1.0962673492273864</v>
      </c>
      <c r="AG80" s="304"/>
      <c r="AH80" s="304">
        <v>1.257458868313944</v>
      </c>
      <c r="AI80" s="304">
        <v>1.2272091451996607</v>
      </c>
      <c r="AJ80" s="304">
        <v>1.1909141534029091</v>
      </c>
      <c r="AK80" s="304"/>
      <c r="AL80" s="304">
        <v>0.26474866942848896</v>
      </c>
      <c r="AM80" s="304">
        <v>0.20463116525602978</v>
      </c>
      <c r="AN80" s="304">
        <v>0.15604142337176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5.8937412513341574</v>
      </c>
      <c r="C81" s="305">
        <f t="shared" si="77"/>
        <v>6.2743332132524836</v>
      </c>
      <c r="D81" s="305">
        <f t="shared" si="78"/>
        <v>6.4109324734541406</v>
      </c>
      <c r="E81" s="304"/>
      <c r="F81" s="304">
        <v>4.3984466056446916E-2</v>
      </c>
      <c r="G81" s="304">
        <v>6.4081823644369845E-2</v>
      </c>
      <c r="H81" s="304">
        <v>0.1001618037402483</v>
      </c>
      <c r="I81" s="304"/>
      <c r="J81" s="304">
        <v>0.36730239412547655</v>
      </c>
      <c r="K81" s="304">
        <v>0.51985351234203758</v>
      </c>
      <c r="L81" s="304">
        <v>0.84441717821213447</v>
      </c>
      <c r="M81" s="304"/>
      <c r="N81" s="304">
        <v>1.1279873567076204</v>
      </c>
      <c r="O81" s="304">
        <v>1.3082629244426323</v>
      </c>
      <c r="P81" s="304">
        <v>1.4820445671832239</v>
      </c>
      <c r="Q81" s="304"/>
      <c r="R81" s="304">
        <v>0.31536354477025003</v>
      </c>
      <c r="S81" s="304">
        <v>0.38465701670999825</v>
      </c>
      <c r="T81" s="304">
        <v>0.46750069685874829</v>
      </c>
      <c r="U81" s="304"/>
      <c r="V81" s="304">
        <v>0.35160640579715313</v>
      </c>
      <c r="W81" s="304">
        <v>0.42808328050957362</v>
      </c>
      <c r="X81" s="304">
        <v>0.48706085384554215</v>
      </c>
      <c r="Y81" s="304"/>
      <c r="Z81" s="304">
        <v>1.3488001284270508</v>
      </c>
      <c r="AA81" s="304">
        <v>1.3752628493244086</v>
      </c>
      <c r="AB81" s="304">
        <v>1.2640034703086391</v>
      </c>
      <c r="AC81" s="304"/>
      <c r="AD81" s="304">
        <v>1.4114335142853094</v>
      </c>
      <c r="AE81" s="304">
        <v>1.3601296690096578</v>
      </c>
      <c r="AF81" s="304">
        <v>1.0690923447419476</v>
      </c>
      <c r="AG81" s="304"/>
      <c r="AH81" s="304">
        <v>0.74730051792925301</v>
      </c>
      <c r="AI81" s="304">
        <v>0.66909225053472876</v>
      </c>
      <c r="AJ81" s="304">
        <v>0.57050885939087426</v>
      </c>
      <c r="AK81" s="304"/>
      <c r="AL81" s="304">
        <v>0.17996292323559729</v>
      </c>
      <c r="AM81" s="304">
        <v>0.16490988673507587</v>
      </c>
      <c r="AN81" s="304">
        <v>0.12614269917278273</v>
      </c>
    </row>
    <row r="82" spans="1:40" x14ac:dyDescent="0.2">
      <c r="A82" s="13" t="str">
        <f t="shared" si="76"/>
        <v>Process, plant and machine operatives</v>
      </c>
      <c r="B82" s="305">
        <f t="shared" si="79"/>
        <v>2.5533591260579307</v>
      </c>
      <c r="C82" s="305">
        <f t="shared" si="77"/>
        <v>2.9051831916152961</v>
      </c>
      <c r="D82" s="305">
        <f t="shared" si="78"/>
        <v>2.9685148463262503</v>
      </c>
      <c r="E82" s="304"/>
      <c r="F82" s="304">
        <v>6.6140367116234713E-3</v>
      </c>
      <c r="G82" s="304">
        <v>1.1233280550917475E-2</v>
      </c>
      <c r="H82" s="304">
        <v>1.7669969007746516E-2</v>
      </c>
      <c r="I82" s="304"/>
      <c r="J82" s="304">
        <v>0.10515028932474767</v>
      </c>
      <c r="K82" s="304">
        <v>0.15669249753110326</v>
      </c>
      <c r="L82" s="304">
        <v>0.25188480711539324</v>
      </c>
      <c r="M82" s="304"/>
      <c r="N82" s="304">
        <v>0.18884702341056536</v>
      </c>
      <c r="O82" s="304">
        <v>0.26351435909417475</v>
      </c>
      <c r="P82" s="304">
        <v>0.33085915707855662</v>
      </c>
      <c r="Q82" s="304"/>
      <c r="R82" s="304">
        <v>8.2071524119414985E-2</v>
      </c>
      <c r="S82" s="304">
        <v>0.11350083285844687</v>
      </c>
      <c r="T82" s="304">
        <v>0.15661630463282569</v>
      </c>
      <c r="U82" s="304"/>
      <c r="V82" s="304">
        <v>7.5583486072129599E-2</v>
      </c>
      <c r="W82" s="304">
        <v>0.10327878490103684</v>
      </c>
      <c r="X82" s="304">
        <v>0.12293686172791954</v>
      </c>
      <c r="Y82" s="304"/>
      <c r="Z82" s="304">
        <v>0.64999417229526923</v>
      </c>
      <c r="AA82" s="304">
        <v>0.79158742006774629</v>
      </c>
      <c r="AB82" s="304">
        <v>0.9536397636411903</v>
      </c>
      <c r="AC82" s="304"/>
      <c r="AD82" s="304">
        <v>0.5534540454575001</v>
      </c>
      <c r="AE82" s="304">
        <v>0.59263844098269436</v>
      </c>
      <c r="AF82" s="304">
        <v>0.55551876166653302</v>
      </c>
      <c r="AG82" s="304"/>
      <c r="AH82" s="304">
        <v>0.54942890843511871</v>
      </c>
      <c r="AI82" s="304">
        <v>0.58786601830940133</v>
      </c>
      <c r="AJ82" s="304">
        <v>0.44173356875619474</v>
      </c>
      <c r="AK82" s="304"/>
      <c r="AL82" s="304">
        <v>0.34221564023156154</v>
      </c>
      <c r="AM82" s="304">
        <v>0.28487155731977526</v>
      </c>
      <c r="AN82" s="304">
        <v>0.13765565269989086</v>
      </c>
    </row>
    <row r="83" spans="1:40" x14ac:dyDescent="0.2">
      <c r="A83" s="39" t="str">
        <f t="shared" si="76"/>
        <v>Elementary occupations</v>
      </c>
      <c r="B83" s="307">
        <f t="shared" si="79"/>
        <v>11.259593976200392</v>
      </c>
      <c r="C83" s="307">
        <f t="shared" si="77"/>
        <v>12.406504331441917</v>
      </c>
      <c r="D83" s="307">
        <f t="shared" si="78"/>
        <v>12.824630825199737</v>
      </c>
      <c r="E83" s="307"/>
      <c r="F83" s="307">
        <v>1.3302989955672497E-2</v>
      </c>
      <c r="G83" s="307">
        <v>2.0611749150787357E-2</v>
      </c>
      <c r="H83" s="307">
        <v>3.0541234263552895E-2</v>
      </c>
      <c r="I83" s="307"/>
      <c r="J83" s="307">
        <v>0.29749426426484971</v>
      </c>
      <c r="K83" s="307">
        <v>0.49646150931538191</v>
      </c>
      <c r="L83" s="307">
        <v>0.81437044551914184</v>
      </c>
      <c r="M83" s="307"/>
      <c r="N83" s="307">
        <v>0.70154165734410967</v>
      </c>
      <c r="O83" s="307">
        <v>0.92001586960683313</v>
      </c>
      <c r="P83" s="307">
        <v>1.1336290918805279</v>
      </c>
      <c r="Q83" s="307"/>
      <c r="R83" s="307">
        <v>0.38711787135803627</v>
      </c>
      <c r="S83" s="307">
        <v>0.4948427178773161</v>
      </c>
      <c r="T83" s="307">
        <v>0.56657132559321921</v>
      </c>
      <c r="U83" s="307"/>
      <c r="V83" s="307">
        <v>0.19342526232925975</v>
      </c>
      <c r="W83" s="307">
        <v>0.2219532008397983</v>
      </c>
      <c r="X83" s="307">
        <v>0.25569281928932791</v>
      </c>
      <c r="Y83" s="307"/>
      <c r="Z83" s="307">
        <v>1.5528723406484912</v>
      </c>
      <c r="AA83" s="307">
        <v>1.7959517401262308</v>
      </c>
      <c r="AB83" s="307">
        <v>2.0546034023073609</v>
      </c>
      <c r="AC83" s="307"/>
      <c r="AD83" s="307">
        <v>3.2683636541078958</v>
      </c>
      <c r="AE83" s="307">
        <v>3.4959224684771906</v>
      </c>
      <c r="AF83" s="307">
        <v>3.2543582671941453</v>
      </c>
      <c r="AG83" s="307"/>
      <c r="AH83" s="307">
        <v>4.0801541830943489</v>
      </c>
      <c r="AI83" s="307">
        <v>4.5916089473549357</v>
      </c>
      <c r="AJ83" s="307">
        <v>4.473646910739796</v>
      </c>
      <c r="AK83" s="307"/>
      <c r="AL83" s="307">
        <v>0.7653217530977281</v>
      </c>
      <c r="AM83" s="307">
        <v>0.36913612869344326</v>
      </c>
      <c r="AN83" s="307">
        <v>0.24121732841266644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Swindon and Wiltshire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88.240999999999957</v>
      </c>
      <c r="C92" s="305">
        <f>SUM(C93:C101)</f>
        <v>92.588999999999956</v>
      </c>
      <c r="D92" s="305">
        <f>SUM(D93:D101)</f>
        <v>99.638000000000048</v>
      </c>
      <c r="E92" s="304"/>
      <c r="F92" s="305">
        <f>SUM(F93:F101)</f>
        <v>2.9667092829627255</v>
      </c>
      <c r="G92" s="305">
        <f>SUM(G93:G101)</f>
        <v>3.7729238855461134</v>
      </c>
      <c r="H92" s="305">
        <f>SUM(H93:H101)</f>
        <v>5.377239850107653</v>
      </c>
      <c r="I92" s="304"/>
      <c r="J92" s="305">
        <f>SUM(J93:J101)</f>
        <v>16.9656579628939</v>
      </c>
      <c r="K92" s="305">
        <f>SUM(K93:K101)</f>
        <v>20.899582799808879</v>
      </c>
      <c r="L92" s="305">
        <f>SUM(L93:L101)</f>
        <v>28.826295040360641</v>
      </c>
      <c r="M92" s="304"/>
      <c r="N92" s="305">
        <f>SUM(N93:N101)</f>
        <v>21.062722954166524</v>
      </c>
      <c r="O92" s="305">
        <f>SUM(O93:O101)</f>
        <v>22.952510804479886</v>
      </c>
      <c r="P92" s="305">
        <f>SUM(P93:P101)</f>
        <v>24.754139339220163</v>
      </c>
      <c r="Q92" s="304"/>
      <c r="R92" s="305">
        <f>SUM(R93:R101)</f>
        <v>7.7156189292375892</v>
      </c>
      <c r="S92" s="305">
        <f>SUM(S93:S101)</f>
        <v>6.9780233253076824</v>
      </c>
      <c r="T92" s="305">
        <f>SUM(T93:T101)</f>
        <v>6.2969595476175604</v>
      </c>
      <c r="U92" s="304"/>
      <c r="V92" s="305">
        <f>SUM(V93:V101)</f>
        <v>3.8917119987384758</v>
      </c>
      <c r="W92" s="305">
        <f>SUM(W93:W101)</f>
        <v>4.0856378341929709</v>
      </c>
      <c r="X92" s="305">
        <f>SUM(X93:X101)</f>
        <v>4.3023793472084533</v>
      </c>
      <c r="Y92" s="304"/>
      <c r="Z92" s="305">
        <f>SUM(Z93:Z101)</f>
        <v>17.926652783241508</v>
      </c>
      <c r="AA92" s="305">
        <f>SUM(AA93:AA101)</f>
        <v>19.135348733804044</v>
      </c>
      <c r="AB92" s="305">
        <f>SUM(AB93:AB101)</f>
        <v>20.150092414410548</v>
      </c>
      <c r="AC92" s="304"/>
      <c r="AD92" s="305">
        <f>SUM(AD93:AD101)</f>
        <v>12.084239707770079</v>
      </c>
      <c r="AE92" s="305">
        <f>SUM(AE93:AE101)</f>
        <v>10.502752413067169</v>
      </c>
      <c r="AF92" s="305">
        <f>SUM(AF93:AF101)</f>
        <v>6.9495301654053341</v>
      </c>
      <c r="AG92" s="304"/>
      <c r="AH92" s="305">
        <f>SUM(AH93:AH101)</f>
        <v>4.9105557262846933</v>
      </c>
      <c r="AI92" s="305">
        <f>SUM(AI93:AI101)</f>
        <v>3.6856334807881082</v>
      </c>
      <c r="AJ92" s="305">
        <f>SUM(AJ93:AJ101)</f>
        <v>2.5068662238496326</v>
      </c>
      <c r="AK92" s="304"/>
      <c r="AL92" s="305">
        <f>SUM(AL93:AL101)</f>
        <v>0.71713065470447335</v>
      </c>
      <c r="AM92" s="305">
        <f>SUM(AM93:AM101)</f>
        <v>0.57658672300508651</v>
      </c>
      <c r="AN92" s="305">
        <f>SUM(AN93:AN101)</f>
        <v>0.4744980718200722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4.6092853526438828</v>
      </c>
      <c r="C93" s="305">
        <f t="shared" ref="C93:D93" si="81">SUM(G93,K93,O93,S93,W93,AA93,AE93,AI93,AM93)</f>
        <v>4.5463709941200952</v>
      </c>
      <c r="D93" s="305">
        <f t="shared" si="81"/>
        <v>5.1289953221050304</v>
      </c>
      <c r="E93" s="304"/>
      <c r="F93" s="304">
        <v>9.6110088101285046E-2</v>
      </c>
      <c r="G93" s="304">
        <v>0.12348693440549706</v>
      </c>
      <c r="H93" s="304">
        <v>0.19913367509388072</v>
      </c>
      <c r="I93" s="304"/>
      <c r="J93" s="304">
        <v>0.94235629481906191</v>
      </c>
      <c r="K93" s="304">
        <v>1.1047772980726431</v>
      </c>
      <c r="L93" s="304">
        <v>1.55258088472611</v>
      </c>
      <c r="M93" s="304"/>
      <c r="N93" s="304">
        <v>1.3242131949154106</v>
      </c>
      <c r="O93" s="304">
        <v>1.3204269589486304</v>
      </c>
      <c r="P93" s="304">
        <v>1.4440972862476391</v>
      </c>
      <c r="Q93" s="304"/>
      <c r="R93" s="304">
        <v>0.72068189170656605</v>
      </c>
      <c r="S93" s="304">
        <v>0.69986626034351596</v>
      </c>
      <c r="T93" s="304">
        <v>0.76651451761215339</v>
      </c>
      <c r="U93" s="304"/>
      <c r="V93" s="304">
        <v>0.19864349975838835</v>
      </c>
      <c r="W93" s="304">
        <v>0.17797503281695135</v>
      </c>
      <c r="X93" s="304">
        <v>0.17777238532402731</v>
      </c>
      <c r="Y93" s="304"/>
      <c r="Z93" s="304">
        <v>0.78262933294330506</v>
      </c>
      <c r="AA93" s="304">
        <v>0.69193378161009889</v>
      </c>
      <c r="AB93" s="304">
        <v>0.65940833138698041</v>
      </c>
      <c r="AC93" s="304"/>
      <c r="AD93" s="304">
        <v>0.34428080389720517</v>
      </c>
      <c r="AE93" s="304">
        <v>0.26565256230591577</v>
      </c>
      <c r="AF93" s="304">
        <v>0.2058461478160574</v>
      </c>
      <c r="AG93" s="304"/>
      <c r="AH93" s="304">
        <v>0.13471481441422073</v>
      </c>
      <c r="AI93" s="304">
        <v>0.100750275244152</v>
      </c>
      <c r="AJ93" s="304">
        <v>6.8846913682784353E-2</v>
      </c>
      <c r="AK93" s="304"/>
      <c r="AL93" s="304">
        <v>6.5655432088440088E-2</v>
      </c>
      <c r="AM93" s="304">
        <v>6.1501890372692047E-2</v>
      </c>
      <c r="AN93" s="304">
        <v>5.4795180215397206E-2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35.065162093729491</v>
      </c>
      <c r="C94" s="305">
        <f t="shared" ref="C94:C101" si="83">SUM(G94,K94,O94,S94,W94,AA94,AE94,AI94,AM94)</f>
        <v>36.653711466047469</v>
      </c>
      <c r="D94" s="305">
        <f t="shared" ref="D94:D101" si="84">SUM(H94,L94,P94,T94,X94,AB94,AF94,AJ94,AN94)</f>
        <v>41.40690017530104</v>
      </c>
      <c r="E94" s="305"/>
      <c r="F94" s="304">
        <v>2.6492874175673666</v>
      </c>
      <c r="G94" s="304">
        <v>3.3260105323691258</v>
      </c>
      <c r="H94" s="304">
        <v>4.633675789809014</v>
      </c>
      <c r="I94" s="304"/>
      <c r="J94" s="304">
        <v>12.677863597445869</v>
      </c>
      <c r="K94" s="304">
        <v>14.982313372937819</v>
      </c>
      <c r="L94" s="304">
        <v>19.775327777598982</v>
      </c>
      <c r="M94" s="304"/>
      <c r="N94" s="304">
        <v>11.665419534009015</v>
      </c>
      <c r="O94" s="304">
        <v>11.504361191897262</v>
      </c>
      <c r="P94" s="304">
        <v>11.262117723315894</v>
      </c>
      <c r="Q94" s="304"/>
      <c r="R94" s="304">
        <v>2.2096108474569665</v>
      </c>
      <c r="S94" s="304">
        <v>1.2305387562093733</v>
      </c>
      <c r="T94" s="304">
        <v>0.63504889451326607</v>
      </c>
      <c r="U94" s="304"/>
      <c r="V94" s="304">
        <v>0.81356948645521787</v>
      </c>
      <c r="W94" s="304">
        <v>0.8464606341401465</v>
      </c>
      <c r="X94" s="304">
        <v>0.86369390477414343</v>
      </c>
      <c r="Y94" s="304"/>
      <c r="Z94" s="304">
        <v>2.4615483624840415</v>
      </c>
      <c r="AA94" s="304">
        <v>2.4724147192291612</v>
      </c>
      <c r="AB94" s="304">
        <v>2.5881232048611031</v>
      </c>
      <c r="AC94" s="304"/>
      <c r="AD94" s="304">
        <v>1.4828979018048396</v>
      </c>
      <c r="AE94" s="304">
        <v>1.2726389671506477</v>
      </c>
      <c r="AF94" s="304">
        <v>0.870387165284917</v>
      </c>
      <c r="AG94" s="304"/>
      <c r="AH94" s="304">
        <v>0.99669512577876962</v>
      </c>
      <c r="AI94" s="304">
        <v>0.91312780232805069</v>
      </c>
      <c r="AJ94" s="304">
        <v>0.70429619120339115</v>
      </c>
      <c r="AK94" s="304"/>
      <c r="AL94" s="304">
        <v>0.10826982072739823</v>
      </c>
      <c r="AM94" s="304">
        <v>0.10584548978587491</v>
      </c>
      <c r="AN94" s="304">
        <v>7.4229523940322575E-2</v>
      </c>
    </row>
    <row r="95" spans="1:40" x14ac:dyDescent="0.2">
      <c r="A95" s="13" t="str">
        <f t="shared" si="80"/>
        <v>Associate professional occupations</v>
      </c>
      <c r="B95" s="305">
        <f t="shared" si="82"/>
        <v>12.980725466690068</v>
      </c>
      <c r="C95" s="305">
        <f t="shared" si="83"/>
        <v>15.929566086864092</v>
      </c>
      <c r="D95" s="305">
        <f t="shared" si="84"/>
        <v>18.162707657523132</v>
      </c>
      <c r="E95" s="305"/>
      <c r="F95" s="304">
        <v>0.1301553580162817</v>
      </c>
      <c r="G95" s="304">
        <v>0.19058052959794589</v>
      </c>
      <c r="H95" s="304">
        <v>0.33209785323008939</v>
      </c>
      <c r="I95" s="304"/>
      <c r="J95" s="304">
        <v>1.7693406283408875</v>
      </c>
      <c r="K95" s="304">
        <v>2.6203119914328861</v>
      </c>
      <c r="L95" s="304">
        <v>4.1641278585159665</v>
      </c>
      <c r="M95" s="304"/>
      <c r="N95" s="304">
        <v>3.5917483889282384</v>
      </c>
      <c r="O95" s="304">
        <v>4.8731165804107022</v>
      </c>
      <c r="P95" s="304">
        <v>5.9955343998917154</v>
      </c>
      <c r="Q95" s="304"/>
      <c r="R95" s="304">
        <v>1.5371529399402422</v>
      </c>
      <c r="S95" s="304">
        <v>1.639826122058756</v>
      </c>
      <c r="T95" s="304">
        <v>1.2811267076228341</v>
      </c>
      <c r="U95" s="304"/>
      <c r="V95" s="304">
        <v>0.70576412105532016</v>
      </c>
      <c r="W95" s="304">
        <v>0.76690912931842037</v>
      </c>
      <c r="X95" s="304">
        <v>0.84069751870533427</v>
      </c>
      <c r="Y95" s="304"/>
      <c r="Z95" s="304">
        <v>2.6429668969405089</v>
      </c>
      <c r="AA95" s="304">
        <v>3.2675560041535716</v>
      </c>
      <c r="AB95" s="304">
        <v>3.6518055981397763</v>
      </c>
      <c r="AC95" s="304"/>
      <c r="AD95" s="304">
        <v>1.7023626420004745</v>
      </c>
      <c r="AE95" s="304">
        <v>1.7383129119209058</v>
      </c>
      <c r="AF95" s="304">
        <v>1.21371335754284</v>
      </c>
      <c r="AG95" s="304"/>
      <c r="AH95" s="304">
        <v>0.82596593159565446</v>
      </c>
      <c r="AI95" s="304">
        <v>0.76810493820335513</v>
      </c>
      <c r="AJ95" s="304">
        <v>0.63575913238000525</v>
      </c>
      <c r="AK95" s="304"/>
      <c r="AL95" s="304">
        <v>7.5268559872460991E-2</v>
      </c>
      <c r="AM95" s="304">
        <v>6.4847879767548064E-2</v>
      </c>
      <c r="AN95" s="304">
        <v>4.7845231494568333E-2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8.3253631491294762</v>
      </c>
      <c r="C96" s="305">
        <f t="shared" si="83"/>
        <v>7.7883060297181954</v>
      </c>
      <c r="D96" s="305">
        <f t="shared" si="84"/>
        <v>6.037189592291913</v>
      </c>
      <c r="E96" s="305"/>
      <c r="F96" s="304">
        <v>5.5039039430305955E-2</v>
      </c>
      <c r="G96" s="304">
        <v>7.9379961543074223E-2</v>
      </c>
      <c r="H96" s="304">
        <v>0.12799166495839789</v>
      </c>
      <c r="I96" s="304"/>
      <c r="J96" s="304">
        <v>0.59952419859280659</v>
      </c>
      <c r="K96" s="304">
        <v>0.82562165538984678</v>
      </c>
      <c r="L96" s="304">
        <v>1.0928577326797382</v>
      </c>
      <c r="M96" s="304"/>
      <c r="N96" s="304">
        <v>1.5431735918338805</v>
      </c>
      <c r="O96" s="304">
        <v>1.8147933455850755</v>
      </c>
      <c r="P96" s="304">
        <v>1.9145027603690949</v>
      </c>
      <c r="Q96" s="304"/>
      <c r="R96" s="304">
        <v>0.8955913811733196</v>
      </c>
      <c r="S96" s="304">
        <v>1.0342443941201962</v>
      </c>
      <c r="T96" s="304">
        <v>1.0928073343228095</v>
      </c>
      <c r="U96" s="304"/>
      <c r="V96" s="304">
        <v>0.58977480891079415</v>
      </c>
      <c r="W96" s="304">
        <v>0.61477806960615755</v>
      </c>
      <c r="X96" s="304">
        <v>0.55999911612782804</v>
      </c>
      <c r="Y96" s="304"/>
      <c r="Z96" s="304">
        <v>1.9590145131748931</v>
      </c>
      <c r="AA96" s="304">
        <v>1.9361275443651034</v>
      </c>
      <c r="AB96" s="304">
        <v>1.0770738647418476</v>
      </c>
      <c r="AC96" s="304"/>
      <c r="AD96" s="304">
        <v>1.5680450460148974</v>
      </c>
      <c r="AE96" s="304">
        <v>0.98011149038244716</v>
      </c>
      <c r="AF96" s="304">
        <v>0.14199093171026064</v>
      </c>
      <c r="AG96" s="304"/>
      <c r="AH96" s="304">
        <v>1.0376894150447353</v>
      </c>
      <c r="AI96" s="304">
        <v>0.48084466520511943</v>
      </c>
      <c r="AJ96" s="304">
        <v>1.9868293680487384E-2</v>
      </c>
      <c r="AK96" s="304"/>
      <c r="AL96" s="304">
        <v>7.7511154953843545E-2</v>
      </c>
      <c r="AM96" s="304">
        <v>2.2404903521175093E-2</v>
      </c>
      <c r="AN96" s="304">
        <v>1.0097893701449005E-2</v>
      </c>
    </row>
    <row r="97" spans="1:40" x14ac:dyDescent="0.2">
      <c r="A97" s="13" t="str">
        <f t="shared" si="80"/>
        <v>Skilled trades occupations</v>
      </c>
      <c r="B97" s="305">
        <f t="shared" si="82"/>
        <v>1.0475142904030728</v>
      </c>
      <c r="C97" s="305">
        <f t="shared" si="83"/>
        <v>1.0435250509928331</v>
      </c>
      <c r="D97" s="305">
        <f t="shared" si="84"/>
        <v>0.96870153241912293</v>
      </c>
      <c r="E97" s="304"/>
      <c r="F97" s="304">
        <v>7.4512616367629972E-3</v>
      </c>
      <c r="G97" s="304">
        <v>1.0828603541986854E-2</v>
      </c>
      <c r="H97" s="304">
        <v>1.7524509232428293E-2</v>
      </c>
      <c r="I97" s="304"/>
      <c r="J97" s="304">
        <v>2.9838190624540378E-2</v>
      </c>
      <c r="K97" s="304">
        <v>4.6667253598775299E-2</v>
      </c>
      <c r="L97" s="304">
        <v>7.7009878821481206E-2</v>
      </c>
      <c r="M97" s="304"/>
      <c r="N97" s="304">
        <v>0.13449230613810328</v>
      </c>
      <c r="O97" s="304">
        <v>0.17015613462115259</v>
      </c>
      <c r="P97" s="304">
        <v>0.19957435682776622</v>
      </c>
      <c r="Q97" s="304"/>
      <c r="R97" s="304">
        <v>4.8787482681580202E-2</v>
      </c>
      <c r="S97" s="304">
        <v>5.6784638056508137E-2</v>
      </c>
      <c r="T97" s="304">
        <v>6.8922321510669571E-2</v>
      </c>
      <c r="U97" s="304"/>
      <c r="V97" s="304">
        <v>4.9927294240813498E-2</v>
      </c>
      <c r="W97" s="304">
        <v>5.7405042343844477E-2</v>
      </c>
      <c r="X97" s="304">
        <v>6.6449063081420887E-2</v>
      </c>
      <c r="Y97" s="304"/>
      <c r="Z97" s="304">
        <v>0.24183066523183441</v>
      </c>
      <c r="AA97" s="304">
        <v>0.21912588896883825</v>
      </c>
      <c r="AB97" s="304">
        <v>0.16556012396995345</v>
      </c>
      <c r="AC97" s="304"/>
      <c r="AD97" s="304">
        <v>0.30416965966474269</v>
      </c>
      <c r="AE97" s="304">
        <v>0.26480963916113331</v>
      </c>
      <c r="AF97" s="304">
        <v>0.17341024867605742</v>
      </c>
      <c r="AG97" s="304"/>
      <c r="AH97" s="304">
        <v>0.1833913276507762</v>
      </c>
      <c r="AI97" s="304">
        <v>0.17094352157727996</v>
      </c>
      <c r="AJ97" s="304">
        <v>0.16520330136252406</v>
      </c>
      <c r="AK97" s="304"/>
      <c r="AL97" s="304">
        <v>4.7626102533918968E-2</v>
      </c>
      <c r="AM97" s="304">
        <v>4.6804329123314156E-2</v>
      </c>
      <c r="AN97" s="304">
        <v>3.5047728936821933E-2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21.403666241115133</v>
      </c>
      <c r="C98" s="305">
        <f t="shared" si="83"/>
        <v>22.130875687121879</v>
      </c>
      <c r="D98" s="305">
        <f t="shared" si="84"/>
        <v>23.942350543590393</v>
      </c>
      <c r="E98" s="304"/>
      <c r="F98" s="304">
        <v>1.1719550691704874E-2</v>
      </c>
      <c r="G98" s="304">
        <v>1.686506498596738E-2</v>
      </c>
      <c r="H98" s="304">
        <v>2.8710526114033168E-2</v>
      </c>
      <c r="I98" s="304"/>
      <c r="J98" s="304">
        <v>0.78438122048792913</v>
      </c>
      <c r="K98" s="304">
        <v>1.096221471306027</v>
      </c>
      <c r="L98" s="304">
        <v>1.8326739615150498</v>
      </c>
      <c r="M98" s="304"/>
      <c r="N98" s="304">
        <v>2.4028842341818817</v>
      </c>
      <c r="O98" s="304">
        <v>2.8241679058748144</v>
      </c>
      <c r="P98" s="304">
        <v>3.4371793682199447</v>
      </c>
      <c r="Q98" s="304"/>
      <c r="R98" s="304">
        <v>2.0502134300808117</v>
      </c>
      <c r="S98" s="304">
        <v>2.0200450009742958</v>
      </c>
      <c r="T98" s="304">
        <v>2.0591561192414329</v>
      </c>
      <c r="U98" s="304"/>
      <c r="V98" s="304">
        <v>1.307508188284126</v>
      </c>
      <c r="W98" s="304">
        <v>1.3654503443021944</v>
      </c>
      <c r="X98" s="304">
        <v>1.5079569465621567</v>
      </c>
      <c r="Y98" s="304"/>
      <c r="Z98" s="304">
        <v>8.7455697994653541</v>
      </c>
      <c r="AA98" s="304">
        <v>9.5203208197802613</v>
      </c>
      <c r="AB98" s="304">
        <v>11.106423564978151</v>
      </c>
      <c r="AC98" s="304"/>
      <c r="AD98" s="304">
        <v>5.3335947671227126</v>
      </c>
      <c r="AE98" s="304">
        <v>4.8096445640868124</v>
      </c>
      <c r="AF98" s="304">
        <v>3.4592410678396877</v>
      </c>
      <c r="AG98" s="304"/>
      <c r="AH98" s="304">
        <v>0.6853351015415613</v>
      </c>
      <c r="AI98" s="304">
        <v>0.41530689419702571</v>
      </c>
      <c r="AJ98" s="304">
        <v>0.43687198100018942</v>
      </c>
      <c r="AK98" s="304"/>
      <c r="AL98" s="304">
        <v>8.2459949259049925E-2</v>
      </c>
      <c r="AM98" s="304">
        <v>6.2853621614478467E-2</v>
      </c>
      <c r="AN98" s="304">
        <v>7.4137008119749603E-2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1.0276405191939273</v>
      </c>
      <c r="C99" s="305">
        <f t="shared" si="83"/>
        <v>1.1208551422352198</v>
      </c>
      <c r="D99" s="305">
        <f>SUM(H99,L99,P99,T99,X99,AB99,AF99,AJ99,AN99)</f>
        <v>1.1381406964702308</v>
      </c>
      <c r="E99" s="304"/>
      <c r="F99" s="304">
        <v>5.3943101289667004E-3</v>
      </c>
      <c r="G99" s="304">
        <v>8.2181090335845652E-3</v>
      </c>
      <c r="H99" s="304">
        <v>1.3021886642110061E-2</v>
      </c>
      <c r="I99" s="304"/>
      <c r="J99" s="304">
        <v>0.10216415128042805</v>
      </c>
      <c r="K99" s="304">
        <v>0.14055232599180845</v>
      </c>
      <c r="L99" s="304">
        <v>0.2060906547797261</v>
      </c>
      <c r="M99" s="304"/>
      <c r="N99" s="304">
        <v>0.22779764198998836</v>
      </c>
      <c r="O99" s="304">
        <v>0.26431351728924862</v>
      </c>
      <c r="P99" s="304">
        <v>0.28954113540930654</v>
      </c>
      <c r="Q99" s="304"/>
      <c r="R99" s="304">
        <v>0.12055886912128963</v>
      </c>
      <c r="S99" s="304">
        <v>0.11937827007618654</v>
      </c>
      <c r="T99" s="304">
        <v>0.11839644173160209</v>
      </c>
      <c r="U99" s="304"/>
      <c r="V99" s="304">
        <v>7.5739145320006751E-2</v>
      </c>
      <c r="W99" s="304">
        <v>8.8524406389639029E-2</v>
      </c>
      <c r="X99" s="304">
        <v>9.6812553300207743E-2</v>
      </c>
      <c r="Y99" s="304"/>
      <c r="Z99" s="304">
        <v>0.23741527076512292</v>
      </c>
      <c r="AA99" s="304">
        <v>0.25719106093881372</v>
      </c>
      <c r="AB99" s="304">
        <v>0.25899897407968503</v>
      </c>
      <c r="AC99" s="304"/>
      <c r="AD99" s="304">
        <v>0.1727331507834603</v>
      </c>
      <c r="AE99" s="304">
        <v>0.15477374956294437</v>
      </c>
      <c r="AF99" s="304">
        <v>7.5462477317403409E-2</v>
      </c>
      <c r="AG99" s="304"/>
      <c r="AH99" s="304">
        <v>6.4929748823713732E-2</v>
      </c>
      <c r="AI99" s="304">
        <v>6.1360251736660161E-2</v>
      </c>
      <c r="AJ99" s="304">
        <v>4.720261867184556E-2</v>
      </c>
      <c r="AK99" s="304"/>
      <c r="AL99" s="304">
        <v>2.0908230980950779E-2</v>
      </c>
      <c r="AM99" s="304">
        <v>2.6543451216334186E-2</v>
      </c>
      <c r="AN99" s="304">
        <v>3.2613954538344037E-2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0.82318327400836044</v>
      </c>
      <c r="C100" s="305">
        <f t="shared" si="83"/>
        <v>0.87323325921036332</v>
      </c>
      <c r="D100" s="305">
        <f t="shared" si="84"/>
        <v>0.81180835079051661</v>
      </c>
      <c r="E100" s="304"/>
      <c r="F100" s="304">
        <v>8.2096478897058824E-3</v>
      </c>
      <c r="G100" s="304">
        <v>1.3173765136948771E-2</v>
      </c>
      <c r="H100" s="304">
        <v>2.1033811059363017E-2</v>
      </c>
      <c r="I100" s="304"/>
      <c r="J100" s="304">
        <v>2.4046712886955691E-2</v>
      </c>
      <c r="K100" s="304">
        <v>4.1108627872576131E-2</v>
      </c>
      <c r="L100" s="304">
        <v>5.9500608955195614E-2</v>
      </c>
      <c r="M100" s="304"/>
      <c r="N100" s="304">
        <v>5.5465682027371226E-2</v>
      </c>
      <c r="O100" s="304">
        <v>6.6626183353269627E-2</v>
      </c>
      <c r="P100" s="304">
        <v>7.5790514883933333E-2</v>
      </c>
      <c r="Q100" s="304"/>
      <c r="R100" s="304">
        <v>1.6285065873809734E-2</v>
      </c>
      <c r="S100" s="304">
        <v>2.4413814419922335E-2</v>
      </c>
      <c r="T100" s="304">
        <v>3.135235048103005E-2</v>
      </c>
      <c r="U100" s="304"/>
      <c r="V100" s="304">
        <v>6.7801516336412404E-2</v>
      </c>
      <c r="W100" s="304">
        <v>8.4327956540782845E-2</v>
      </c>
      <c r="X100" s="304">
        <v>0.10043981556968935</v>
      </c>
      <c r="Y100" s="304"/>
      <c r="Z100" s="304">
        <v>0.2266321114694741</v>
      </c>
      <c r="AA100" s="304">
        <v>0.23985213037848996</v>
      </c>
      <c r="AB100" s="304">
        <v>0.23136981776583568</v>
      </c>
      <c r="AC100" s="304"/>
      <c r="AD100" s="304">
        <v>0.20136216336713078</v>
      </c>
      <c r="AE100" s="304">
        <v>0.19848057006662298</v>
      </c>
      <c r="AF100" s="304">
        <v>0.13691159227919245</v>
      </c>
      <c r="AG100" s="304"/>
      <c r="AH100" s="304">
        <v>0.18102225932288346</v>
      </c>
      <c r="AI100" s="304">
        <v>0.17339060511326107</v>
      </c>
      <c r="AJ100" s="304">
        <v>0.12529945378181814</v>
      </c>
      <c r="AK100" s="304"/>
      <c r="AL100" s="304">
        <v>4.2358114834617294E-2</v>
      </c>
      <c r="AM100" s="304">
        <v>3.1859606328489595E-2</v>
      </c>
      <c r="AN100" s="304">
        <v>3.0110386014458916E-2</v>
      </c>
    </row>
    <row r="101" spans="1:40" x14ac:dyDescent="0.2">
      <c r="A101" s="39" t="str">
        <f t="shared" si="80"/>
        <v>Elementary occupations</v>
      </c>
      <c r="B101" s="307">
        <f t="shared" si="82"/>
        <v>2.9584596130865637</v>
      </c>
      <c r="C101" s="307">
        <f t="shared" si="83"/>
        <v>2.5025562836898065</v>
      </c>
      <c r="D101" s="307">
        <f t="shared" si="84"/>
        <v>2.0412061295086836</v>
      </c>
      <c r="E101" s="307"/>
      <c r="F101" s="307">
        <v>3.3426095003457439E-3</v>
      </c>
      <c r="G101" s="307">
        <v>4.3803849319828479E-3</v>
      </c>
      <c r="H101" s="307">
        <v>4.050133968335091E-3</v>
      </c>
      <c r="I101" s="307"/>
      <c r="J101" s="307">
        <v>3.6142968415418829E-2</v>
      </c>
      <c r="K101" s="307">
        <v>4.2008803206500765E-2</v>
      </c>
      <c r="L101" s="307">
        <v>6.6125682768386124E-2</v>
      </c>
      <c r="M101" s="307"/>
      <c r="N101" s="307">
        <v>0.11752838014263484</v>
      </c>
      <c r="O101" s="307">
        <v>0.11454898649973613</v>
      </c>
      <c r="P101" s="307">
        <v>0.13580179405486947</v>
      </c>
      <c r="Q101" s="307"/>
      <c r="R101" s="307">
        <v>0.11673702120300428</v>
      </c>
      <c r="S101" s="307">
        <v>0.152926069048927</v>
      </c>
      <c r="T101" s="307">
        <v>0.24363486058176323</v>
      </c>
      <c r="U101" s="307"/>
      <c r="V101" s="307">
        <v>8.2983938377396774E-2</v>
      </c>
      <c r="W101" s="307">
        <v>8.3807218734834807E-2</v>
      </c>
      <c r="X101" s="307">
        <v>8.8558043763645011E-2</v>
      </c>
      <c r="Y101" s="307"/>
      <c r="Z101" s="307">
        <v>0.62904583076697485</v>
      </c>
      <c r="AA101" s="307">
        <v>0.53082678437970299</v>
      </c>
      <c r="AB101" s="307">
        <v>0.41132893448721897</v>
      </c>
      <c r="AC101" s="307"/>
      <c r="AD101" s="307">
        <v>0.97479357311461634</v>
      </c>
      <c r="AE101" s="307">
        <v>0.81832795842973838</v>
      </c>
      <c r="AF101" s="307">
        <v>0.67256717693891799</v>
      </c>
      <c r="AG101" s="307"/>
      <c r="AH101" s="307">
        <v>0.80081200211237857</v>
      </c>
      <c r="AI101" s="307">
        <v>0.60180452718320387</v>
      </c>
      <c r="AJ101" s="307">
        <v>0.30351833808658718</v>
      </c>
      <c r="AK101" s="307"/>
      <c r="AL101" s="307">
        <v>0.19707328945379349</v>
      </c>
      <c r="AM101" s="307">
        <v>0.15392555127518001</v>
      </c>
      <c r="AN101" s="307">
        <v>0.1156211648589606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Swindon and Wiltshire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Swindon and Wiltshire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Swindon and Wiltshire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Swindon and Wiltshire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Swindon and Wiltshire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Swindon and Wiltshire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Swindon and Wiltshire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Swindon and Wiltshire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Swindon and Wiltshire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0.34261648520232041</v>
      </c>
      <c r="C8" s="69">
        <v>0.48639963836058114</v>
      </c>
      <c r="D8" s="69">
        <v>0.49856771819781492</v>
      </c>
      <c r="E8" s="69">
        <v>0.61502388113795892</v>
      </c>
      <c r="F8" s="69">
        <v>0.94764858613557001</v>
      </c>
      <c r="G8" s="10"/>
      <c r="H8" s="69">
        <f>F8-D8</f>
        <v>0.44908086793775509</v>
      </c>
      <c r="I8" s="69">
        <f>'RD T1'!E36</f>
        <v>0.360804270940284</v>
      </c>
      <c r="J8" s="69">
        <f>SUM(H8:I8)</f>
        <v>0.80988513887803903</v>
      </c>
      <c r="L8" t="str">
        <f>A8</f>
        <v>11 Corporate managers and directors</v>
      </c>
      <c r="M8" s="69">
        <v>2.8012913799744883</v>
      </c>
      <c r="N8" s="69">
        <v>3.8825461617978254</v>
      </c>
      <c r="O8" s="69">
        <v>3.9499297652241729</v>
      </c>
      <c r="P8" s="69">
        <v>4.5913212815731876</v>
      </c>
      <c r="Q8" s="69">
        <v>6.7961775090080749</v>
      </c>
      <c r="R8" s="10"/>
      <c r="S8" s="69">
        <f>Q8-O8</f>
        <v>2.846247743783902</v>
      </c>
      <c r="T8" s="69">
        <f>'RD T1'!E65</f>
        <v>2.7610820012385666</v>
      </c>
      <c r="U8" s="69">
        <f>SUM(S8:T8)</f>
        <v>5.6073297450224686</v>
      </c>
      <c r="W8" t="str">
        <f>A8</f>
        <v>11 Corporate managers and directors</v>
      </c>
      <c r="X8" s="69">
        <v>7.0681501785895602</v>
      </c>
      <c r="Y8" s="69">
        <v>8.1479730173563816</v>
      </c>
      <c r="Z8" s="69">
        <v>8.3860928375213444</v>
      </c>
      <c r="AA8" s="69">
        <v>8.119999819502004</v>
      </c>
      <c r="AB8" s="69">
        <v>8.8870986261252707</v>
      </c>
      <c r="AC8" s="69"/>
      <c r="AD8" s="69">
        <f>AB8-Z8</f>
        <v>0.50100578860392631</v>
      </c>
      <c r="AE8" s="69">
        <f>'RD T1'!E94</f>
        <v>5.0035841538581289</v>
      </c>
      <c r="AF8" s="69">
        <f>SUM(AD8:AE8)</f>
        <v>5.5045899424620552</v>
      </c>
      <c r="AH8" t="str">
        <f>L8</f>
        <v>11 Corporate managers and directors</v>
      </c>
      <c r="AI8" s="69">
        <v>1.2968256327862622</v>
      </c>
      <c r="AJ8" s="69">
        <v>1.3829295171057441</v>
      </c>
      <c r="AK8" s="69">
        <v>1.5311386504360807</v>
      </c>
      <c r="AL8" s="69">
        <v>1.4109846900110996</v>
      </c>
      <c r="AM8" s="69">
        <v>1.4850112921398462</v>
      </c>
      <c r="AN8" s="69"/>
      <c r="AO8" s="69">
        <f>AM8-AK8</f>
        <v>-4.6127358296234489E-2</v>
      </c>
      <c r="AP8" s="69">
        <f>'RD T1'!E123</f>
        <v>0.78778500841163002</v>
      </c>
      <c r="AQ8" s="69">
        <f>SUM(AO8:AP8)</f>
        <v>0.74165765011539553</v>
      </c>
      <c r="AS8" t="str">
        <f>W8</f>
        <v>11 Corporate managers and directors</v>
      </c>
      <c r="AT8" s="69">
        <v>1.9098370251993952</v>
      </c>
      <c r="AU8" s="69">
        <v>2.0597035484390145</v>
      </c>
      <c r="AV8" s="69">
        <v>2.2381677621833838</v>
      </c>
      <c r="AW8" s="69">
        <v>2.0233179469945557</v>
      </c>
      <c r="AX8" s="69">
        <v>2.1266267906941683</v>
      </c>
      <c r="AY8" s="69"/>
      <c r="AZ8" s="69">
        <f>AX8-AV8</f>
        <v>-0.11154097148921549</v>
      </c>
      <c r="BA8" s="69">
        <f>'RD T1'!E152</f>
        <v>1.1480811012523104</v>
      </c>
      <c r="BB8" s="69">
        <f>SUM(AZ8:BA8)</f>
        <v>1.036540129763095</v>
      </c>
      <c r="BD8" t="str">
        <f>AH8</f>
        <v>11 Corporate managers and directors</v>
      </c>
      <c r="BE8" s="69">
        <v>4.8959651940284363</v>
      </c>
      <c r="BF8" s="69">
        <v>5.7982669329266434</v>
      </c>
      <c r="BG8" s="69">
        <v>5.8882038549936224</v>
      </c>
      <c r="BH8" s="69">
        <v>4.9302458613038986</v>
      </c>
      <c r="BI8" s="69">
        <v>5.0020543834133333</v>
      </c>
      <c r="BJ8" s="69"/>
      <c r="BK8" s="69">
        <f>BI8-BG8</f>
        <v>-0.88614947158028912</v>
      </c>
      <c r="BL8" s="69">
        <f>'RD T1'!E181</f>
        <v>2.1060500763845553</v>
      </c>
      <c r="BM8" s="69">
        <f>SUM(BK8:BL8)</f>
        <v>1.2199006048042662</v>
      </c>
      <c r="BO8" t="str">
        <f>AS8</f>
        <v>11 Corporate managers and directors</v>
      </c>
      <c r="BP8" s="69">
        <v>3.7696401055746143</v>
      </c>
      <c r="BQ8" s="69">
        <v>3.9094446025093377</v>
      </c>
      <c r="BR8" s="69">
        <v>4.1430335399647076</v>
      </c>
      <c r="BS8" s="69">
        <v>3.0035788821142968</v>
      </c>
      <c r="BT8" s="69">
        <v>2.1709548775203151</v>
      </c>
      <c r="BU8" s="69"/>
      <c r="BV8" s="69">
        <f>BT8-BR8</f>
        <v>-1.9720786624443924</v>
      </c>
      <c r="BW8" s="69">
        <f>'RD T1'!E210</f>
        <v>1.346823036923116</v>
      </c>
      <c r="BX8" s="69">
        <f>SUM(BV8:BW8)</f>
        <v>-0.62525562552127645</v>
      </c>
      <c r="BZ8" t="str">
        <f>BD8</f>
        <v>11 Corporate managers and directors</v>
      </c>
      <c r="CA8" s="69">
        <v>2.1569977512590617</v>
      </c>
      <c r="CB8" s="69">
        <v>2.980401067786894</v>
      </c>
      <c r="CC8" s="69">
        <v>2.9608931380774317</v>
      </c>
      <c r="CD8" s="69">
        <v>2.3971887342075173</v>
      </c>
      <c r="CE8" s="69">
        <v>2.0505732925452649</v>
      </c>
      <c r="CF8" s="69"/>
      <c r="CG8" s="69">
        <f>CE8-CC8</f>
        <v>-0.91031984553216683</v>
      </c>
      <c r="CH8" s="69">
        <f>'RD T1'!E239</f>
        <v>0.910534827133476</v>
      </c>
      <c r="CI8" s="69">
        <f>SUM(CG8:CH8)</f>
        <v>2.149816013091721E-4</v>
      </c>
      <c r="CK8" t="str">
        <f>BO8</f>
        <v>11 Corporate managers and directors</v>
      </c>
      <c r="CL8" s="69">
        <v>0.31861374902982742</v>
      </c>
      <c r="CM8" s="69">
        <v>0.43182124676836298</v>
      </c>
      <c r="CN8" s="69">
        <v>0.55423261765333143</v>
      </c>
      <c r="CO8" s="69">
        <v>0.44457032893207671</v>
      </c>
      <c r="CP8" s="69">
        <v>0.37226117297366007</v>
      </c>
      <c r="CQ8" s="69"/>
      <c r="CR8" s="69">
        <f>CP8-CN8</f>
        <v>-0.18197144467967136</v>
      </c>
      <c r="CS8" s="69">
        <f>'RD T1'!E268</f>
        <v>0.15450292031873114</v>
      </c>
      <c r="CT8" s="69">
        <f>SUM(CR8:CS8)</f>
        <v>-2.7468524360940216E-2</v>
      </c>
    </row>
    <row r="9" spans="1:98" x14ac:dyDescent="0.2">
      <c r="A9" s="10" t="str">
        <f>name!D5</f>
        <v>12 Other managers and proprietors</v>
      </c>
      <c r="B9" s="69">
        <v>0.15769093538238776</v>
      </c>
      <c r="C9" s="69">
        <v>0.2129188124839968</v>
      </c>
      <c r="D9" s="69">
        <v>0.19249106033320781</v>
      </c>
      <c r="E9" s="69">
        <v>0.27563272474519207</v>
      </c>
      <c r="F9" s="69">
        <v>0.44123514299746486</v>
      </c>
      <c r="H9" s="69">
        <f t="shared" ref="H9:H32" si="26">F9-D9</f>
        <v>0.24874408266425704</v>
      </c>
      <c r="I9" s="69">
        <f>'RD T1'!E37</f>
        <v>0.18951829167530063</v>
      </c>
      <c r="J9" s="69">
        <f t="shared" ref="J9:J32" si="27">SUM(H9:I9)</f>
        <v>0.43826237433955767</v>
      </c>
      <c r="L9" t="str">
        <f t="shared" ref="L9:L32" si="28">A9</f>
        <v>12 Other managers and proprietors</v>
      </c>
      <c r="M9" s="69">
        <v>1.1902090564251535</v>
      </c>
      <c r="N9" s="69">
        <v>1.5863138342151921</v>
      </c>
      <c r="O9" s="69">
        <v>1.5834554417315412</v>
      </c>
      <c r="P9" s="69">
        <v>2.166622859609233</v>
      </c>
      <c r="Q9" s="69">
        <v>3.5025294817615573</v>
      </c>
      <c r="S9" s="69">
        <f t="shared" ref="S9:S35" si="29">Q9-O9</f>
        <v>1.9190740400300161</v>
      </c>
      <c r="T9" s="69">
        <f>'RD T1'!E66</f>
        <v>1.4842977162683739</v>
      </c>
      <c r="U9" s="69">
        <f t="shared" ref="U9:U32" si="30">SUM(S9:T9)</f>
        <v>3.4033717562983901</v>
      </c>
      <c r="W9" t="str">
        <f t="shared" ref="W9:W32" si="31">A9</f>
        <v>12 Other managers and proprietors</v>
      </c>
      <c r="X9" s="69">
        <v>2.8991693360082258</v>
      </c>
      <c r="Y9" s="69">
        <v>3.1369508996474651</v>
      </c>
      <c r="Z9" s="69">
        <v>3.2018555914140587</v>
      </c>
      <c r="AA9" s="69">
        <v>3.7418823560268604</v>
      </c>
      <c r="AB9" s="69">
        <v>4.4328753578800555</v>
      </c>
      <c r="AC9" s="69"/>
      <c r="AD9" s="69">
        <f t="shared" ref="AD9:AD32" si="32">AB9-Z9</f>
        <v>1.2310197664659968</v>
      </c>
      <c r="AE9" s="69">
        <f>'RD T1'!E95</f>
        <v>2.6441323581307858</v>
      </c>
      <c r="AF9" s="69">
        <f t="shared" ref="AF9:AF32" si="33">SUM(AD9:AE9)</f>
        <v>3.8751521245967826</v>
      </c>
      <c r="AH9" t="str">
        <f t="shared" ref="AH9:AH32" si="34">L9</f>
        <v>12 Other managers and proprietors</v>
      </c>
      <c r="AI9" s="69">
        <v>0.80945596320239088</v>
      </c>
      <c r="AJ9" s="69">
        <v>0.84383547569962958</v>
      </c>
      <c r="AK9" s="69">
        <v>0.91968018016753217</v>
      </c>
      <c r="AL9" s="69">
        <v>0.97491625725427422</v>
      </c>
      <c r="AM9" s="69">
        <v>1.1656505771974799</v>
      </c>
      <c r="AN9" s="69"/>
      <c r="AO9" s="69">
        <f t="shared" ref="AO9:AO32" si="35">AM9-AK9</f>
        <v>0.24597039702994772</v>
      </c>
      <c r="AP9" s="69">
        <f>'RD T1'!E124</f>
        <v>0.67144835760417176</v>
      </c>
      <c r="AQ9" s="69">
        <f t="shared" ref="AQ9:AQ32" si="36">SUM(AO9:AP9)</f>
        <v>0.91741875463411948</v>
      </c>
      <c r="AS9" t="str">
        <f t="shared" ref="AS9:AS32" si="37">W9</f>
        <v>12 Other managers and proprietors</v>
      </c>
      <c r="AT9" s="69">
        <v>0.89780338497054069</v>
      </c>
      <c r="AU9" s="69">
        <v>0.94207059526670278</v>
      </c>
      <c r="AV9" s="69">
        <v>0.98388281382700027</v>
      </c>
      <c r="AW9" s="69">
        <v>1.1232601471840356</v>
      </c>
      <c r="AX9" s="69">
        <v>1.1802511348607303</v>
      </c>
      <c r="AY9" s="69"/>
      <c r="AZ9" s="69">
        <f t="shared" ref="AZ9:AZ32" si="38">AX9-AV9</f>
        <v>0.19636832103373003</v>
      </c>
      <c r="BA9" s="69">
        <f>'RD T1'!E153</f>
        <v>0.70661855780517402</v>
      </c>
      <c r="BB9" s="69">
        <f t="shared" ref="BB9:BB32" si="39">SUM(AZ9:BA9)</f>
        <v>0.90298687883890405</v>
      </c>
      <c r="BD9" t="str">
        <f t="shared" ref="BD9:BD32" si="40">AH9</f>
        <v>12 Other managers and proprietors</v>
      </c>
      <c r="BE9" s="69">
        <v>2.6003372219208574</v>
      </c>
      <c r="BF9" s="69">
        <v>2.565012376839555</v>
      </c>
      <c r="BG9" s="69">
        <v>2.6568741362596948</v>
      </c>
      <c r="BH9" s="69">
        <v>2.5138768158374543</v>
      </c>
      <c r="BI9" s="69">
        <v>2.5864228473156574</v>
      </c>
      <c r="BJ9" s="69"/>
      <c r="BK9" s="69">
        <f t="shared" ref="BK9:BK32" si="41">BI9-BG9</f>
        <v>-7.0451288944037405E-2</v>
      </c>
      <c r="BL9" s="69">
        <f>'RD T1'!E182</f>
        <v>1.0836181147041504</v>
      </c>
      <c r="BM9" s="69">
        <f t="shared" ref="BM9:BM32" si="42">SUM(BK9:BL9)</f>
        <v>1.013166825760113</v>
      </c>
      <c r="BO9" t="str">
        <f t="shared" ref="BO9:BO32" si="43">AS9</f>
        <v>12 Other managers and proprietors</v>
      </c>
      <c r="BP9" s="69">
        <v>2.6150152247450449</v>
      </c>
      <c r="BQ9" s="69">
        <v>2.632645810096379</v>
      </c>
      <c r="BR9" s="69">
        <v>2.6903610859582088</v>
      </c>
      <c r="BS9" s="69">
        <v>2.4800019513004772</v>
      </c>
      <c r="BT9" s="69">
        <v>1.9967059790327097</v>
      </c>
      <c r="BU9" s="69"/>
      <c r="BV9" s="69">
        <f t="shared" ref="BV9:BV32" si="44">BT9-BR9</f>
        <v>-0.69365510692549903</v>
      </c>
      <c r="BW9" s="69">
        <f>'RD T1'!E211</f>
        <v>1.2809631139705551</v>
      </c>
      <c r="BX9" s="69">
        <f t="shared" ref="BX9:BX32" si="45">SUM(BV9:BW9)</f>
        <v>0.58730800704505604</v>
      </c>
      <c r="BZ9" t="str">
        <f t="shared" ref="BZ9:BZ32" si="46">BD9</f>
        <v>12 Other managers and proprietors</v>
      </c>
      <c r="CA9" s="69">
        <v>1.5898353803595107</v>
      </c>
      <c r="CB9" s="69">
        <v>2.0426202382965135</v>
      </c>
      <c r="CC9" s="69">
        <v>1.9516124075718977</v>
      </c>
      <c r="CD9" s="69">
        <v>1.8238395281245177</v>
      </c>
      <c r="CE9" s="69">
        <v>1.5256439256513741</v>
      </c>
      <c r="CF9" s="69"/>
      <c r="CG9" s="69">
        <f t="shared" ref="CG9:CG32" si="47">CE9-CC9</f>
        <v>-0.42596848192052361</v>
      </c>
      <c r="CH9" s="69">
        <f>'RD T1'!E240</f>
        <v>0.74867939747387335</v>
      </c>
      <c r="CI9" s="69">
        <f t="shared" ref="CI9:CI32" si="48">SUM(CG9:CH9)</f>
        <v>0.32271091555334974</v>
      </c>
      <c r="CK9" t="str">
        <f t="shared" ref="CK9:CK32" si="49">BO9</f>
        <v>12 Other managers and proprietors</v>
      </c>
      <c r="CL9" s="69">
        <v>0.35680236348586081</v>
      </c>
      <c r="CM9" s="69">
        <v>0.34691326453774651</v>
      </c>
      <c r="CN9" s="69">
        <v>0.45678830095699136</v>
      </c>
      <c r="CO9" s="69">
        <v>0.37206194839056927</v>
      </c>
      <c r="CP9" s="69">
        <v>0.36545419526654932</v>
      </c>
      <c r="CQ9" s="69"/>
      <c r="CR9" s="69">
        <f t="shared" ref="CR9:CR32" si="50">CP9-CN9</f>
        <v>-9.1334105690442036E-2</v>
      </c>
      <c r="CS9" s="69">
        <f>'RD T1'!E269</f>
        <v>0.14143970183926985</v>
      </c>
      <c r="CT9" s="69">
        <f t="shared" ref="CT9:CT32" si="51">SUM(CR9:CS9)</f>
        <v>5.0105596148827813E-2</v>
      </c>
    </row>
    <row r="10" spans="1:98" x14ac:dyDescent="0.2">
      <c r="A10" s="10" t="str">
        <f>name!D6</f>
        <v>21 Science, research, engineering and technology professionals</v>
      </c>
      <c r="B10" s="69">
        <v>0.87937723812625634</v>
      </c>
      <c r="C10" s="69">
        <v>1.2269645740152384</v>
      </c>
      <c r="D10" s="69">
        <v>1.1907514208009413</v>
      </c>
      <c r="E10" s="69">
        <v>1.7530340299719391</v>
      </c>
      <c r="F10" s="69">
        <v>2.5884734649529255</v>
      </c>
      <c r="G10" s="11"/>
      <c r="H10" s="69">
        <f t="shared" si="26"/>
        <v>1.3977220441519842</v>
      </c>
      <c r="I10" s="69">
        <f>'RD T1'!E38</f>
        <v>0.72685335832177134</v>
      </c>
      <c r="J10" s="69">
        <f t="shared" si="27"/>
        <v>2.1245754024737558</v>
      </c>
      <c r="L10" t="str">
        <f t="shared" si="28"/>
        <v>21 Science, research, engineering and technology professionals</v>
      </c>
      <c r="M10" s="69">
        <v>3.5964165062233437</v>
      </c>
      <c r="N10" s="69">
        <v>4.8514805700357204</v>
      </c>
      <c r="O10" s="69">
        <v>4.902894802635517</v>
      </c>
      <c r="P10" s="69">
        <v>7.7255673792862023</v>
      </c>
      <c r="Q10" s="69">
        <v>11.736984519679487</v>
      </c>
      <c r="R10" s="11"/>
      <c r="S10" s="69">
        <f t="shared" si="29"/>
        <v>6.8340897170439696</v>
      </c>
      <c r="T10" s="69">
        <f>'RD T1'!E67</f>
        <v>3.4014690784609343</v>
      </c>
      <c r="U10" s="69">
        <f t="shared" si="30"/>
        <v>10.235558795504904</v>
      </c>
      <c r="W10" t="str">
        <f t="shared" si="31"/>
        <v>21 Science, research, engineering and technology professionals</v>
      </c>
      <c r="X10" s="69">
        <v>7.0948542956750087</v>
      </c>
      <c r="Y10" s="69">
        <v>7.4081335212427417</v>
      </c>
      <c r="Z10" s="69">
        <v>7.5484417348326831</v>
      </c>
      <c r="AA10" s="69">
        <v>9.2490350025278367</v>
      </c>
      <c r="AB10" s="69">
        <v>9.6933156791386477</v>
      </c>
      <c r="AC10" s="69"/>
      <c r="AD10" s="69">
        <f t="shared" si="32"/>
        <v>2.1448739443059646</v>
      </c>
      <c r="AE10" s="69">
        <f>'RD T1'!E96</f>
        <v>3.7649018691766303</v>
      </c>
      <c r="AF10" s="69">
        <f t="shared" si="33"/>
        <v>5.9097758134825948</v>
      </c>
      <c r="AH10" t="str">
        <f t="shared" si="34"/>
        <v>21 Science, research, engineering and technology professionals</v>
      </c>
      <c r="AI10" s="69">
        <v>0.72730309739858012</v>
      </c>
      <c r="AJ10" s="69">
        <v>0.69750152751923822</v>
      </c>
      <c r="AK10" s="69">
        <v>0.80000050540316425</v>
      </c>
      <c r="AL10" s="69">
        <v>0.97903222586354466</v>
      </c>
      <c r="AM10" s="69">
        <v>1.0704496173397413</v>
      </c>
      <c r="AN10" s="69"/>
      <c r="AO10" s="69">
        <f t="shared" si="35"/>
        <v>0.27044911193657706</v>
      </c>
      <c r="AP10" s="69">
        <f>'RD T1'!E125</f>
        <v>0.39461492751285443</v>
      </c>
      <c r="AQ10" s="69">
        <f t="shared" si="36"/>
        <v>0.66506403944943149</v>
      </c>
      <c r="AS10" t="str">
        <f t="shared" si="37"/>
        <v>21 Science, research, engineering and technology professionals</v>
      </c>
      <c r="AT10" s="69">
        <v>2.0159805685095518</v>
      </c>
      <c r="AU10" s="69">
        <v>2.062813784448847</v>
      </c>
      <c r="AV10" s="69">
        <v>2.0415882155622818</v>
      </c>
      <c r="AW10" s="69">
        <v>2.2488143208421953</v>
      </c>
      <c r="AX10" s="69">
        <v>2.2187551657729392</v>
      </c>
      <c r="AY10" s="69"/>
      <c r="AZ10" s="69">
        <f t="shared" si="38"/>
        <v>0.17716695021065743</v>
      </c>
      <c r="BA10" s="69">
        <f>'RD T1'!E154</f>
        <v>0.84774632953044993</v>
      </c>
      <c r="BB10" s="69">
        <f t="shared" si="39"/>
        <v>1.0249132797411074</v>
      </c>
      <c r="BD10" t="str">
        <f t="shared" si="40"/>
        <v>21 Science, research, engineering and technology professionals</v>
      </c>
      <c r="BE10" s="69">
        <v>2.9622851026048744</v>
      </c>
      <c r="BF10" s="69">
        <v>3.2242614498840529</v>
      </c>
      <c r="BG10" s="69">
        <v>3.3492164842608605</v>
      </c>
      <c r="BH10" s="69">
        <v>3.5734659576197418</v>
      </c>
      <c r="BI10" s="69">
        <v>3.4413460726244427</v>
      </c>
      <c r="BJ10" s="69"/>
      <c r="BK10" s="69">
        <f t="shared" si="41"/>
        <v>9.2129588363582204E-2</v>
      </c>
      <c r="BL10" s="69">
        <f>'RD T1'!E183</f>
        <v>0.98656227115590711</v>
      </c>
      <c r="BM10" s="69">
        <f t="shared" si="42"/>
        <v>1.0786918595194894</v>
      </c>
      <c r="BO10" t="str">
        <f t="shared" si="43"/>
        <v>21 Science, research, engineering and technology professionals</v>
      </c>
      <c r="BP10" s="69">
        <v>2.1157872368711903</v>
      </c>
      <c r="BQ10" s="69">
        <v>2.1621077726679787</v>
      </c>
      <c r="BR10" s="69">
        <v>2.3998503683400729</v>
      </c>
      <c r="BS10" s="69">
        <v>2.4295029563336703</v>
      </c>
      <c r="BT10" s="69">
        <v>2.0182664475209378</v>
      </c>
      <c r="BU10" s="69"/>
      <c r="BV10" s="69">
        <f t="shared" si="44"/>
        <v>-0.38158392081913517</v>
      </c>
      <c r="BW10" s="69">
        <f>'RD T1'!E212</f>
        <v>0.80451020164317966</v>
      </c>
      <c r="BX10" s="69">
        <f t="shared" si="45"/>
        <v>0.42292628082404449</v>
      </c>
      <c r="BZ10" t="str">
        <f t="shared" si="46"/>
        <v>21 Science, research, engineering and technology professionals</v>
      </c>
      <c r="CA10" s="69">
        <v>1.0707199590699779</v>
      </c>
      <c r="CB10" s="69">
        <v>1.425327426503499</v>
      </c>
      <c r="CC10" s="69">
        <v>1.428646146330488</v>
      </c>
      <c r="CD10" s="69">
        <v>1.4974832107474847</v>
      </c>
      <c r="CE10" s="69">
        <v>1.1008633112613899</v>
      </c>
      <c r="CF10" s="69"/>
      <c r="CG10" s="69">
        <f t="shared" si="47"/>
        <v>-0.32778283506909811</v>
      </c>
      <c r="CH10" s="69">
        <f>'RD T1'!E241</f>
        <v>0.37562824161953223</v>
      </c>
      <c r="CI10" s="69">
        <f t="shared" si="48"/>
        <v>4.7845406550434122E-2</v>
      </c>
      <c r="CK10" t="str">
        <f t="shared" si="49"/>
        <v>21 Science, research, engineering and technology professionals</v>
      </c>
      <c r="CL10" s="69">
        <v>0.13252030790088484</v>
      </c>
      <c r="CM10" s="69">
        <v>0.18101928429399081</v>
      </c>
      <c r="CN10" s="69">
        <v>0.27610195992852493</v>
      </c>
      <c r="CO10" s="69">
        <v>0.30279758401597112</v>
      </c>
      <c r="CP10" s="69">
        <v>0.28742546045481893</v>
      </c>
      <c r="CQ10" s="69"/>
      <c r="CR10" s="69">
        <f t="shared" si="50"/>
        <v>1.1323500526293995E-2</v>
      </c>
      <c r="CS10" s="69">
        <f>'RD T1'!E270</f>
        <v>8.685705485772699E-2</v>
      </c>
      <c r="CT10" s="69">
        <f t="shared" si="51"/>
        <v>9.8180555384020984E-2</v>
      </c>
    </row>
    <row r="11" spans="1:98" x14ac:dyDescent="0.2">
      <c r="A11" s="10" t="str">
        <f>name!D7</f>
        <v>22 Health professionals</v>
      </c>
      <c r="B11" s="69">
        <v>0.81018405399653093</v>
      </c>
      <c r="C11" s="69">
        <v>1.0981855709742712</v>
      </c>
      <c r="D11" s="69">
        <v>1.112298879769563</v>
      </c>
      <c r="E11" s="69">
        <v>1.4849970688821443</v>
      </c>
      <c r="F11" s="69">
        <v>2.2493679348926676</v>
      </c>
      <c r="G11" s="11"/>
      <c r="H11" s="69">
        <f t="shared" si="26"/>
        <v>1.1370690551231046</v>
      </c>
      <c r="I11" s="69">
        <f>'RD T1'!E39</f>
        <v>0.81470177568394242</v>
      </c>
      <c r="J11" s="69">
        <f t="shared" si="27"/>
        <v>1.9517708308070469</v>
      </c>
      <c r="L11" t="str">
        <f t="shared" si="28"/>
        <v>22 Health professionals</v>
      </c>
      <c r="M11" s="69">
        <v>2.2691554360457094</v>
      </c>
      <c r="N11" s="69">
        <v>3.1601289780801132</v>
      </c>
      <c r="O11" s="69">
        <v>3.1406021245849831</v>
      </c>
      <c r="P11" s="69">
        <v>3.7425405336473312</v>
      </c>
      <c r="Q11" s="69">
        <v>5.3612572740696782</v>
      </c>
      <c r="R11" s="11"/>
      <c r="S11" s="69">
        <f t="shared" si="29"/>
        <v>2.2206551494846951</v>
      </c>
      <c r="T11" s="69">
        <f>'RD T1'!E68</f>
        <v>2.1606961534232338</v>
      </c>
      <c r="U11" s="69">
        <f t="shared" si="30"/>
        <v>4.3813513029079285</v>
      </c>
      <c r="W11" t="str">
        <f t="shared" si="31"/>
        <v>22 Health professionals</v>
      </c>
      <c r="X11" s="69">
        <v>5.0094527576941728</v>
      </c>
      <c r="Y11" s="69">
        <v>5.6126327453697122</v>
      </c>
      <c r="Z11" s="69">
        <v>5.7631447784369536</v>
      </c>
      <c r="AA11" s="69">
        <v>5.9336684106237518</v>
      </c>
      <c r="AB11" s="69">
        <v>6.298921965292271</v>
      </c>
      <c r="AC11" s="69"/>
      <c r="AD11" s="69">
        <f t="shared" si="32"/>
        <v>0.53577718685531739</v>
      </c>
      <c r="AE11" s="69">
        <f>'RD T1'!E97</f>
        <v>3.5252308812673228</v>
      </c>
      <c r="AF11" s="69">
        <f t="shared" si="33"/>
        <v>4.0610080681226401</v>
      </c>
      <c r="AH11" t="str">
        <f t="shared" si="34"/>
        <v>22 Health professionals</v>
      </c>
      <c r="AI11" s="69">
        <v>2.5767305975569657</v>
      </c>
      <c r="AJ11" s="69">
        <v>1.9565597133993973</v>
      </c>
      <c r="AK11" s="69">
        <v>1.8052674694021782</v>
      </c>
      <c r="AL11" s="69">
        <v>0.97888682301873986</v>
      </c>
      <c r="AM11" s="69">
        <v>0.4132682646142094</v>
      </c>
      <c r="AN11" s="69"/>
      <c r="AO11" s="69">
        <f t="shared" si="35"/>
        <v>-1.3919992047879688</v>
      </c>
      <c r="AP11" s="69">
        <f>'RD T1'!E126</f>
        <v>0.33773096066538338</v>
      </c>
      <c r="AQ11" s="69">
        <f t="shared" si="36"/>
        <v>-1.0542682441225855</v>
      </c>
      <c r="AS11" t="str">
        <f t="shared" si="37"/>
        <v>22 Health professionals</v>
      </c>
      <c r="AT11" s="69">
        <v>0.35998069982463421</v>
      </c>
      <c r="AU11" s="69">
        <v>0.40611836238390031</v>
      </c>
      <c r="AV11" s="69">
        <v>0.46000021780587463</v>
      </c>
      <c r="AW11" s="69">
        <v>0.48973356107813021</v>
      </c>
      <c r="AX11" s="69">
        <v>0.54128117246178908</v>
      </c>
      <c r="AY11" s="69"/>
      <c r="AZ11" s="69">
        <f t="shared" si="38"/>
        <v>8.128095465591445E-2</v>
      </c>
      <c r="BA11" s="69">
        <f>'RD T1'!E155</f>
        <v>0.26886581509074947</v>
      </c>
      <c r="BB11" s="69">
        <f t="shared" si="39"/>
        <v>0.35014676974666392</v>
      </c>
      <c r="BD11" t="str">
        <f t="shared" si="40"/>
        <v>22 Health professionals</v>
      </c>
      <c r="BE11" s="69">
        <v>1.3302498276810089</v>
      </c>
      <c r="BF11" s="69">
        <v>1.8578861422518467</v>
      </c>
      <c r="BG11" s="69">
        <v>1.869407140927831</v>
      </c>
      <c r="BH11" s="69">
        <v>1.9764828021596332</v>
      </c>
      <c r="BI11" s="69">
        <v>2.1882433804543022</v>
      </c>
      <c r="BJ11" s="69"/>
      <c r="BK11" s="69">
        <f t="shared" si="41"/>
        <v>0.31883623952647122</v>
      </c>
      <c r="BL11" s="69">
        <f>'RD T1'!E184</f>
        <v>1.0737209439647901</v>
      </c>
      <c r="BM11" s="69">
        <f t="shared" si="42"/>
        <v>1.3925571834912613</v>
      </c>
      <c r="BO11" t="str">
        <f t="shared" si="43"/>
        <v>22 Health professionals</v>
      </c>
      <c r="BP11" s="69">
        <v>1.1126260455578438</v>
      </c>
      <c r="BQ11" s="69">
        <v>1.345482442835843</v>
      </c>
      <c r="BR11" s="69">
        <v>1.3047567520815488</v>
      </c>
      <c r="BS11" s="69">
        <v>1.1631339855344021</v>
      </c>
      <c r="BT11" s="69">
        <v>0.88632399982491827</v>
      </c>
      <c r="BU11" s="69"/>
      <c r="BV11" s="69">
        <f t="shared" si="44"/>
        <v>-0.41843275225663057</v>
      </c>
      <c r="BW11" s="69">
        <f>'RD T1'!E213</f>
        <v>0.54839770441401292</v>
      </c>
      <c r="BX11" s="69">
        <f t="shared" si="45"/>
        <v>0.12996495215738235</v>
      </c>
      <c r="BZ11" t="str">
        <f t="shared" si="46"/>
        <v>22 Health professionals</v>
      </c>
      <c r="CA11" s="69">
        <v>0.49721226408256569</v>
      </c>
      <c r="CB11" s="69">
        <v>0.74230407159838796</v>
      </c>
      <c r="CC11" s="69">
        <v>0.69300101992685847</v>
      </c>
      <c r="CD11" s="69">
        <v>0.6201483763373774</v>
      </c>
      <c r="CE11" s="69">
        <v>0.46068886604313836</v>
      </c>
      <c r="CF11" s="69"/>
      <c r="CG11" s="69">
        <f t="shared" si="47"/>
        <v>-0.23231215388372012</v>
      </c>
      <c r="CH11" s="69">
        <f>'RD T1'!E242</f>
        <v>0.21502112098624043</v>
      </c>
      <c r="CI11" s="69">
        <f t="shared" si="48"/>
        <v>-1.7291032897479686E-2</v>
      </c>
      <c r="CK11" t="str">
        <f t="shared" si="49"/>
        <v>22 Health professionals</v>
      </c>
      <c r="CL11" s="69">
        <v>5.809034617865081E-2</v>
      </c>
      <c r="CM11" s="69">
        <v>6.9263358308357462E-2</v>
      </c>
      <c r="CN11" s="69">
        <v>9.2068659241106493E-2</v>
      </c>
      <c r="CO11" s="69">
        <v>9.8484189429180774E-2</v>
      </c>
      <c r="CP11" s="69">
        <v>0.11069748325670162</v>
      </c>
      <c r="CQ11" s="69"/>
      <c r="CR11" s="69">
        <f t="shared" si="50"/>
        <v>1.8628824015595125E-2</v>
      </c>
      <c r="CS11" s="69">
        <f>'RD T1'!E271</f>
        <v>4.6830046018759924E-2</v>
      </c>
      <c r="CT11" s="69">
        <f t="shared" si="51"/>
        <v>6.5458870034355049E-2</v>
      </c>
    </row>
    <row r="12" spans="1:98" x14ac:dyDescent="0.2">
      <c r="A12" s="10" t="str">
        <f>name!D8</f>
        <v>23 Teaching and other educational professionals</v>
      </c>
      <c r="B12" s="69">
        <v>1.2398242739799807</v>
      </c>
      <c r="C12" s="69">
        <v>1.59790948776</v>
      </c>
      <c r="D12" s="69">
        <v>1.5483432888703761</v>
      </c>
      <c r="E12" s="69">
        <v>1.7608893724330006</v>
      </c>
      <c r="F12" s="69">
        <v>2.2041760898193359</v>
      </c>
      <c r="G12" s="11"/>
      <c r="H12" s="69">
        <f t="shared" si="26"/>
        <v>0.65583280094895979</v>
      </c>
      <c r="I12" s="69">
        <f>'RD T1'!E40</f>
        <v>0.94091324730300807</v>
      </c>
      <c r="J12" s="69">
        <f t="shared" si="27"/>
        <v>1.5967460482519678</v>
      </c>
      <c r="L12" t="str">
        <f t="shared" si="28"/>
        <v>23 Teaching and other educational professionals</v>
      </c>
      <c r="M12" s="69">
        <v>6.6347280967620934</v>
      </c>
      <c r="N12" s="69">
        <v>8.8276233059085687</v>
      </c>
      <c r="O12" s="69">
        <v>8.8941642982563689</v>
      </c>
      <c r="P12" s="69">
        <v>9.9199870118666986</v>
      </c>
      <c r="Q12" s="69">
        <v>12.350680355954289</v>
      </c>
      <c r="R12" s="11"/>
      <c r="S12" s="69">
        <f t="shared" si="29"/>
        <v>3.4565160576979199</v>
      </c>
      <c r="T12" s="69">
        <f>'RD T1'!E69</f>
        <v>5.5101761989120686</v>
      </c>
      <c r="U12" s="69">
        <f t="shared" si="30"/>
        <v>8.9666922566099885</v>
      </c>
      <c r="W12" t="str">
        <f t="shared" si="31"/>
        <v>23 Teaching and other educational professionals</v>
      </c>
      <c r="X12" s="69">
        <v>4.7930421593343508</v>
      </c>
      <c r="Y12" s="69">
        <v>4.556104061117777</v>
      </c>
      <c r="Z12" s="69">
        <v>4.7785975092135109</v>
      </c>
      <c r="AA12" s="69">
        <v>3.931298375811195</v>
      </c>
      <c r="AB12" s="69">
        <v>2.9980330268514197</v>
      </c>
      <c r="AC12" s="69"/>
      <c r="AD12" s="69">
        <f t="shared" si="32"/>
        <v>-1.7805644823620912</v>
      </c>
      <c r="AE12" s="69">
        <f>'RD T1'!E98</f>
        <v>1.9895883314260061</v>
      </c>
      <c r="AF12" s="69">
        <f t="shared" si="33"/>
        <v>0.20902384906391491</v>
      </c>
      <c r="AH12" t="str">
        <f t="shared" si="34"/>
        <v>23 Teaching and other educational professionals</v>
      </c>
      <c r="AI12" s="69">
        <v>0.74771983689541799</v>
      </c>
      <c r="AJ12" s="69">
        <v>0.48310443935781067</v>
      </c>
      <c r="AK12" s="69">
        <v>0.42580498900849156</v>
      </c>
      <c r="AL12" s="69">
        <v>0.26803953275211595</v>
      </c>
      <c r="AM12" s="69">
        <v>0.27227300581643504</v>
      </c>
      <c r="AN12" s="69"/>
      <c r="AO12" s="69">
        <f t="shared" si="35"/>
        <v>-0.15353198319205652</v>
      </c>
      <c r="AP12" s="69">
        <f>'RD T1'!E127</f>
        <v>9.8487443447396447E-2</v>
      </c>
      <c r="AQ12" s="69">
        <f t="shared" si="36"/>
        <v>-5.5044539744660073E-2</v>
      </c>
      <c r="AS12" t="str">
        <f t="shared" si="37"/>
        <v>23 Teaching and other educational professionals</v>
      </c>
      <c r="AT12" s="69">
        <v>0.1965500753992416</v>
      </c>
      <c r="AU12" s="69">
        <v>0.21440538861183989</v>
      </c>
      <c r="AV12" s="69">
        <v>0.19730627636129577</v>
      </c>
      <c r="AW12" s="69">
        <v>0.16162911244739234</v>
      </c>
      <c r="AX12" s="69">
        <v>0.1279503163152641</v>
      </c>
      <c r="AY12" s="69"/>
      <c r="AZ12" s="69">
        <f t="shared" si="38"/>
        <v>-6.9355960046031673E-2</v>
      </c>
      <c r="BA12" s="69">
        <f>'RD T1'!E156</f>
        <v>8.0726298499279467E-2</v>
      </c>
      <c r="BB12" s="69">
        <f t="shared" si="39"/>
        <v>1.1370338453247794E-2</v>
      </c>
      <c r="BD12" t="str">
        <f t="shared" si="40"/>
        <v>23 Teaching and other educational professionals</v>
      </c>
      <c r="BE12" s="69">
        <v>0.77711718643742045</v>
      </c>
      <c r="BF12" s="69">
        <v>0.93292911519664845</v>
      </c>
      <c r="BG12" s="69">
        <v>0.90218880651607181</v>
      </c>
      <c r="BH12" s="69">
        <v>0.80275761091764464</v>
      </c>
      <c r="BI12" s="69">
        <v>0.86405682902905823</v>
      </c>
      <c r="BJ12" s="69"/>
      <c r="BK12" s="69">
        <f t="shared" si="41"/>
        <v>-3.813197748701358E-2</v>
      </c>
      <c r="BL12" s="69">
        <f>'RD T1'!E185</f>
        <v>0.34448278329034232</v>
      </c>
      <c r="BM12" s="69">
        <f t="shared" si="42"/>
        <v>0.30635080580332874</v>
      </c>
      <c r="BO12" t="str">
        <f t="shared" si="43"/>
        <v>23 Teaching and other educational professionals</v>
      </c>
      <c r="BP12" s="69">
        <v>0.53975958038370142</v>
      </c>
      <c r="BQ12" s="69">
        <v>0.59979866777131019</v>
      </c>
      <c r="BR12" s="69">
        <v>0.55608972973273263</v>
      </c>
      <c r="BS12" s="69">
        <v>0.44963736537872145</v>
      </c>
      <c r="BT12" s="69">
        <v>0.34459026306626922</v>
      </c>
      <c r="BU12" s="69"/>
      <c r="BV12" s="69">
        <f t="shared" si="44"/>
        <v>-0.21149946666646341</v>
      </c>
      <c r="BW12" s="69">
        <f>'RD T1'!E214</f>
        <v>0.20392069390720849</v>
      </c>
      <c r="BX12" s="69">
        <f t="shared" si="45"/>
        <v>-7.5787727592549203E-3</v>
      </c>
      <c r="BZ12" t="str">
        <f t="shared" si="46"/>
        <v>23 Teaching and other educational professionals</v>
      </c>
      <c r="CA12" s="69">
        <v>0.35195955314358773</v>
      </c>
      <c r="CB12" s="69">
        <v>0.47550058730593342</v>
      </c>
      <c r="CC12" s="69">
        <v>0.51406608383771168</v>
      </c>
      <c r="CD12" s="69">
        <v>0.4450527501733354</v>
      </c>
      <c r="CE12" s="69">
        <v>0.36869184397977189</v>
      </c>
      <c r="CF12" s="69"/>
      <c r="CG12" s="69">
        <f t="shared" si="47"/>
        <v>-0.14537423985793979</v>
      </c>
      <c r="CH12" s="69">
        <f>'RD T1'!E243</f>
        <v>0.16855662445470193</v>
      </c>
      <c r="CI12" s="69">
        <f t="shared" si="48"/>
        <v>2.318238459676214E-2</v>
      </c>
      <c r="CK12" t="str">
        <f t="shared" si="49"/>
        <v>23 Teaching and other educational professionals</v>
      </c>
      <c r="CL12" s="69">
        <v>4.6652398093872227E-2</v>
      </c>
      <c r="CM12" s="69">
        <v>6.1495940294818648E-2</v>
      </c>
      <c r="CN12" s="69">
        <v>8.644063252659899E-2</v>
      </c>
      <c r="CO12" s="69">
        <v>7.9398005111728967E-2</v>
      </c>
      <c r="CP12" s="69">
        <v>6.108759103973032E-2</v>
      </c>
      <c r="CQ12" s="69"/>
      <c r="CR12" s="69">
        <f t="shared" si="50"/>
        <v>-2.535304148686867E-2</v>
      </c>
      <c r="CS12" s="69">
        <f>'RD T1'!E272</f>
        <v>3.0775305088042108E-2</v>
      </c>
      <c r="CT12" s="69">
        <f t="shared" si="51"/>
        <v>5.4222636011734375E-3</v>
      </c>
    </row>
    <row r="13" spans="1:98" x14ac:dyDescent="0.2">
      <c r="A13" s="10" t="str">
        <f>name!D9</f>
        <v>24 Business, media and public service professionals</v>
      </c>
      <c r="B13" s="69">
        <v>0.34342042663102035</v>
      </c>
      <c r="C13" s="69">
        <v>0.48216264950963494</v>
      </c>
      <c r="D13" s="69">
        <v>0.48752059875879183</v>
      </c>
      <c r="E13" s="69">
        <v>0.65901759523587933</v>
      </c>
      <c r="F13" s="69">
        <v>1.0031846362101373</v>
      </c>
      <c r="G13" s="11"/>
      <c r="H13" s="69">
        <f t="shared" si="26"/>
        <v>0.51566403745134548</v>
      </c>
      <c r="I13" s="69">
        <f>'RD T1'!E41</f>
        <v>0.3515753989159176</v>
      </c>
      <c r="J13" s="69">
        <f t="shared" si="27"/>
        <v>0.86723943636726308</v>
      </c>
      <c r="L13" t="str">
        <f t="shared" si="28"/>
        <v>24 Business, media and public service professionals</v>
      </c>
      <c r="M13" s="69">
        <v>4.3016224749715883</v>
      </c>
      <c r="N13" s="69">
        <v>6.02781586142798</v>
      </c>
      <c r="O13" s="69">
        <v>6.4557726532735487</v>
      </c>
      <c r="P13" s="69">
        <v>8.2652046168304398</v>
      </c>
      <c r="Q13" s="69">
        <v>11.866043803576243</v>
      </c>
      <c r="R13" s="11"/>
      <c r="S13" s="69">
        <f t="shared" si="29"/>
        <v>5.4102711503026946</v>
      </c>
      <c r="T13" s="69">
        <f>'RD T1'!E70</f>
        <v>4.506871533288515</v>
      </c>
      <c r="U13" s="69">
        <f t="shared" si="30"/>
        <v>9.9171426835912087</v>
      </c>
      <c r="W13" t="str">
        <f t="shared" si="31"/>
        <v>24 Business, media and public service professionals</v>
      </c>
      <c r="X13" s="69">
        <v>8.0238953127880901</v>
      </c>
      <c r="Y13" s="69">
        <v>8.7801379660925782</v>
      </c>
      <c r="Z13" s="69">
        <v>9.6255015527419179</v>
      </c>
      <c r="AA13" s="69">
        <v>9.9618279044043536</v>
      </c>
      <c r="AB13" s="69">
        <v>9.9433561917317768</v>
      </c>
      <c r="AC13" s="69"/>
      <c r="AD13" s="69">
        <f t="shared" si="32"/>
        <v>0.31785463898985888</v>
      </c>
      <c r="AE13" s="69">
        <f>'RD T1'!E99</f>
        <v>5.2060720112654355</v>
      </c>
      <c r="AF13" s="69">
        <f t="shared" si="33"/>
        <v>5.5239266502552944</v>
      </c>
      <c r="AH13" t="str">
        <f t="shared" si="34"/>
        <v>24 Business, media and public service professionals</v>
      </c>
      <c r="AI13" s="69">
        <v>0.7983343655788977</v>
      </c>
      <c r="AJ13" s="69">
        <v>0.7254879663253514</v>
      </c>
      <c r="AK13" s="69">
        <v>0.81405067845446688</v>
      </c>
      <c r="AL13" s="69">
        <v>0.76901888631258075</v>
      </c>
      <c r="AM13" s="69">
        <v>0.76939784408168066</v>
      </c>
      <c r="AN13" s="69"/>
      <c r="AO13" s="69">
        <f t="shared" si="35"/>
        <v>-4.4652834372786221E-2</v>
      </c>
      <c r="AP13" s="69">
        <f>'RD T1'!E128</f>
        <v>0.29839227015968839</v>
      </c>
      <c r="AQ13" s="69">
        <f t="shared" si="36"/>
        <v>0.25373943578690217</v>
      </c>
      <c r="AS13" t="str">
        <f t="shared" si="37"/>
        <v>24 Business, media and public service professionals</v>
      </c>
      <c r="AT13" s="69">
        <v>1.2782527132044397</v>
      </c>
      <c r="AU13" s="69">
        <v>1.3819738525303373</v>
      </c>
      <c r="AV13" s="69">
        <v>1.5370180127726552</v>
      </c>
      <c r="AW13" s="69">
        <v>1.6124486050758258</v>
      </c>
      <c r="AX13" s="69">
        <v>1.6887941272531248</v>
      </c>
      <c r="AY13" s="69"/>
      <c r="AZ13" s="69">
        <f t="shared" si="38"/>
        <v>0.15177611448046968</v>
      </c>
      <c r="BA13" s="69">
        <f>'RD T1'!E157</f>
        <v>0.81786472412280442</v>
      </c>
      <c r="BB13" s="69">
        <f t="shared" si="39"/>
        <v>0.9696408386032741</v>
      </c>
      <c r="BD13" t="str">
        <f t="shared" si="40"/>
        <v>24 Business, media and public service professionals</v>
      </c>
      <c r="BE13" s="69">
        <v>3.0840120485083116</v>
      </c>
      <c r="BF13" s="69">
        <v>3.6911192414402341</v>
      </c>
      <c r="BG13" s="69">
        <v>3.9394351350578378</v>
      </c>
      <c r="BH13" s="69">
        <v>3.9555044475262857</v>
      </c>
      <c r="BI13" s="69">
        <v>4.139949201927811</v>
      </c>
      <c r="BJ13" s="69"/>
      <c r="BK13" s="69">
        <f t="shared" si="41"/>
        <v>0.2005140668699732</v>
      </c>
      <c r="BL13" s="69">
        <f>'RD T1'!E186</f>
        <v>1.5939714339712108</v>
      </c>
      <c r="BM13" s="69">
        <f t="shared" si="42"/>
        <v>1.794485500841184</v>
      </c>
      <c r="BO13" t="str">
        <f t="shared" si="43"/>
        <v>24 Business, media and public service professionals</v>
      </c>
      <c r="BP13" s="69">
        <v>2.038311104734551</v>
      </c>
      <c r="BQ13" s="69">
        <v>2.1222532439461896</v>
      </c>
      <c r="BR13" s="69">
        <v>2.4384330438987161</v>
      </c>
      <c r="BS13" s="69">
        <v>2.085187132085093</v>
      </c>
      <c r="BT13" s="69">
        <v>1.5857068323373453</v>
      </c>
      <c r="BU13" s="69"/>
      <c r="BV13" s="69">
        <f t="shared" si="44"/>
        <v>-0.85272621156137074</v>
      </c>
      <c r="BW13" s="69">
        <f>'RD T1'!E215</f>
        <v>0.82220983014351978</v>
      </c>
      <c r="BX13" s="69">
        <f t="shared" si="45"/>
        <v>-3.0516381417850957E-2</v>
      </c>
      <c r="BZ13" t="str">
        <f t="shared" si="46"/>
        <v>24 Business, media and public service professionals</v>
      </c>
      <c r="CA13" s="69">
        <v>1.0431834043923132</v>
      </c>
      <c r="CB13" s="69">
        <v>1.4746512003601433</v>
      </c>
      <c r="CC13" s="69">
        <v>1.5440486821041919</v>
      </c>
      <c r="CD13" s="69">
        <v>1.3468069626581844</v>
      </c>
      <c r="CE13" s="69">
        <v>0.99389537004014827</v>
      </c>
      <c r="CF13" s="69"/>
      <c r="CG13" s="69">
        <f t="shared" si="47"/>
        <v>-0.55015331206404361</v>
      </c>
      <c r="CH13" s="69">
        <f>'RD T1'!E244</f>
        <v>0.42992834218001569</v>
      </c>
      <c r="CI13" s="69">
        <f t="shared" si="48"/>
        <v>-0.12022496988402792</v>
      </c>
      <c r="CK13" t="str">
        <f t="shared" si="49"/>
        <v>24 Business, media and public service professionals</v>
      </c>
      <c r="CL13" s="69">
        <v>0.1581930545611088</v>
      </c>
      <c r="CM13" s="69">
        <v>0.20888111120704059</v>
      </c>
      <c r="CN13" s="69">
        <v>0.2966557748340013</v>
      </c>
      <c r="CO13" s="69">
        <v>0.27435351750532511</v>
      </c>
      <c r="CP13" s="69">
        <v>0.23457068558622499</v>
      </c>
      <c r="CQ13" s="69"/>
      <c r="CR13" s="69">
        <f t="shared" si="50"/>
        <v>-6.2085089247776309E-2</v>
      </c>
      <c r="CS13" s="69">
        <f>'RD T1'!E273</f>
        <v>9.4841113661443585E-2</v>
      </c>
      <c r="CT13" s="69">
        <f t="shared" si="51"/>
        <v>3.2756024413667276E-2</v>
      </c>
    </row>
    <row r="14" spans="1:98" x14ac:dyDescent="0.2">
      <c r="A14" s="10" t="str">
        <f>name!D10</f>
        <v>31 Science, engineering and technology associate professionals</v>
      </c>
      <c r="B14" s="69">
        <v>0.1037442066698841</v>
      </c>
      <c r="C14" s="69">
        <v>0.16358536253875197</v>
      </c>
      <c r="D14" s="69">
        <v>0.18431638589158575</v>
      </c>
      <c r="E14" s="69">
        <v>0.2261137157635694</v>
      </c>
      <c r="F14" s="69">
        <v>0.37247000115786255</v>
      </c>
      <c r="G14" s="11"/>
      <c r="H14" s="69">
        <f t="shared" si="26"/>
        <v>0.1881536152662768</v>
      </c>
      <c r="I14" s="69">
        <f>'RD T1'!E42</f>
        <v>0.12226039680999026</v>
      </c>
      <c r="J14" s="69">
        <f t="shared" si="27"/>
        <v>0.31041401207626707</v>
      </c>
      <c r="L14" t="str">
        <f t="shared" si="28"/>
        <v>31 Science, engineering and technology associate professionals</v>
      </c>
      <c r="M14" s="69">
        <v>0.60729481038445787</v>
      </c>
      <c r="N14" s="69">
        <v>0.86904427567966114</v>
      </c>
      <c r="O14" s="69">
        <v>0.92830889618326273</v>
      </c>
      <c r="P14" s="69">
        <v>1.1332643641316305</v>
      </c>
      <c r="Q14" s="69">
        <v>1.7174983985636634</v>
      </c>
      <c r="R14" s="11"/>
      <c r="S14" s="69">
        <f t="shared" si="29"/>
        <v>0.78918950238040064</v>
      </c>
      <c r="T14" s="69">
        <f>'RD T1'!E71</f>
        <v>0.56424313162673811</v>
      </c>
      <c r="U14" s="69">
        <f t="shared" si="30"/>
        <v>1.3534326340071388</v>
      </c>
      <c r="W14" t="str">
        <f t="shared" si="31"/>
        <v>31 Science, engineering and technology associate professionals</v>
      </c>
      <c r="X14" s="69">
        <v>1.5678076316565233</v>
      </c>
      <c r="Y14" s="69">
        <v>1.8029308746040744</v>
      </c>
      <c r="Z14" s="69">
        <v>1.9487951683184417</v>
      </c>
      <c r="AA14" s="69">
        <v>1.9630836543785797</v>
      </c>
      <c r="AB14" s="69">
        <v>2.1694067127529539</v>
      </c>
      <c r="AC14" s="69"/>
      <c r="AD14" s="69">
        <f t="shared" si="32"/>
        <v>0.22061154443451225</v>
      </c>
      <c r="AE14" s="69">
        <f>'RD T1'!E100</f>
        <v>0.93573985714935415</v>
      </c>
      <c r="AF14" s="69">
        <f t="shared" si="33"/>
        <v>1.1563514015838665</v>
      </c>
      <c r="AH14" t="str">
        <f t="shared" si="34"/>
        <v>31 Science, engineering and technology associate professionals</v>
      </c>
      <c r="AI14" s="69">
        <v>0.28683221740500309</v>
      </c>
      <c r="AJ14" s="69">
        <v>0.36273911302222794</v>
      </c>
      <c r="AK14" s="69">
        <v>0.36623715651902672</v>
      </c>
      <c r="AL14" s="69">
        <v>0.40052346110658971</v>
      </c>
      <c r="AM14" s="69">
        <v>0.51624690939520257</v>
      </c>
      <c r="AN14" s="69"/>
      <c r="AO14" s="69">
        <f t="shared" si="35"/>
        <v>0.15000975287617585</v>
      </c>
      <c r="AP14" s="69">
        <f>'RD T1'!E129</f>
        <v>0.20716657915949968</v>
      </c>
      <c r="AQ14" s="69">
        <f t="shared" si="36"/>
        <v>0.35717633203567556</v>
      </c>
      <c r="AS14" t="str">
        <f t="shared" si="37"/>
        <v>31 Science, engineering and technology associate professionals</v>
      </c>
      <c r="AT14" s="69">
        <v>0.74312723187224539</v>
      </c>
      <c r="AU14" s="69">
        <v>0.84101561064399211</v>
      </c>
      <c r="AV14" s="69">
        <v>0.84563673676876916</v>
      </c>
      <c r="AW14" s="69">
        <v>0.76458235686172193</v>
      </c>
      <c r="AX14" s="69">
        <v>0.73502112126867114</v>
      </c>
      <c r="AY14" s="69"/>
      <c r="AZ14" s="69">
        <f t="shared" si="38"/>
        <v>-0.11061561550009802</v>
      </c>
      <c r="BA14" s="69">
        <f>'RD T1'!E158</f>
        <v>0.30689540288323192</v>
      </c>
      <c r="BB14" s="69">
        <f t="shared" si="39"/>
        <v>0.1962797873831339</v>
      </c>
      <c r="BD14" t="str">
        <f t="shared" si="40"/>
        <v>31 Science, engineering and technology associate professionals</v>
      </c>
      <c r="BE14" s="69">
        <v>1.2201451823933622</v>
      </c>
      <c r="BF14" s="69">
        <v>1.3379177965011533</v>
      </c>
      <c r="BG14" s="69">
        <v>1.4633523967748623</v>
      </c>
      <c r="BH14" s="69">
        <v>1.1718090204702243</v>
      </c>
      <c r="BI14" s="69">
        <v>0.91595604356969773</v>
      </c>
      <c r="BJ14" s="69"/>
      <c r="BK14" s="69">
        <f t="shared" si="41"/>
        <v>-0.54739635320516455</v>
      </c>
      <c r="BL14" s="69">
        <f>'RD T1'!E187</f>
        <v>0.36858770898562182</v>
      </c>
      <c r="BM14" s="69">
        <f t="shared" si="42"/>
        <v>-0.17880864421954273</v>
      </c>
      <c r="BO14" t="str">
        <f t="shared" si="43"/>
        <v>31 Science, engineering and technology associate professionals</v>
      </c>
      <c r="BP14" s="69">
        <v>0.8461605617365473</v>
      </c>
      <c r="BQ14" s="69">
        <v>0.90800045837381926</v>
      </c>
      <c r="BR14" s="69">
        <v>1.0340656667325623</v>
      </c>
      <c r="BS14" s="69">
        <v>0.83973372044359518</v>
      </c>
      <c r="BT14" s="69">
        <v>0.75310673073908829</v>
      </c>
      <c r="BU14" s="69"/>
      <c r="BV14" s="69">
        <f t="shared" si="44"/>
        <v>-0.28095893599347399</v>
      </c>
      <c r="BW14" s="69">
        <f>'RD T1'!E216</f>
        <v>0.32704367754547103</v>
      </c>
      <c r="BX14" s="69">
        <f t="shared" si="45"/>
        <v>4.6084741551997044E-2</v>
      </c>
      <c r="BZ14" t="str">
        <f t="shared" si="46"/>
        <v>31 Science, engineering and technology associate professionals</v>
      </c>
      <c r="CA14" s="69">
        <v>0.57131242954236749</v>
      </c>
      <c r="CB14" s="69">
        <v>0.81744527311504889</v>
      </c>
      <c r="CC14" s="69">
        <v>0.88545783933141886</v>
      </c>
      <c r="CD14" s="69">
        <v>0.77034971135993813</v>
      </c>
      <c r="CE14" s="69">
        <v>0.67691803267460526</v>
      </c>
      <c r="CF14" s="69"/>
      <c r="CG14" s="69">
        <f t="shared" si="47"/>
        <v>-0.2085398066568136</v>
      </c>
      <c r="CH14" s="69">
        <f>'RD T1'!E245</f>
        <v>0.24579010802215323</v>
      </c>
      <c r="CI14" s="69">
        <f t="shared" si="48"/>
        <v>3.7250301365339633E-2</v>
      </c>
      <c r="CK14" t="str">
        <f t="shared" si="49"/>
        <v>31 Science, engineering and technology associate professionals</v>
      </c>
      <c r="CL14" s="69">
        <v>8.197386738929556E-2</v>
      </c>
      <c r="CM14" s="69">
        <v>0.10604922294171126</v>
      </c>
      <c r="CN14" s="69">
        <v>0.14863538844525934</v>
      </c>
      <c r="CO14" s="69">
        <v>0.1548371376636187</v>
      </c>
      <c r="CP14" s="69">
        <v>0.1785005608502398</v>
      </c>
      <c r="CQ14" s="69"/>
      <c r="CR14" s="69">
        <f t="shared" si="50"/>
        <v>2.9865172404980461E-2</v>
      </c>
      <c r="CS14" s="69">
        <f>'RD T1'!E274</f>
        <v>6.4224784961800049E-2</v>
      </c>
      <c r="CT14" s="69">
        <f t="shared" si="51"/>
        <v>9.4089957366780511E-2</v>
      </c>
    </row>
    <row r="15" spans="1:98" x14ac:dyDescent="0.2">
      <c r="A15" s="10" t="str">
        <f>name!D11</f>
        <v>32 Health and social care associate professionals</v>
      </c>
      <c r="B15" s="69">
        <v>3.0912269097679003E-2</v>
      </c>
      <c r="C15" s="69">
        <v>4.1926545736064365E-2</v>
      </c>
      <c r="D15" s="69">
        <v>3.654998172396566E-2</v>
      </c>
      <c r="E15" s="69">
        <v>7.1147719999512901E-2</v>
      </c>
      <c r="F15" s="69">
        <v>0.1298115984446874</v>
      </c>
      <c r="G15" s="11"/>
      <c r="H15" s="69">
        <f t="shared" si="26"/>
        <v>9.3261616720721738E-2</v>
      </c>
      <c r="I15" s="69">
        <f>'RD T1'!E43</f>
        <v>5.0504587957552902E-2</v>
      </c>
      <c r="J15" s="69">
        <f t="shared" si="27"/>
        <v>0.14376620467827464</v>
      </c>
      <c r="L15" t="str">
        <f t="shared" si="28"/>
        <v>32 Health and social care associate professionals</v>
      </c>
      <c r="M15" s="69">
        <v>0.57831157888277851</v>
      </c>
      <c r="N15" s="69">
        <v>0.77309309482605748</v>
      </c>
      <c r="O15" s="69">
        <v>0.78540291029263487</v>
      </c>
      <c r="P15" s="69">
        <v>1.5478206820792777</v>
      </c>
      <c r="Q15" s="69">
        <v>2.7533030665787761</v>
      </c>
      <c r="R15" s="11"/>
      <c r="S15" s="69">
        <f t="shared" si="29"/>
        <v>1.9679001562861411</v>
      </c>
      <c r="T15" s="69">
        <f>'RD T1'!E72</f>
        <v>1.0830142022147415</v>
      </c>
      <c r="U15" s="69">
        <f t="shared" si="30"/>
        <v>3.0509143585008829</v>
      </c>
      <c r="W15" t="str">
        <f t="shared" si="31"/>
        <v>32 Health and social care associate professionals</v>
      </c>
      <c r="X15" s="69">
        <v>1.8037531310157988</v>
      </c>
      <c r="Y15" s="69">
        <v>1.9251477008329596</v>
      </c>
      <c r="Z15" s="69">
        <v>2.0409167834760389</v>
      </c>
      <c r="AA15" s="69">
        <v>3.5410949604515252</v>
      </c>
      <c r="AB15" s="69">
        <v>4.5597375119287378</v>
      </c>
      <c r="AC15" s="69"/>
      <c r="AD15" s="69">
        <f t="shared" si="32"/>
        <v>2.5188207284526989</v>
      </c>
      <c r="AE15" s="69">
        <f>'RD T1'!E101</f>
        <v>2.4441846808929526</v>
      </c>
      <c r="AF15" s="69">
        <f t="shared" si="33"/>
        <v>4.9630054093456515</v>
      </c>
      <c r="AH15" t="str">
        <f t="shared" si="34"/>
        <v>32 Health and social care associate professionals</v>
      </c>
      <c r="AI15" s="69">
        <v>1.2282226686296327</v>
      </c>
      <c r="AJ15" s="69">
        <v>0.99527492617691704</v>
      </c>
      <c r="AK15" s="69">
        <v>0.99546033576492809</v>
      </c>
      <c r="AL15" s="69">
        <v>1.166021211642279</v>
      </c>
      <c r="AM15" s="69">
        <v>0.77637684201068491</v>
      </c>
      <c r="AN15" s="69"/>
      <c r="AO15" s="69">
        <f t="shared" si="35"/>
        <v>-0.21908349375424319</v>
      </c>
      <c r="AP15" s="69">
        <f>'RD T1'!E130</f>
        <v>0.46498826806117066</v>
      </c>
      <c r="AQ15" s="69">
        <f t="shared" si="36"/>
        <v>0.24590477430692748</v>
      </c>
      <c r="AS15" t="str">
        <f t="shared" si="37"/>
        <v>32 Health and social care associate professionals</v>
      </c>
      <c r="AT15" s="69">
        <v>0.28769879300979828</v>
      </c>
      <c r="AU15" s="69">
        <v>0.30725588553662186</v>
      </c>
      <c r="AV15" s="69">
        <v>0.34903416597436526</v>
      </c>
      <c r="AW15" s="69">
        <v>0.5340841046135435</v>
      </c>
      <c r="AX15" s="69">
        <v>0.64264673786623894</v>
      </c>
      <c r="AY15" s="69"/>
      <c r="AZ15" s="69">
        <f t="shared" si="38"/>
        <v>0.29361257189187367</v>
      </c>
      <c r="BA15" s="69">
        <f>'RD T1'!E159</f>
        <v>0.33145227489172946</v>
      </c>
      <c r="BB15" s="69">
        <f t="shared" si="39"/>
        <v>0.62506484678360308</v>
      </c>
      <c r="BD15" t="str">
        <f t="shared" si="40"/>
        <v>32 Health and social care associate professionals</v>
      </c>
      <c r="BE15" s="69">
        <v>1.058939461780094</v>
      </c>
      <c r="BF15" s="69">
        <v>1.422610265652819</v>
      </c>
      <c r="BG15" s="69">
        <v>1.4237258965464357</v>
      </c>
      <c r="BH15" s="69">
        <v>2.3933771927556071</v>
      </c>
      <c r="BI15" s="69">
        <v>3.0184766150160658</v>
      </c>
      <c r="BJ15" s="69"/>
      <c r="BK15" s="69">
        <f t="shared" si="41"/>
        <v>1.5947507184696301</v>
      </c>
      <c r="BL15" s="69">
        <f>'RD T1'!E188</f>
        <v>1.3532251857174615</v>
      </c>
      <c r="BM15" s="69">
        <f t="shared" si="42"/>
        <v>2.9479759041870919</v>
      </c>
      <c r="BO15" t="str">
        <f t="shared" si="43"/>
        <v>32 Health and social care associate professionals</v>
      </c>
      <c r="BP15" s="69">
        <v>0.92728411138865441</v>
      </c>
      <c r="BQ15" s="69">
        <v>1.0749688500516981</v>
      </c>
      <c r="BR15" s="69">
        <v>0.98949850748645318</v>
      </c>
      <c r="BS15" s="69">
        <v>1.3745086021475461</v>
      </c>
      <c r="BT15" s="69">
        <v>1.1271132088127356</v>
      </c>
      <c r="BU15" s="69"/>
      <c r="BV15" s="69">
        <f t="shared" si="44"/>
        <v>0.1376147013262824</v>
      </c>
      <c r="BW15" s="69">
        <f>'RD T1'!E217</f>
        <v>0.67679155293938542</v>
      </c>
      <c r="BX15" s="69">
        <f t="shared" si="45"/>
        <v>0.81440625426566782</v>
      </c>
      <c r="BZ15" t="str">
        <f t="shared" si="46"/>
        <v>32 Health and social care associate professionals</v>
      </c>
      <c r="CA15" s="69">
        <v>0.30338306932215525</v>
      </c>
      <c r="CB15" s="69">
        <v>0.35044461698020046</v>
      </c>
      <c r="CC15" s="69">
        <v>0.33377422480938151</v>
      </c>
      <c r="CD15" s="69">
        <v>0.43135300156584044</v>
      </c>
      <c r="CE15" s="69">
        <v>0.35152218148045783</v>
      </c>
      <c r="CF15" s="69"/>
      <c r="CG15" s="69">
        <f t="shared" si="47"/>
        <v>1.7747956671076315E-2</v>
      </c>
      <c r="CH15" s="69">
        <f>'RD T1'!E246</f>
        <v>0.15636073143960347</v>
      </c>
      <c r="CI15" s="69">
        <f t="shared" si="48"/>
        <v>0.17410868811067978</v>
      </c>
      <c r="CK15" t="str">
        <f t="shared" si="49"/>
        <v>32 Health and social care associate professionals</v>
      </c>
      <c r="CL15" s="69">
        <v>3.1794156671840115E-2</v>
      </c>
      <c r="CM15" s="69">
        <v>3.2730309784120795E-2</v>
      </c>
      <c r="CN15" s="69">
        <v>4.6692512821202112E-2</v>
      </c>
      <c r="CO15" s="69">
        <v>6.8250774938750175E-2</v>
      </c>
      <c r="CP15" s="69">
        <v>8.0102594986041623E-2</v>
      </c>
      <c r="CQ15" s="69"/>
      <c r="CR15" s="69">
        <f t="shared" si="50"/>
        <v>3.3410082164839511E-2</v>
      </c>
      <c r="CS15" s="69">
        <f>'RD T1'!E275</f>
        <v>3.1571573194762975E-2</v>
      </c>
      <c r="CT15" s="69">
        <f t="shared" si="51"/>
        <v>6.4981655359602486E-2</v>
      </c>
    </row>
    <row r="16" spans="1:98" x14ac:dyDescent="0.2">
      <c r="A16" s="10" t="str">
        <f>name!D12</f>
        <v>33 Protective service occupations</v>
      </c>
      <c r="B16" s="69">
        <v>9.8652557772779433E-3</v>
      </c>
      <c r="C16" s="69">
        <v>1.1018076472003155E-2</v>
      </c>
      <c r="D16" s="69">
        <v>1.1769462133814097E-2</v>
      </c>
      <c r="E16" s="69">
        <v>1.5445163977185936E-2</v>
      </c>
      <c r="F16" s="69">
        <v>2.417869100039188E-2</v>
      </c>
      <c r="G16" s="11"/>
      <c r="H16" s="69">
        <f t="shared" si="26"/>
        <v>1.2409228866577783E-2</v>
      </c>
      <c r="I16" s="69">
        <f>'RD T1'!E44</f>
        <v>5.6536061091723025E-3</v>
      </c>
      <c r="J16" s="69">
        <f t="shared" si="27"/>
        <v>1.8062834975750085E-2</v>
      </c>
      <c r="L16" t="str">
        <f t="shared" si="28"/>
        <v>33 Protective service occupations</v>
      </c>
      <c r="M16" s="69">
        <v>0.1474084203681913</v>
      </c>
      <c r="N16" s="69">
        <v>0.17252386594321184</v>
      </c>
      <c r="O16" s="69">
        <v>0.18163167712726616</v>
      </c>
      <c r="P16" s="69">
        <v>0.20208254857876157</v>
      </c>
      <c r="Q16" s="69">
        <v>0.32220024400229741</v>
      </c>
      <c r="R16" s="11"/>
      <c r="S16" s="69">
        <f t="shared" si="29"/>
        <v>0.14056856687503125</v>
      </c>
      <c r="T16" s="69">
        <f>'RD T1'!E73</f>
        <v>7.2464288094978097E-2</v>
      </c>
      <c r="U16" s="69">
        <f t="shared" si="30"/>
        <v>0.21303285497000934</v>
      </c>
      <c r="W16" t="str">
        <f t="shared" si="31"/>
        <v>33 Protective service occupations</v>
      </c>
      <c r="X16" s="69">
        <v>0.67508519744530826</v>
      </c>
      <c r="Y16" s="69">
        <v>0.68692266925916223</v>
      </c>
      <c r="Z16" s="69">
        <v>0.77268541607578312</v>
      </c>
      <c r="AA16" s="69">
        <v>0.71275755768060722</v>
      </c>
      <c r="AB16" s="69">
        <v>0.87909183743787056</v>
      </c>
      <c r="AC16" s="69"/>
      <c r="AD16" s="69">
        <f t="shared" si="32"/>
        <v>0.10640642136208744</v>
      </c>
      <c r="AE16" s="69">
        <f>'RD T1'!E102</f>
        <v>0.32729131028453923</v>
      </c>
      <c r="AF16" s="69">
        <f t="shared" si="33"/>
        <v>0.43369773164662667</v>
      </c>
      <c r="AH16" t="str">
        <f t="shared" si="34"/>
        <v>33 Protective service occupations</v>
      </c>
      <c r="AI16" s="69">
        <v>0.17814082376769333</v>
      </c>
      <c r="AJ16" s="69">
        <v>0.18183934175387356</v>
      </c>
      <c r="AK16" s="69">
        <v>0.20569310122041973</v>
      </c>
      <c r="AL16" s="69">
        <v>0.1953902435063157</v>
      </c>
      <c r="AM16" s="69">
        <v>0.24361297700404477</v>
      </c>
      <c r="AN16" s="69"/>
      <c r="AO16" s="69">
        <f t="shared" si="35"/>
        <v>3.7919875783625046E-2</v>
      </c>
      <c r="AP16" s="69">
        <f>'RD T1'!E131</f>
        <v>7.9700561726282662E-2</v>
      </c>
      <c r="AQ16" s="69">
        <f t="shared" si="36"/>
        <v>0.11762043750990771</v>
      </c>
      <c r="AS16" t="str">
        <f t="shared" si="37"/>
        <v>33 Protective service occupations</v>
      </c>
      <c r="AT16" s="69">
        <v>0.16891081038121153</v>
      </c>
      <c r="AU16" s="69">
        <v>0.14661306794670373</v>
      </c>
      <c r="AV16" s="69">
        <v>0.16276850956178374</v>
      </c>
      <c r="AW16" s="69">
        <v>0.12553203582058908</v>
      </c>
      <c r="AX16" s="69">
        <v>0.1253544383561922</v>
      </c>
      <c r="AY16" s="69"/>
      <c r="AZ16" s="69">
        <f t="shared" si="38"/>
        <v>-3.7414071205591537E-2</v>
      </c>
      <c r="BA16" s="69">
        <f>'RD T1'!E160</f>
        <v>4.7101899958112134E-2</v>
      </c>
      <c r="BB16" s="69">
        <f t="shared" si="39"/>
        <v>9.6878287525205969E-3</v>
      </c>
      <c r="BD16" t="str">
        <f t="shared" si="40"/>
        <v>33 Protective service occupations</v>
      </c>
      <c r="BE16" s="69">
        <v>0.69050209970702037</v>
      </c>
      <c r="BF16" s="69">
        <v>0.62779965260339232</v>
      </c>
      <c r="BG16" s="69">
        <v>0.65617773751232145</v>
      </c>
      <c r="BH16" s="69">
        <v>0.51397683069654787</v>
      </c>
      <c r="BI16" s="69">
        <v>0.44834913615807037</v>
      </c>
      <c r="BJ16" s="69"/>
      <c r="BK16" s="69">
        <f t="shared" si="41"/>
        <v>-0.20782860135425107</v>
      </c>
      <c r="BL16" s="69">
        <f>'RD T1'!E189</f>
        <v>0.11788544246247322</v>
      </c>
      <c r="BM16" s="69">
        <f t="shared" si="42"/>
        <v>-8.9943158891777855E-2</v>
      </c>
      <c r="BO16" t="str">
        <f t="shared" si="43"/>
        <v>33 Protective service occupations</v>
      </c>
      <c r="BP16" s="69">
        <v>0.73957934814210513</v>
      </c>
      <c r="BQ16" s="69">
        <v>0.65810138891776071</v>
      </c>
      <c r="BR16" s="69">
        <v>0.72201707087511424</v>
      </c>
      <c r="BS16" s="69">
        <v>0.49076815035436083</v>
      </c>
      <c r="BT16" s="69">
        <v>0.3100035390918468</v>
      </c>
      <c r="BU16" s="69"/>
      <c r="BV16" s="69">
        <f t="shared" si="44"/>
        <v>-0.41201353178326744</v>
      </c>
      <c r="BW16" s="69">
        <f>'RD T1'!E218</f>
        <v>0.1362933702873394</v>
      </c>
      <c r="BX16" s="69">
        <f t="shared" si="45"/>
        <v>-0.27572016149592804</v>
      </c>
      <c r="BZ16" t="str">
        <f t="shared" si="46"/>
        <v>33 Protective service occupations</v>
      </c>
      <c r="CA16" s="69">
        <v>0.34815648496718349</v>
      </c>
      <c r="CB16" s="69">
        <v>0.41946188374821336</v>
      </c>
      <c r="CC16" s="69">
        <v>0.42539547145223811</v>
      </c>
      <c r="CD16" s="69">
        <v>0.34157066251831469</v>
      </c>
      <c r="CE16" s="69">
        <v>0.37071310132634905</v>
      </c>
      <c r="CF16" s="69"/>
      <c r="CG16" s="69">
        <f t="shared" si="47"/>
        <v>-5.4682370125889057E-2</v>
      </c>
      <c r="CH16" s="69">
        <f>'RD T1'!E247</f>
        <v>0.11106210813620426</v>
      </c>
      <c r="CI16" s="69">
        <f t="shared" si="48"/>
        <v>5.6379738010315206E-2</v>
      </c>
      <c r="CK16" t="str">
        <f t="shared" si="49"/>
        <v>33 Protective service occupations</v>
      </c>
      <c r="CL16" s="69">
        <v>3.6880344176317352E-2</v>
      </c>
      <c r="CM16" s="69">
        <v>3.1824111695008546E-2</v>
      </c>
      <c r="CN16" s="69">
        <v>4.534801811292713E-2</v>
      </c>
      <c r="CO16" s="69">
        <v>2.8442112395841365E-2</v>
      </c>
      <c r="CP16" s="69">
        <v>3.2792067366710489E-2</v>
      </c>
      <c r="CQ16" s="69"/>
      <c r="CR16" s="69">
        <f t="shared" si="50"/>
        <v>-1.255595074621664E-2</v>
      </c>
      <c r="CS16" s="69">
        <f>'RD T1'!E276</f>
        <v>6.7443783879678441E-3</v>
      </c>
      <c r="CT16" s="69">
        <f t="shared" si="51"/>
        <v>-5.8115723582487962E-3</v>
      </c>
    </row>
    <row r="17" spans="1:98" x14ac:dyDescent="0.2">
      <c r="A17" s="10" t="str">
        <f>name!D13</f>
        <v>34 Culture, media and sports occupations</v>
      </c>
      <c r="B17" s="69">
        <v>7.0377061927233253E-2</v>
      </c>
      <c r="C17" s="69">
        <v>0.11681726189085896</v>
      </c>
      <c r="D17" s="69">
        <v>0.11157506982446541</v>
      </c>
      <c r="E17" s="69">
        <v>0.13650327937921863</v>
      </c>
      <c r="F17" s="69">
        <v>0.20787414945464677</v>
      </c>
      <c r="G17" s="11"/>
      <c r="H17" s="69">
        <f t="shared" si="26"/>
        <v>9.6299079630181361E-2</v>
      </c>
      <c r="I17" s="69">
        <f>'RD T1'!E45</f>
        <v>8.4270974943677204E-2</v>
      </c>
      <c r="J17" s="69">
        <f t="shared" si="27"/>
        <v>0.18057005457385855</v>
      </c>
      <c r="L17" t="str">
        <f t="shared" si="28"/>
        <v>34 Culture, media and sports occupations</v>
      </c>
      <c r="M17" s="69">
        <v>1.1646115061304259</v>
      </c>
      <c r="N17" s="69">
        <v>1.6047210242117407</v>
      </c>
      <c r="O17" s="69">
        <v>1.6556469215607439</v>
      </c>
      <c r="P17" s="69">
        <v>1.986563326279865</v>
      </c>
      <c r="Q17" s="69">
        <v>3.0009381934099078</v>
      </c>
      <c r="R17" s="11"/>
      <c r="S17" s="69">
        <f t="shared" si="29"/>
        <v>1.3452912718491639</v>
      </c>
      <c r="T17" s="69">
        <f>'RD T1'!E74</f>
        <v>1.1790380581971929</v>
      </c>
      <c r="U17" s="69">
        <f t="shared" si="30"/>
        <v>2.5243293300463567</v>
      </c>
      <c r="W17" t="str">
        <f t="shared" si="31"/>
        <v>34 Culture, media and sports occupations</v>
      </c>
      <c r="X17" s="69">
        <v>2.8080496840663272</v>
      </c>
      <c r="Y17" s="69">
        <v>2.8775387841448032</v>
      </c>
      <c r="Z17" s="69">
        <v>2.9398063491516675</v>
      </c>
      <c r="AA17" s="69">
        <v>2.9312908718280286</v>
      </c>
      <c r="AB17" s="69">
        <v>3.1635076484687694</v>
      </c>
      <c r="AC17" s="69"/>
      <c r="AD17" s="69">
        <f t="shared" si="32"/>
        <v>0.22370129931710192</v>
      </c>
      <c r="AE17" s="69">
        <f>'RD T1'!E103</f>
        <v>1.5474759317201328</v>
      </c>
      <c r="AF17" s="69">
        <f t="shared" si="33"/>
        <v>1.7711772310372347</v>
      </c>
      <c r="AH17" t="str">
        <f t="shared" si="34"/>
        <v>34 Culture, media and sports occupations</v>
      </c>
      <c r="AI17" s="69">
        <v>0.32680165782327725</v>
      </c>
      <c r="AJ17" s="69">
        <v>0.30668503334497893</v>
      </c>
      <c r="AK17" s="69">
        <v>0.38133027646491291</v>
      </c>
      <c r="AL17" s="69">
        <v>0.36748669730687322</v>
      </c>
      <c r="AM17" s="69">
        <v>0.45116803526631882</v>
      </c>
      <c r="AN17" s="69"/>
      <c r="AO17" s="69">
        <f t="shared" si="35"/>
        <v>6.9837758801405914E-2</v>
      </c>
      <c r="AP17" s="69">
        <f>'RD T1'!E132</f>
        <v>0.20037848689497306</v>
      </c>
      <c r="AQ17" s="69">
        <f t="shared" si="36"/>
        <v>0.27021624569637898</v>
      </c>
      <c r="AS17" t="str">
        <f t="shared" si="37"/>
        <v>34 Culture, media and sports occupations</v>
      </c>
      <c r="AT17" s="69">
        <v>0.48496533611323711</v>
      </c>
      <c r="AU17" s="69">
        <v>0.47237348019422792</v>
      </c>
      <c r="AV17" s="69">
        <v>0.47965478059919242</v>
      </c>
      <c r="AW17" s="69">
        <v>0.45390670876023004</v>
      </c>
      <c r="AX17" s="69">
        <v>0.46696214954666027</v>
      </c>
      <c r="AY17" s="69"/>
      <c r="AZ17" s="69">
        <f t="shared" si="38"/>
        <v>-1.2692631052532155E-2</v>
      </c>
      <c r="BA17" s="69">
        <f>'RD T1'!E161</f>
        <v>0.22655247869304826</v>
      </c>
      <c r="BB17" s="69">
        <f t="shared" si="39"/>
        <v>0.2138598476405161</v>
      </c>
      <c r="BD17" t="str">
        <f t="shared" si="40"/>
        <v>34 Culture, media and sports occupations</v>
      </c>
      <c r="BE17" s="69">
        <v>1.2596232051381642</v>
      </c>
      <c r="BF17" s="69">
        <v>1.3089761100122401</v>
      </c>
      <c r="BG17" s="69">
        <v>1.2322124631420892</v>
      </c>
      <c r="BH17" s="69">
        <v>1.0730083636441705</v>
      </c>
      <c r="BI17" s="69">
        <v>1.1401276096573276</v>
      </c>
      <c r="BJ17" s="69"/>
      <c r="BK17" s="69">
        <f t="shared" si="41"/>
        <v>-9.2084853484761586E-2</v>
      </c>
      <c r="BL17" s="69">
        <f>'RD T1'!E190</f>
        <v>0.42807254184579618</v>
      </c>
      <c r="BM17" s="69">
        <f t="shared" si="42"/>
        <v>0.3359876883610346</v>
      </c>
      <c r="BO17" t="str">
        <f t="shared" si="43"/>
        <v>34 Culture, media and sports occupations</v>
      </c>
      <c r="BP17" s="69">
        <v>0.67452280698145928</v>
      </c>
      <c r="BQ17" s="69">
        <v>0.64223364960779594</v>
      </c>
      <c r="BR17" s="69">
        <v>0.56268857632021396</v>
      </c>
      <c r="BS17" s="69">
        <v>0.40694684605355408</v>
      </c>
      <c r="BT17" s="69">
        <v>0.22746065195271301</v>
      </c>
      <c r="BU17" s="69"/>
      <c r="BV17" s="69">
        <f t="shared" si="44"/>
        <v>-0.33522792436750093</v>
      </c>
      <c r="BW17" s="69">
        <f>'RD T1'!E219</f>
        <v>0.14034234650621896</v>
      </c>
      <c r="BX17" s="69">
        <f t="shared" si="45"/>
        <v>-0.19488557786128197</v>
      </c>
      <c r="BZ17" t="str">
        <f t="shared" si="46"/>
        <v>34 Culture, media and sports occupations</v>
      </c>
      <c r="CA17" s="69">
        <v>0.46911869679422108</v>
      </c>
      <c r="CB17" s="69">
        <v>0.58950075563266757</v>
      </c>
      <c r="CC17" s="69">
        <v>0.53898007091063971</v>
      </c>
      <c r="CD17" s="69">
        <v>0.39171203531007887</v>
      </c>
      <c r="CE17" s="69">
        <v>0.26461132525868836</v>
      </c>
      <c r="CF17" s="69"/>
      <c r="CG17" s="69">
        <f t="shared" si="47"/>
        <v>-0.27436874565195135</v>
      </c>
      <c r="CH17" s="69">
        <f>'RD T1'!E248</f>
        <v>0.12515802961490685</v>
      </c>
      <c r="CI17" s="69">
        <f t="shared" si="48"/>
        <v>-0.1492107160370445</v>
      </c>
      <c r="CK17" t="str">
        <f t="shared" si="49"/>
        <v>34 Culture, media and sports occupations</v>
      </c>
      <c r="CL17" s="69">
        <v>8.3153637921388024E-2</v>
      </c>
      <c r="CM17" s="69">
        <v>0.10954992300885723</v>
      </c>
      <c r="CN17" s="69">
        <v>0.13510371423039003</v>
      </c>
      <c r="CO17" s="69">
        <v>0.11193477939461743</v>
      </c>
      <c r="CP17" s="69">
        <v>8.8958788824943638E-2</v>
      </c>
      <c r="CQ17" s="69"/>
      <c r="CR17" s="69">
        <f t="shared" si="50"/>
        <v>-4.6144925405446388E-2</v>
      </c>
      <c r="CS17" s="69">
        <f>'RD T1'!E277</f>
        <v>3.6354002141954722E-2</v>
      </c>
      <c r="CT17" s="69">
        <f t="shared" si="51"/>
        <v>-9.790923263491666E-3</v>
      </c>
    </row>
    <row r="18" spans="1:98" x14ac:dyDescent="0.2">
      <c r="A18" s="10" t="str">
        <f>name!D14</f>
        <v>35 Business and public service associate professionals</v>
      </c>
      <c r="B18" s="69">
        <v>0.25493741619670007</v>
      </c>
      <c r="C18" s="69">
        <v>0.33083590353342218</v>
      </c>
      <c r="D18" s="69">
        <v>0.31576001128339165</v>
      </c>
      <c r="E18" s="69">
        <v>0.42927576687222607</v>
      </c>
      <c r="F18" s="69">
        <v>0.66568189253933352</v>
      </c>
      <c r="G18" s="11"/>
      <c r="H18" s="69">
        <f t="shared" si="26"/>
        <v>0.34992188125594187</v>
      </c>
      <c r="I18" s="69">
        <f>'RD T1'!E46</f>
        <v>0.22795943998374513</v>
      </c>
      <c r="J18" s="69">
        <f t="shared" si="27"/>
        <v>0.57788132123968694</v>
      </c>
      <c r="L18" t="str">
        <f t="shared" si="28"/>
        <v>35 Business and public service associate professionals</v>
      </c>
      <c r="M18" s="69">
        <v>2.6787783372499376</v>
      </c>
      <c r="N18" s="69">
        <v>3.4226317825267705</v>
      </c>
      <c r="O18" s="69">
        <v>3.6106002353475497</v>
      </c>
      <c r="P18" s="69">
        <v>4.7385720069445068</v>
      </c>
      <c r="Q18" s="69">
        <v>6.9016240388299579</v>
      </c>
      <c r="R18" s="11"/>
      <c r="S18" s="69">
        <f t="shared" si="29"/>
        <v>3.2910238034824082</v>
      </c>
      <c r="T18" s="69">
        <f>'RD T1'!E75</f>
        <v>2.594365238616744</v>
      </c>
      <c r="U18" s="69">
        <f t="shared" si="30"/>
        <v>5.8853890420991526</v>
      </c>
      <c r="W18" t="str">
        <f t="shared" si="31"/>
        <v>35 Business and public service associate professionals</v>
      </c>
      <c r="X18" s="69">
        <v>6.0476626799029827</v>
      </c>
      <c r="Y18" s="69">
        <v>6.0709732225901574</v>
      </c>
      <c r="Z18" s="69">
        <v>6.4406422192290451</v>
      </c>
      <c r="AA18" s="69">
        <v>6.9021509180257752</v>
      </c>
      <c r="AB18" s="69">
        <v>7.1317652939448886</v>
      </c>
      <c r="AC18" s="69"/>
      <c r="AD18" s="69">
        <f t="shared" si="32"/>
        <v>0.69112307471584344</v>
      </c>
      <c r="AE18" s="69">
        <f>'RD T1'!E104</f>
        <v>3.6418204054558445</v>
      </c>
      <c r="AF18" s="69">
        <f t="shared" si="33"/>
        <v>4.3329434801716875</v>
      </c>
      <c r="AH18" t="str">
        <f t="shared" si="34"/>
        <v>35 Business and public service associate professionals</v>
      </c>
      <c r="AI18" s="69">
        <v>1.4953449940009831</v>
      </c>
      <c r="AJ18" s="69">
        <v>1.4841354224938483</v>
      </c>
      <c r="AK18" s="69">
        <v>1.6540809545515056</v>
      </c>
      <c r="AL18" s="69">
        <v>1.7572733438658366</v>
      </c>
      <c r="AM18" s="69">
        <v>1.9044113430493546</v>
      </c>
      <c r="AN18" s="69"/>
      <c r="AO18" s="69">
        <f t="shared" si="35"/>
        <v>0.25033038849784894</v>
      </c>
      <c r="AP18" s="69">
        <f>'RD T1'!E133</f>
        <v>0.89240222183887807</v>
      </c>
      <c r="AQ18" s="69">
        <f t="shared" si="36"/>
        <v>1.142732610336727</v>
      </c>
      <c r="AS18" t="str">
        <f t="shared" si="37"/>
        <v>35 Business and public service associate professionals</v>
      </c>
      <c r="AT18" s="69">
        <v>1.4125306887034315</v>
      </c>
      <c r="AU18" s="69">
        <v>1.349504591343287</v>
      </c>
      <c r="AV18" s="69">
        <v>1.4492646782829071</v>
      </c>
      <c r="AW18" s="69">
        <v>1.5211143423686746</v>
      </c>
      <c r="AX18" s="69">
        <v>1.6058032916577174</v>
      </c>
      <c r="AY18" s="69"/>
      <c r="AZ18" s="69">
        <f t="shared" si="38"/>
        <v>0.15653861337481034</v>
      </c>
      <c r="BA18" s="69">
        <f>'RD T1'!E162</f>
        <v>0.75081185986984866</v>
      </c>
      <c r="BB18" s="69">
        <f t="shared" si="39"/>
        <v>0.90735047324465901</v>
      </c>
      <c r="BD18" t="str">
        <f t="shared" si="40"/>
        <v>35 Business and public service associate professionals</v>
      </c>
      <c r="BE18" s="69">
        <v>4.4989020704272535</v>
      </c>
      <c r="BF18" s="69">
        <v>4.7375427134789891</v>
      </c>
      <c r="BG18" s="69">
        <v>4.8678575128013826</v>
      </c>
      <c r="BH18" s="69">
        <v>4.5839890193915886</v>
      </c>
      <c r="BI18" s="69">
        <v>4.3567417662372465</v>
      </c>
      <c r="BJ18" s="69"/>
      <c r="BK18" s="69">
        <f t="shared" si="41"/>
        <v>-0.51111574656413605</v>
      </c>
      <c r="BL18" s="69">
        <f>'RD T1'!E191</f>
        <v>1.7740341611188666</v>
      </c>
      <c r="BM18" s="69">
        <f t="shared" si="42"/>
        <v>1.2629184145547305</v>
      </c>
      <c r="BO18" t="str">
        <f t="shared" si="43"/>
        <v>35 Business and public service associate professionals</v>
      </c>
      <c r="BP18" s="69">
        <v>3.5974171616812733</v>
      </c>
      <c r="BQ18" s="69">
        <v>3.3764045417154325</v>
      </c>
      <c r="BR18" s="69">
        <v>3.5832114616922888</v>
      </c>
      <c r="BS18" s="69">
        <v>2.957410159313576</v>
      </c>
      <c r="BT18" s="69">
        <v>2.1897602313844176</v>
      </c>
      <c r="BU18" s="69"/>
      <c r="BV18" s="69">
        <f t="shared" si="44"/>
        <v>-1.3934512303078712</v>
      </c>
      <c r="BW18" s="69">
        <f>'RD T1'!E220</f>
        <v>1.1229292909683757</v>
      </c>
      <c r="BX18" s="69">
        <f t="shared" si="45"/>
        <v>-0.27052193933949553</v>
      </c>
      <c r="BZ18" t="str">
        <f t="shared" si="46"/>
        <v>35 Business and public service associate professionals</v>
      </c>
      <c r="CA18" s="69">
        <v>1.8511701034278369</v>
      </c>
      <c r="CB18" s="69">
        <v>2.2910775746948993</v>
      </c>
      <c r="CC18" s="69">
        <v>2.2082424589692575</v>
      </c>
      <c r="CD18" s="69">
        <v>1.8242535525715422</v>
      </c>
      <c r="CE18" s="69">
        <v>1.313107291830403</v>
      </c>
      <c r="CF18" s="69"/>
      <c r="CG18" s="69">
        <f t="shared" si="47"/>
        <v>-0.89513516713885455</v>
      </c>
      <c r="CH18" s="69">
        <f>'RD T1'!E249</f>
        <v>0.53726454251970412</v>
      </c>
      <c r="CI18" s="69">
        <f t="shared" si="48"/>
        <v>-0.35787062461915042</v>
      </c>
      <c r="CK18" t="str">
        <f t="shared" si="49"/>
        <v>35 Business and public service associate professionals</v>
      </c>
      <c r="CL18" s="69">
        <v>0.28132098865503785</v>
      </c>
      <c r="CM18" s="69">
        <v>0.29646559970916092</v>
      </c>
      <c r="CN18" s="69">
        <v>0.376677127154463</v>
      </c>
      <c r="CO18" s="69">
        <v>0.26024996383463656</v>
      </c>
      <c r="CP18" s="69">
        <v>0.18534982653339765</v>
      </c>
      <c r="CQ18" s="69"/>
      <c r="CR18" s="69">
        <f t="shared" si="50"/>
        <v>-0.19132730062106534</v>
      </c>
      <c r="CS18" s="69">
        <f>'RD T1'!E278</f>
        <v>8.1917311729140782E-2</v>
      </c>
      <c r="CT18" s="69">
        <f t="shared" si="51"/>
        <v>-0.10940998889192456</v>
      </c>
    </row>
    <row r="19" spans="1:98" x14ac:dyDescent="0.2">
      <c r="A19" s="10" t="str">
        <f>name!D15</f>
        <v>41 Administrative occupations</v>
      </c>
      <c r="B19" s="69">
        <v>0.14241224733792207</v>
      </c>
      <c r="C19" s="69">
        <v>0.17839080672924842</v>
      </c>
      <c r="D19" s="69">
        <v>0.17500206577882144</v>
      </c>
      <c r="E19" s="69">
        <v>0.2561593723792599</v>
      </c>
      <c r="F19" s="69">
        <v>0.43856497055690158</v>
      </c>
      <c r="G19" s="11"/>
      <c r="H19" s="69">
        <f t="shared" si="26"/>
        <v>0.26356290477808014</v>
      </c>
      <c r="I19" s="69">
        <f>'RD T1'!E47</f>
        <v>0.16846790167581413</v>
      </c>
      <c r="J19" s="69">
        <f t="shared" si="27"/>
        <v>0.43203080645389424</v>
      </c>
      <c r="L19" t="str">
        <f t="shared" si="28"/>
        <v>41 Administrative occupations</v>
      </c>
      <c r="M19" s="69">
        <v>1.7060920331273561</v>
      </c>
      <c r="N19" s="69">
        <v>2.1235456352284086</v>
      </c>
      <c r="O19" s="69">
        <v>2.322045625281143</v>
      </c>
      <c r="P19" s="69">
        <v>3.3244007092528713</v>
      </c>
      <c r="Q19" s="69">
        <v>5.4646291839118168</v>
      </c>
      <c r="R19" s="11"/>
      <c r="S19" s="69">
        <f t="shared" si="29"/>
        <v>3.1425835586306738</v>
      </c>
      <c r="T19" s="69">
        <f>'RD T1'!E76</f>
        <v>2.1599580931833509</v>
      </c>
      <c r="U19" s="69">
        <f t="shared" si="30"/>
        <v>5.3025416518140247</v>
      </c>
      <c r="W19" t="str">
        <f t="shared" si="31"/>
        <v>41 Administrative occupations</v>
      </c>
      <c r="X19" s="69">
        <v>5.986063530303281</v>
      </c>
      <c r="Y19" s="69">
        <v>5.625843918175212</v>
      </c>
      <c r="Z19" s="69">
        <v>6.4661947157542228</v>
      </c>
      <c r="AA19" s="69">
        <v>7.8842597213326577</v>
      </c>
      <c r="AB19" s="69">
        <v>9.2545693700141474</v>
      </c>
      <c r="AC19" s="69"/>
      <c r="AD19" s="69">
        <f t="shared" si="32"/>
        <v>2.7883746542599246</v>
      </c>
      <c r="AE19" s="69">
        <f>'RD T1'!E105</f>
        <v>4.8050267505904811</v>
      </c>
      <c r="AF19" s="69">
        <f t="shared" si="33"/>
        <v>7.5934014048504057</v>
      </c>
      <c r="AH19" t="str">
        <f t="shared" si="34"/>
        <v>41 Administrative occupations</v>
      </c>
      <c r="AI19" s="69">
        <v>2.1616519776066663</v>
      </c>
      <c r="AJ19" s="69">
        <v>2.0746846260069929</v>
      </c>
      <c r="AK19" s="69">
        <v>2.3220178958412347</v>
      </c>
      <c r="AL19" s="69">
        <v>2.6933704268176322</v>
      </c>
      <c r="AM19" s="69">
        <v>3.1261560797053725</v>
      </c>
      <c r="AN19" s="69"/>
      <c r="AO19" s="69">
        <f t="shared" si="35"/>
        <v>0.80413818386413771</v>
      </c>
      <c r="AP19" s="69">
        <f>'RD T1'!E134</f>
        <v>1.7142288410239146</v>
      </c>
      <c r="AQ19" s="69">
        <f t="shared" si="36"/>
        <v>2.5183670248880521</v>
      </c>
      <c r="AS19" t="str">
        <f t="shared" si="37"/>
        <v>41 Administrative occupations</v>
      </c>
      <c r="AT19" s="69">
        <v>2.1762033750400467</v>
      </c>
      <c r="AU19" s="69">
        <v>2.074267228279564</v>
      </c>
      <c r="AV19" s="69">
        <v>2.3545686536053645</v>
      </c>
      <c r="AW19" s="69">
        <v>2.6459472850508021</v>
      </c>
      <c r="AX19" s="69">
        <v>2.9872416678516243</v>
      </c>
      <c r="AY19" s="69"/>
      <c r="AZ19" s="69">
        <f t="shared" si="38"/>
        <v>0.63267301424625977</v>
      </c>
      <c r="BA19" s="69">
        <f>'RD T1'!E163</f>
        <v>1.5857462970438778</v>
      </c>
      <c r="BB19" s="69">
        <f t="shared" si="39"/>
        <v>2.2184193112901376</v>
      </c>
      <c r="BD19" t="str">
        <f t="shared" si="40"/>
        <v>41 Administrative occupations</v>
      </c>
      <c r="BE19" s="69">
        <v>7.3424123453964745</v>
      </c>
      <c r="BF19" s="69">
        <v>7.3447800178497795</v>
      </c>
      <c r="BG19" s="69">
        <v>7.6115647411683778</v>
      </c>
      <c r="BH19" s="69">
        <v>7.709505509805112</v>
      </c>
      <c r="BI19" s="69">
        <v>6.9144145648065969</v>
      </c>
      <c r="BJ19" s="69"/>
      <c r="BK19" s="69">
        <f t="shared" si="41"/>
        <v>-0.69715017636178089</v>
      </c>
      <c r="BL19" s="69">
        <f>'RD T1'!E192</f>
        <v>3.3361053615111089</v>
      </c>
      <c r="BM19" s="69">
        <f t="shared" si="42"/>
        <v>2.638955185149328</v>
      </c>
      <c r="BO19" t="str">
        <f t="shared" si="43"/>
        <v>41 Administrative occupations</v>
      </c>
      <c r="BP19" s="69">
        <v>8.4617829278552108</v>
      </c>
      <c r="BQ19" s="69">
        <v>7.5815383546866864</v>
      </c>
      <c r="BR19" s="69">
        <v>7.4241053635358343</v>
      </c>
      <c r="BS19" s="69">
        <v>6.3550183020730788</v>
      </c>
      <c r="BT19" s="69">
        <v>3.7993040145345764</v>
      </c>
      <c r="BU19" s="69"/>
      <c r="BV19" s="69">
        <f t="shared" si="44"/>
        <v>-3.6248013490012578</v>
      </c>
      <c r="BW19" s="69">
        <f>'RD T1'!E221</f>
        <v>2.4857517070183741</v>
      </c>
      <c r="BX19" s="69">
        <f t="shared" si="45"/>
        <v>-1.1390496419828837</v>
      </c>
      <c r="BZ19" t="str">
        <f t="shared" si="46"/>
        <v>41 Administrative occupations</v>
      </c>
      <c r="CA19" s="69">
        <v>3.7605603271467767</v>
      </c>
      <c r="CB19" s="69">
        <v>3.9056126863588165</v>
      </c>
      <c r="CC19" s="69">
        <v>4.0240813570553176</v>
      </c>
      <c r="CD19" s="69">
        <v>2.8479918554982446</v>
      </c>
      <c r="CE19" s="69">
        <v>0.91931638232669977</v>
      </c>
      <c r="CF19" s="69"/>
      <c r="CG19" s="69">
        <f t="shared" si="47"/>
        <v>-3.1047649747286177</v>
      </c>
      <c r="CH19" s="69">
        <f>'RD T1'!E250</f>
        <v>0.75378783947959893</v>
      </c>
      <c r="CI19" s="69">
        <f t="shared" si="48"/>
        <v>-2.3509771352490185</v>
      </c>
      <c r="CK19" t="str">
        <f t="shared" si="49"/>
        <v>41 Administrative occupations</v>
      </c>
      <c r="CL19" s="69">
        <v>0.70141646563723992</v>
      </c>
      <c r="CM19" s="69">
        <v>0.58193921748366306</v>
      </c>
      <c r="CN19" s="69">
        <v>0.65012971515324802</v>
      </c>
      <c r="CO19" s="69">
        <v>0.40268171238296901</v>
      </c>
      <c r="CP19" s="69">
        <v>0.17349293124839582</v>
      </c>
      <c r="CQ19" s="69"/>
      <c r="CR19" s="69">
        <f t="shared" si="50"/>
        <v>-0.4766367839048522</v>
      </c>
      <c r="CS19" s="69">
        <f>'RD T1'!E279</f>
        <v>0.11174010595565231</v>
      </c>
      <c r="CT19" s="69">
        <f t="shared" si="51"/>
        <v>-0.36489667794919989</v>
      </c>
    </row>
    <row r="20" spans="1:98" x14ac:dyDescent="0.2">
      <c r="A20" s="10" t="str">
        <f>name!D16</f>
        <v>42 Secretarial and related occupations</v>
      </c>
      <c r="B20" s="69">
        <v>1.5071487252584222E-2</v>
      </c>
      <c r="C20" s="69">
        <v>1.8458874125869745E-2</v>
      </c>
      <c r="D20" s="69">
        <v>1.7397421307015132E-2</v>
      </c>
      <c r="E20" s="69">
        <v>2.7308850704925683E-2</v>
      </c>
      <c r="F20" s="69">
        <v>5.7855028461737776E-2</v>
      </c>
      <c r="G20" s="11"/>
      <c r="H20" s="69">
        <f t="shared" si="26"/>
        <v>4.0457607154722644E-2</v>
      </c>
      <c r="I20" s="69">
        <f>'RD T1'!E48</f>
        <v>2.3103471634567597E-2</v>
      </c>
      <c r="J20" s="69">
        <f t="shared" si="27"/>
        <v>6.3561078789290237E-2</v>
      </c>
      <c r="L20" t="str">
        <f t="shared" si="28"/>
        <v>42 Secretarial and related occupations</v>
      </c>
      <c r="M20" s="69">
        <v>0.30633831864439914</v>
      </c>
      <c r="N20" s="69">
        <v>0.33201597102357017</v>
      </c>
      <c r="O20" s="69">
        <v>0.35867736543357365</v>
      </c>
      <c r="P20" s="69">
        <v>0.53033170166190313</v>
      </c>
      <c r="Q20" s="69">
        <v>0.73640178555680991</v>
      </c>
      <c r="R20" s="11"/>
      <c r="S20" s="69">
        <f t="shared" si="29"/>
        <v>0.37772442012323626</v>
      </c>
      <c r="T20" s="69">
        <f>'RD T1'!E77</f>
        <v>0.34511822796154124</v>
      </c>
      <c r="U20" s="69">
        <f t="shared" si="30"/>
        <v>0.72284264808477749</v>
      </c>
      <c r="W20" t="str">
        <f t="shared" si="31"/>
        <v>42 Secretarial and related occupations</v>
      </c>
      <c r="X20" s="69">
        <v>1.0960769236067365</v>
      </c>
      <c r="Y20" s="69">
        <v>0.99416802841878593</v>
      </c>
      <c r="Z20" s="69">
        <v>1.0767006332543283</v>
      </c>
      <c r="AA20" s="69">
        <v>1.459303058198774</v>
      </c>
      <c r="AB20" s="69">
        <v>2.3810887301582198</v>
      </c>
      <c r="AC20" s="69"/>
      <c r="AD20" s="69">
        <f t="shared" si="32"/>
        <v>1.3043880969038915</v>
      </c>
      <c r="AE20" s="69">
        <f>'RD T1'!E106</f>
        <v>1.0651185294788557</v>
      </c>
      <c r="AF20" s="69">
        <f t="shared" si="33"/>
        <v>2.3695066263827469</v>
      </c>
      <c r="AH20" t="str">
        <f t="shared" si="34"/>
        <v>42 Secretarial and related occupations</v>
      </c>
      <c r="AI20" s="69">
        <v>0.49347871192909637</v>
      </c>
      <c r="AJ20" s="69">
        <v>0.42819597068695009</v>
      </c>
      <c r="AK20" s="69">
        <v>0.5030217381799873</v>
      </c>
      <c r="AL20" s="69">
        <v>0.59648330456175314</v>
      </c>
      <c r="AM20" s="69">
        <v>0.66766654389873936</v>
      </c>
      <c r="AN20" s="69"/>
      <c r="AO20" s="69">
        <f t="shared" si="35"/>
        <v>0.16464480571875206</v>
      </c>
      <c r="AP20" s="69">
        <f>'RD T1'!E135</f>
        <v>0.39030675463629916</v>
      </c>
      <c r="AQ20" s="69">
        <f t="shared" si="36"/>
        <v>0.55495156035505122</v>
      </c>
      <c r="AS20" t="str">
        <f t="shared" si="37"/>
        <v>42 Secretarial and related occupations</v>
      </c>
      <c r="AT20" s="69">
        <v>0.39508930156091582</v>
      </c>
      <c r="AU20" s="69">
        <v>0.33222765580382518</v>
      </c>
      <c r="AV20" s="69">
        <v>0.40449261781151147</v>
      </c>
      <c r="AW20" s="69">
        <v>0.44789478777358982</v>
      </c>
      <c r="AX20" s="69">
        <v>0.6952244914818887</v>
      </c>
      <c r="AY20" s="69"/>
      <c r="AZ20" s="69">
        <f t="shared" si="38"/>
        <v>0.29073187367037723</v>
      </c>
      <c r="BA20" s="69">
        <f>'RD T1'!E164</f>
        <v>0.27425977767391435</v>
      </c>
      <c r="BB20" s="69">
        <f t="shared" si="39"/>
        <v>0.56499165134429163</v>
      </c>
      <c r="BD20" t="str">
        <f t="shared" si="40"/>
        <v>42 Secretarial and related occupations</v>
      </c>
      <c r="BE20" s="69">
        <v>1.5382719649998509</v>
      </c>
      <c r="BF20" s="69">
        <v>1.4865695525007254</v>
      </c>
      <c r="BG20" s="69">
        <v>1.3958068649816919</v>
      </c>
      <c r="BH20" s="69">
        <v>1.3339271152519072</v>
      </c>
      <c r="BI20" s="69">
        <v>0.42853145794139508</v>
      </c>
      <c r="BJ20" s="69"/>
      <c r="BK20" s="69">
        <f t="shared" si="41"/>
        <v>-0.96727540704029691</v>
      </c>
      <c r="BL20" s="69">
        <f>'RD T1'!E193</f>
        <v>0.43763545669542081</v>
      </c>
      <c r="BM20" s="69">
        <f t="shared" si="42"/>
        <v>-0.5296399503448761</v>
      </c>
      <c r="BO20" t="str">
        <f t="shared" si="43"/>
        <v>42 Secretarial and related occupations</v>
      </c>
      <c r="BP20" s="69">
        <v>2.1267732685503655</v>
      </c>
      <c r="BQ20" s="69">
        <v>1.806697932864703</v>
      </c>
      <c r="BR20" s="69">
        <v>1.5512703968595896</v>
      </c>
      <c r="BS20" s="69">
        <v>1.0326134571671111</v>
      </c>
      <c r="BT20" s="69">
        <v>0.20576020548245283</v>
      </c>
      <c r="BU20" s="69"/>
      <c r="BV20" s="69">
        <f t="shared" si="44"/>
        <v>-1.3455101913771368</v>
      </c>
      <c r="BW20" s="69">
        <f>'RD T1'!E222</f>
        <v>0.38390343029099022</v>
      </c>
      <c r="BX20" s="69">
        <f t="shared" si="45"/>
        <v>-0.96160676108614651</v>
      </c>
      <c r="BZ20" t="str">
        <f t="shared" si="46"/>
        <v>42 Secretarial and related occupations</v>
      </c>
      <c r="CA20" s="69">
        <v>1.4167080996455248</v>
      </c>
      <c r="CB20" s="69">
        <v>1.5418692155011398</v>
      </c>
      <c r="CC20" s="69">
        <v>1.4983112372409768</v>
      </c>
      <c r="CD20" s="69">
        <v>0.78952239387278644</v>
      </c>
      <c r="CE20" s="69">
        <v>0.25072236016095978</v>
      </c>
      <c r="CF20" s="69"/>
      <c r="CG20" s="69">
        <f t="shared" si="47"/>
        <v>-1.247588877080017</v>
      </c>
      <c r="CH20" s="69">
        <f>'RD T1'!E251</f>
        <v>0.26201964118705784</v>
      </c>
      <c r="CI20" s="69">
        <f t="shared" si="48"/>
        <v>-0.98556923589295908</v>
      </c>
      <c r="CK20" t="str">
        <f t="shared" si="49"/>
        <v>42 Secretarial and related occupations</v>
      </c>
      <c r="CL20" s="69">
        <v>0.28159541750439021</v>
      </c>
      <c r="CM20" s="69">
        <v>0.26502330181313327</v>
      </c>
      <c r="CN20" s="69">
        <v>0.27872831735462583</v>
      </c>
      <c r="CO20" s="69">
        <v>0.26076080490824644</v>
      </c>
      <c r="CP20" s="69">
        <v>7.2102353244479875E-2</v>
      </c>
      <c r="CQ20" s="69"/>
      <c r="CR20" s="69">
        <f t="shared" si="50"/>
        <v>-0.20662596411014594</v>
      </c>
      <c r="CS20" s="69">
        <f>'RD T1'!E280</f>
        <v>7.9402864693792763E-2</v>
      </c>
      <c r="CT20" s="69">
        <f t="shared" si="51"/>
        <v>-0.12722309941635318</v>
      </c>
    </row>
    <row r="21" spans="1:98" x14ac:dyDescent="0.2">
      <c r="A21" s="10" t="str">
        <f>name!D17</f>
        <v>51 Skilled agricultural and related trades</v>
      </c>
      <c r="B21" s="69">
        <v>1.0343810619231465E-2</v>
      </c>
      <c r="C21" s="69">
        <v>1.9202923652987411E-2</v>
      </c>
      <c r="D21" s="69">
        <v>1.6552265736313968E-2</v>
      </c>
      <c r="E21" s="69">
        <v>2.1493839121483883E-2</v>
      </c>
      <c r="F21" s="69">
        <v>3.6801791176524191E-2</v>
      </c>
      <c r="G21" s="11"/>
      <c r="H21" s="69">
        <f t="shared" si="26"/>
        <v>2.0249525440210223E-2</v>
      </c>
      <c r="I21" s="69">
        <f>'RD T1'!E49</f>
        <v>1.9532807721527733E-2</v>
      </c>
      <c r="J21" s="69">
        <f t="shared" si="27"/>
        <v>3.9782333161737959E-2</v>
      </c>
      <c r="L21" t="str">
        <f t="shared" si="28"/>
        <v>51 Skilled agricultural and related trades</v>
      </c>
      <c r="M21" s="69">
        <v>7.3050004183863745E-2</v>
      </c>
      <c r="N21" s="69">
        <v>8.0646160130223521E-2</v>
      </c>
      <c r="O21" s="69">
        <v>8.6922660931439855E-2</v>
      </c>
      <c r="P21" s="69">
        <v>0.11297798492669615</v>
      </c>
      <c r="Q21" s="69">
        <v>0.18235959634408258</v>
      </c>
      <c r="R21" s="11"/>
      <c r="S21" s="69">
        <f t="shared" si="29"/>
        <v>9.5436935412642726E-2</v>
      </c>
      <c r="T21" s="69">
        <f>'RD T1'!E78</f>
        <v>6.856087827583221E-2</v>
      </c>
      <c r="U21" s="69">
        <f t="shared" si="30"/>
        <v>0.16399781368847494</v>
      </c>
      <c r="W21" t="str">
        <f t="shared" si="31"/>
        <v>51 Skilled agricultural and related trades</v>
      </c>
      <c r="X21" s="69">
        <v>0.60022582749938747</v>
      </c>
      <c r="Y21" s="69">
        <v>0.57396759014956955</v>
      </c>
      <c r="Z21" s="69">
        <v>0.69440342920438358</v>
      </c>
      <c r="AA21" s="69">
        <v>0.83171017866076025</v>
      </c>
      <c r="AB21" s="69">
        <v>1.1565141349854677</v>
      </c>
      <c r="AC21" s="69"/>
      <c r="AD21" s="69">
        <f t="shared" si="32"/>
        <v>0.46211070578108415</v>
      </c>
      <c r="AE21" s="69">
        <f>'RD T1'!E107</f>
        <v>0.62292087931700446</v>
      </c>
      <c r="AF21" s="69">
        <f t="shared" si="33"/>
        <v>1.0850315850980885</v>
      </c>
      <c r="AH21" t="str">
        <f t="shared" si="34"/>
        <v>51 Skilled agricultural and related trades</v>
      </c>
      <c r="AI21" s="69">
        <v>0.28027395920873616</v>
      </c>
      <c r="AJ21" s="69">
        <v>0.29649836884501118</v>
      </c>
      <c r="AK21" s="69">
        <v>0.30615359550971855</v>
      </c>
      <c r="AL21" s="69">
        <v>0.36135051900469811</v>
      </c>
      <c r="AM21" s="69">
        <v>0.48304747895204264</v>
      </c>
      <c r="AN21" s="69"/>
      <c r="AO21" s="69">
        <f t="shared" si="35"/>
        <v>0.1768938834423241</v>
      </c>
      <c r="AP21" s="69">
        <f>'RD T1'!E136</f>
        <v>0.27931329127783866</v>
      </c>
      <c r="AQ21" s="69">
        <f t="shared" si="36"/>
        <v>0.45620717472016276</v>
      </c>
      <c r="AS21" t="str">
        <f t="shared" si="37"/>
        <v>51 Skilled agricultural and related trades</v>
      </c>
      <c r="AT21" s="69">
        <v>0.43847840011749412</v>
      </c>
      <c r="AU21" s="69">
        <v>0.44100233477179374</v>
      </c>
      <c r="AV21" s="69">
        <v>0.46234509072409075</v>
      </c>
      <c r="AW21" s="69">
        <v>0.52839961220162313</v>
      </c>
      <c r="AX21" s="69">
        <v>0.68492522089908303</v>
      </c>
      <c r="AY21" s="69"/>
      <c r="AZ21" s="69">
        <f t="shared" si="38"/>
        <v>0.22258013017499229</v>
      </c>
      <c r="BA21" s="69">
        <f>'RD T1'!E165</f>
        <v>0.36222082229150004</v>
      </c>
      <c r="BB21" s="69">
        <f t="shared" si="39"/>
        <v>0.58480095246649233</v>
      </c>
      <c r="BD21" t="str">
        <f t="shared" si="40"/>
        <v>51 Skilled agricultural and related trades</v>
      </c>
      <c r="BE21" s="69">
        <v>0.9085794835531531</v>
      </c>
      <c r="BF21" s="69">
        <v>0.87295800792037759</v>
      </c>
      <c r="BG21" s="69">
        <v>0.88574839387080406</v>
      </c>
      <c r="BH21" s="69">
        <v>0.83907162249182499</v>
      </c>
      <c r="BI21" s="69">
        <v>0.88902868857533601</v>
      </c>
      <c r="BJ21" s="69"/>
      <c r="BK21" s="69">
        <f t="shared" si="41"/>
        <v>3.2802947045319497E-3</v>
      </c>
      <c r="BL21" s="69">
        <f>'RD T1'!E194</f>
        <v>0.39670243937437605</v>
      </c>
      <c r="BM21" s="69">
        <f t="shared" si="42"/>
        <v>0.399982734078908</v>
      </c>
      <c r="BO21" t="str">
        <f t="shared" si="43"/>
        <v>51 Skilled agricultural and related trades</v>
      </c>
      <c r="BP21" s="69">
        <v>1.269028295284045</v>
      </c>
      <c r="BQ21" s="69">
        <v>1.1195064403459836</v>
      </c>
      <c r="BR21" s="69">
        <v>1.16985700055252</v>
      </c>
      <c r="BS21" s="69">
        <v>1.0618315711068749</v>
      </c>
      <c r="BT21" s="69">
        <v>1.0290887068828261</v>
      </c>
      <c r="BU21" s="69"/>
      <c r="BV21" s="69">
        <f t="shared" si="44"/>
        <v>-0.1407682936696939</v>
      </c>
      <c r="BW21" s="69">
        <f>'RD T1'!E223</f>
        <v>0.56787828382457528</v>
      </c>
      <c r="BX21" s="69">
        <f t="shared" si="45"/>
        <v>0.42710999015488138</v>
      </c>
      <c r="BZ21" t="str">
        <f t="shared" si="46"/>
        <v>51 Skilled agricultural and related trades</v>
      </c>
      <c r="CA21" s="69">
        <v>0.98794244668859255</v>
      </c>
      <c r="CB21" s="69">
        <v>1.093476771419531</v>
      </c>
      <c r="CC21" s="69">
        <v>1.0282338947645366</v>
      </c>
      <c r="CD21" s="69">
        <v>0.93521644988426111</v>
      </c>
      <c r="CE21" s="69">
        <v>0.97678614691099064</v>
      </c>
      <c r="CF21" s="69"/>
      <c r="CG21" s="69">
        <f t="shared" si="47"/>
        <v>-5.1447747853546E-2</v>
      </c>
      <c r="CH21" s="69">
        <f>'RD T1'!E252</f>
        <v>0.38620746013707014</v>
      </c>
      <c r="CI21" s="69">
        <f t="shared" si="48"/>
        <v>0.33475971228352414</v>
      </c>
      <c r="CK21" t="str">
        <f t="shared" si="49"/>
        <v>51 Skilled agricultural and related trades</v>
      </c>
      <c r="CL21" s="69">
        <v>0.44410538641761416</v>
      </c>
      <c r="CM21" s="69">
        <v>0.46944703510470343</v>
      </c>
      <c r="CN21" s="69">
        <v>0.7526845451215245</v>
      </c>
      <c r="CO21" s="69">
        <v>0.5637178494656544</v>
      </c>
      <c r="CP21" s="69">
        <v>0.22882150888722888</v>
      </c>
      <c r="CQ21" s="69"/>
      <c r="CR21" s="69">
        <f t="shared" si="50"/>
        <v>-0.52386303623429564</v>
      </c>
      <c r="CS21" s="69">
        <f>'RD T1'!E281</f>
        <v>0.1685447383897736</v>
      </c>
      <c r="CT21" s="69">
        <f t="shared" si="51"/>
        <v>-0.35531829784452207</v>
      </c>
    </row>
    <row r="22" spans="1:98" x14ac:dyDescent="0.2">
      <c r="A22" s="10" t="str">
        <f>name!D18</f>
        <v>52 Skilled metal, electrical and electronic trades</v>
      </c>
      <c r="B22" s="69">
        <v>1.125526547821153E-2</v>
      </c>
      <c r="C22" s="69">
        <v>1.4227985817168162E-2</v>
      </c>
      <c r="D22" s="69">
        <v>1.364270023158694E-2</v>
      </c>
      <c r="E22" s="69">
        <v>1.9975956791125574E-2</v>
      </c>
      <c r="F22" s="69">
        <v>3.0916375297851489E-2</v>
      </c>
      <c r="G22" s="11"/>
      <c r="H22" s="69">
        <f t="shared" si="26"/>
        <v>1.7273675066264552E-2</v>
      </c>
      <c r="I22" s="69">
        <f>'RD T1'!E50</f>
        <v>9.165527665916556E-3</v>
      </c>
      <c r="J22" s="69">
        <f t="shared" si="27"/>
        <v>2.6439202732181109E-2</v>
      </c>
      <c r="L22" t="str">
        <f t="shared" si="28"/>
        <v>52 Skilled metal, electrical and electronic trades</v>
      </c>
      <c r="M22" s="69">
        <v>0.28442736649553135</v>
      </c>
      <c r="N22" s="69">
        <v>0.35283260579449155</v>
      </c>
      <c r="O22" s="69">
        <v>0.27937984000601651</v>
      </c>
      <c r="P22" s="69">
        <v>0.47753382562044377</v>
      </c>
      <c r="Q22" s="69">
        <v>0.88678132812377153</v>
      </c>
      <c r="R22" s="11"/>
      <c r="S22" s="69">
        <f t="shared" si="29"/>
        <v>0.60740148811775496</v>
      </c>
      <c r="T22" s="69">
        <f>'RD T1'!E79</f>
        <v>0.28932279124086679</v>
      </c>
      <c r="U22" s="69">
        <f t="shared" si="30"/>
        <v>0.89672427935862176</v>
      </c>
      <c r="W22" t="str">
        <f t="shared" si="31"/>
        <v>52 Skilled metal, electrical and electronic trades</v>
      </c>
      <c r="X22" s="69">
        <v>0.81022704175278804</v>
      </c>
      <c r="Y22" s="69">
        <v>0.83346704131510474</v>
      </c>
      <c r="Z22" s="69">
        <v>0.69636516414473881</v>
      </c>
      <c r="AA22" s="69">
        <v>0.89768879056852646</v>
      </c>
      <c r="AB22" s="69">
        <v>1.1500178176879448</v>
      </c>
      <c r="AC22" s="69"/>
      <c r="AD22" s="69">
        <f t="shared" si="32"/>
        <v>0.45365265354320594</v>
      </c>
      <c r="AE22" s="69">
        <f>'RD T1'!E108</f>
        <v>0.49818044444236415</v>
      </c>
      <c r="AF22" s="69">
        <f t="shared" si="33"/>
        <v>0.95183309798557003</v>
      </c>
      <c r="AH22" t="str">
        <f t="shared" si="34"/>
        <v>52 Skilled metal, electrical and electronic trades</v>
      </c>
      <c r="AI22" s="69">
        <v>0.29358471212197901</v>
      </c>
      <c r="AJ22" s="69">
        <v>0.280351687978519</v>
      </c>
      <c r="AK22" s="69">
        <v>0.24934322596011252</v>
      </c>
      <c r="AL22" s="69">
        <v>0.31153188110810176</v>
      </c>
      <c r="AM22" s="69">
        <v>0.39011433578614835</v>
      </c>
      <c r="AN22" s="69"/>
      <c r="AO22" s="69">
        <f t="shared" si="35"/>
        <v>0.14077110982603583</v>
      </c>
      <c r="AP22" s="69">
        <f>'RD T1'!E137</f>
        <v>0.15617573758226758</v>
      </c>
      <c r="AQ22" s="69">
        <f t="shared" si="36"/>
        <v>0.2969468474083034</v>
      </c>
      <c r="AS22" t="str">
        <f t="shared" si="37"/>
        <v>52 Skilled metal, electrical and electronic trades</v>
      </c>
      <c r="AT22" s="69">
        <v>1.1707077958030101</v>
      </c>
      <c r="AU22" s="69">
        <v>1.1466673626876911</v>
      </c>
      <c r="AV22" s="69">
        <v>1.010022424866037</v>
      </c>
      <c r="AW22" s="69">
        <v>1.1646527656908354</v>
      </c>
      <c r="AX22" s="69">
        <v>1.3732870602460696</v>
      </c>
      <c r="AY22" s="69"/>
      <c r="AZ22" s="69">
        <f t="shared" si="38"/>
        <v>0.36326463538003262</v>
      </c>
      <c r="BA22" s="69">
        <f>'RD T1'!E166</f>
        <v>0.57228394294869511</v>
      </c>
      <c r="BB22" s="69">
        <f t="shared" si="39"/>
        <v>0.93554857832872773</v>
      </c>
      <c r="BD22" t="str">
        <f t="shared" si="40"/>
        <v>52 Skilled metal, electrical and electronic trades</v>
      </c>
      <c r="BE22" s="69">
        <v>7.094482923207508</v>
      </c>
      <c r="BF22" s="69">
        <v>7.0881153034001585</v>
      </c>
      <c r="BG22" s="69">
        <v>6.2467484348616846</v>
      </c>
      <c r="BH22" s="69">
        <v>6.2427959853416519</v>
      </c>
      <c r="BI22" s="69">
        <v>6.1916741255867551</v>
      </c>
      <c r="BJ22" s="69"/>
      <c r="BK22" s="69">
        <f t="shared" si="41"/>
        <v>-5.5074309274929512E-2</v>
      </c>
      <c r="BL22" s="69">
        <f>'RD T1'!E195</f>
        <v>2.1047338477422572</v>
      </c>
      <c r="BM22" s="69">
        <f t="shared" si="42"/>
        <v>2.0496595384673277</v>
      </c>
      <c r="BO22" t="str">
        <f t="shared" si="43"/>
        <v>52 Skilled metal, electrical and electronic trades</v>
      </c>
      <c r="BP22" s="69">
        <v>3.8807381122126468</v>
      </c>
      <c r="BQ22" s="69">
        <v>3.4062124630848585</v>
      </c>
      <c r="BR22" s="69">
        <v>3.2831866847643472</v>
      </c>
      <c r="BS22" s="69">
        <v>2.843554827030438</v>
      </c>
      <c r="BT22" s="69">
        <v>2.1013171233888319</v>
      </c>
      <c r="BU22" s="69"/>
      <c r="BV22" s="69">
        <f t="shared" si="44"/>
        <v>-1.1818695613755152</v>
      </c>
      <c r="BW22" s="69">
        <f>'RD T1'!E224</f>
        <v>1.0450924923314793</v>
      </c>
      <c r="BX22" s="69">
        <f t="shared" si="45"/>
        <v>-0.13677706904403597</v>
      </c>
      <c r="BZ22" t="str">
        <f t="shared" si="46"/>
        <v>52 Skilled metal, electrical and electronic trades</v>
      </c>
      <c r="CA22" s="69">
        <v>1.8409260884192611</v>
      </c>
      <c r="CB22" s="69">
        <v>2.1039617422832824</v>
      </c>
      <c r="CC22" s="69">
        <v>1.6400546094009354</v>
      </c>
      <c r="CD22" s="69">
        <v>1.4584264488730412</v>
      </c>
      <c r="CE22" s="69">
        <v>0.78566479461758754</v>
      </c>
      <c r="CF22" s="69"/>
      <c r="CG22" s="69">
        <f t="shared" si="47"/>
        <v>-0.85438981478334786</v>
      </c>
      <c r="CH22" s="69">
        <f>'RD T1'!E253</f>
        <v>0.42292637642245029</v>
      </c>
      <c r="CI22" s="69">
        <f t="shared" si="48"/>
        <v>-0.43146343836089757</v>
      </c>
      <c r="CK22" t="str">
        <f t="shared" si="49"/>
        <v>52 Skilled metal, electrical and electronic trades</v>
      </c>
      <c r="CL22" s="69">
        <v>0.43331647273713897</v>
      </c>
      <c r="CM22" s="69">
        <v>0.47540509404920733</v>
      </c>
      <c r="CN22" s="69">
        <v>0.57709772850008156</v>
      </c>
      <c r="CO22" s="69">
        <v>0.40390520466280899</v>
      </c>
      <c r="CP22" s="69">
        <v>0.20354631590224326</v>
      </c>
      <c r="CQ22" s="69"/>
      <c r="CR22" s="69">
        <f t="shared" si="50"/>
        <v>-0.37355141259783831</v>
      </c>
      <c r="CS22" s="69">
        <f>'RD T1'!E282</f>
        <v>0.11237736289464291</v>
      </c>
      <c r="CT22" s="69">
        <f t="shared" si="51"/>
        <v>-0.26117404970319541</v>
      </c>
    </row>
    <row r="23" spans="1:98" x14ac:dyDescent="0.2">
      <c r="A23" s="10" t="str">
        <f>name!D19</f>
        <v>53 Skilled construction and building trades</v>
      </c>
      <c r="B23" s="69">
        <v>8.1524981191236686E-3</v>
      </c>
      <c r="C23" s="69">
        <v>6.4880557170471651E-3</v>
      </c>
      <c r="D23" s="69">
        <v>4.4316402864550512E-3</v>
      </c>
      <c r="E23" s="69">
        <v>9.3134637780094912E-3</v>
      </c>
      <c r="F23" s="69">
        <v>1.186814799679807E-2</v>
      </c>
      <c r="G23" s="11"/>
      <c r="H23" s="69">
        <f t="shared" si="26"/>
        <v>7.436507710343019E-3</v>
      </c>
      <c r="I23" s="69">
        <f>'RD T1'!E51</f>
        <v>4.0931633706282611E-3</v>
      </c>
      <c r="J23" s="69">
        <f t="shared" si="27"/>
        <v>1.152967108097128E-2</v>
      </c>
      <c r="L23" t="str">
        <f t="shared" si="28"/>
        <v>53 Skilled construction and building trades</v>
      </c>
      <c r="M23" s="69">
        <v>0.12111140545406913</v>
      </c>
      <c r="N23" s="69">
        <v>0.14701715051483247</v>
      </c>
      <c r="O23" s="69">
        <v>0.10694577617144231</v>
      </c>
      <c r="P23" s="69">
        <v>0.16991240875122587</v>
      </c>
      <c r="Q23" s="69">
        <v>0.23806758059106292</v>
      </c>
      <c r="R23" s="11"/>
      <c r="S23" s="69">
        <f t="shared" si="29"/>
        <v>0.13112180441962062</v>
      </c>
      <c r="T23" s="69">
        <f>'RD T1'!E80</f>
        <v>8.7366652963084351E-2</v>
      </c>
      <c r="U23" s="69">
        <f t="shared" si="30"/>
        <v>0.21848845738270498</v>
      </c>
      <c r="W23" t="str">
        <f t="shared" si="31"/>
        <v>53 Skilled construction and building trades</v>
      </c>
      <c r="X23" s="69">
        <v>0.51897816583567724</v>
      </c>
      <c r="Y23" s="69">
        <v>0.48147921687140616</v>
      </c>
      <c r="Z23" s="69">
        <v>0.39613149153981736</v>
      </c>
      <c r="AA23" s="69">
        <v>0.50461416580057472</v>
      </c>
      <c r="AB23" s="69">
        <v>0.57306678231981789</v>
      </c>
      <c r="AC23" s="69"/>
      <c r="AD23" s="69">
        <f t="shared" si="32"/>
        <v>0.17693529078000053</v>
      </c>
      <c r="AE23" s="69">
        <f>'RD T1'!E109</f>
        <v>0.27150160094330689</v>
      </c>
      <c r="AF23" s="69">
        <f t="shared" si="33"/>
        <v>0.44843689172330742</v>
      </c>
      <c r="AH23" t="str">
        <f t="shared" si="34"/>
        <v>53 Skilled construction and building trades</v>
      </c>
      <c r="AI23" s="69">
        <v>0.2836515987205096</v>
      </c>
      <c r="AJ23" s="69">
        <v>0.32633252796706974</v>
      </c>
      <c r="AK23" s="69">
        <v>0.25571053248896586</v>
      </c>
      <c r="AL23" s="69">
        <v>0.34329371071734366</v>
      </c>
      <c r="AM23" s="69">
        <v>0.40787537171892441</v>
      </c>
      <c r="AN23" s="69"/>
      <c r="AO23" s="69">
        <f t="shared" si="35"/>
        <v>0.15216483922995855</v>
      </c>
      <c r="AP23" s="69">
        <f>'RD T1'!E138</f>
        <v>0.2046010434976834</v>
      </c>
      <c r="AQ23" s="69">
        <f t="shared" si="36"/>
        <v>0.35676588272764198</v>
      </c>
      <c r="AS23" t="str">
        <f t="shared" si="37"/>
        <v>53 Skilled construction and building trades</v>
      </c>
      <c r="AT23" s="69">
        <v>0.43732520412507814</v>
      </c>
      <c r="AU23" s="69">
        <v>0.45347134966623515</v>
      </c>
      <c r="AV23" s="69">
        <v>0.37519005788527743</v>
      </c>
      <c r="AW23" s="69">
        <v>0.47822513521831816</v>
      </c>
      <c r="AX23" s="69">
        <v>0.52888843416112996</v>
      </c>
      <c r="AY23" s="69"/>
      <c r="AZ23" s="69">
        <f t="shared" si="38"/>
        <v>0.15369837627585253</v>
      </c>
      <c r="BA23" s="69">
        <f>'RD T1'!E167</f>
        <v>0.27484944386690824</v>
      </c>
      <c r="BB23" s="69">
        <f t="shared" si="39"/>
        <v>0.42854782014276077</v>
      </c>
      <c r="BD23" t="str">
        <f t="shared" si="40"/>
        <v>53 Skilled construction and building trades</v>
      </c>
      <c r="BE23" s="69">
        <v>5.1163366451101435</v>
      </c>
      <c r="BF23" s="69">
        <v>5.319587449764942</v>
      </c>
      <c r="BG23" s="69">
        <v>4.1146738421790277</v>
      </c>
      <c r="BH23" s="69">
        <v>4.2632832160847052</v>
      </c>
      <c r="BI23" s="69">
        <v>4.0086139658465463</v>
      </c>
      <c r="BJ23" s="69"/>
      <c r="BK23" s="69">
        <f t="shared" si="41"/>
        <v>-0.10605987633248137</v>
      </c>
      <c r="BL23" s="69">
        <f>'RD T1'!E196</f>
        <v>1.5440721264113684</v>
      </c>
      <c r="BM23" s="69">
        <f t="shared" si="42"/>
        <v>1.438012250078887</v>
      </c>
      <c r="BO23" t="str">
        <f t="shared" si="43"/>
        <v>53 Skilled construction and building trades</v>
      </c>
      <c r="BP23" s="69">
        <v>4.0071970632997074</v>
      </c>
      <c r="BQ23" s="69">
        <v>4.1455584473233857</v>
      </c>
      <c r="BR23" s="69">
        <v>3.6213396812470213</v>
      </c>
      <c r="BS23" s="69">
        <v>3.6226860083515899</v>
      </c>
      <c r="BT23" s="69">
        <v>3.3618905381527173</v>
      </c>
      <c r="BU23" s="69"/>
      <c r="BV23" s="69">
        <f t="shared" si="44"/>
        <v>-0.259449143094304</v>
      </c>
      <c r="BW23" s="69">
        <f>'RD T1'!E225</f>
        <v>1.7057203378213559</v>
      </c>
      <c r="BX23" s="69">
        <f t="shared" si="45"/>
        <v>1.4462711947270519</v>
      </c>
      <c r="BZ23" t="str">
        <f t="shared" si="46"/>
        <v>53 Skilled construction and building trades</v>
      </c>
      <c r="CA23" s="69">
        <v>1.9414268228392695</v>
      </c>
      <c r="CB23" s="69">
        <v>2.5429019556420753</v>
      </c>
      <c r="CC23" s="69">
        <v>1.8037981561478247</v>
      </c>
      <c r="CD23" s="69">
        <v>1.8503481988526993</v>
      </c>
      <c r="CE23" s="69">
        <v>1.861141548284412</v>
      </c>
      <c r="CF23" s="69"/>
      <c r="CG23" s="69">
        <f t="shared" si="47"/>
        <v>5.7343392136587346E-2</v>
      </c>
      <c r="CH23" s="69">
        <f>'RD T1'!E254</f>
        <v>0.67997923790196146</v>
      </c>
      <c r="CI23" s="69">
        <f t="shared" si="48"/>
        <v>0.73732263003854881</v>
      </c>
      <c r="CK23" t="str">
        <f t="shared" si="49"/>
        <v>53 Skilled construction and building trades</v>
      </c>
      <c r="CL23" s="69">
        <v>0.64512263967896288</v>
      </c>
      <c r="CM23" s="69">
        <v>0.74694264259541976</v>
      </c>
      <c r="CN23" s="69">
        <v>0.85221122900860113</v>
      </c>
      <c r="CO23" s="69">
        <v>0.51759642098033087</v>
      </c>
      <c r="CP23" s="69">
        <v>0.18711387725365486</v>
      </c>
      <c r="CQ23" s="69"/>
      <c r="CR23" s="69">
        <f t="shared" si="50"/>
        <v>-0.66509735175494633</v>
      </c>
      <c r="CS23" s="69">
        <f>'RD T1'!E283</f>
        <v>0.13481712528417583</v>
      </c>
      <c r="CT23" s="69">
        <f t="shared" si="51"/>
        <v>-0.53028022647077044</v>
      </c>
    </row>
    <row r="24" spans="1:98" x14ac:dyDescent="0.2">
      <c r="A24" s="10" t="str">
        <f>name!D20</f>
        <v>54 Textiles, printing and other skilled trades</v>
      </c>
      <c r="B24" s="69">
        <v>2.8365446832772718E-2</v>
      </c>
      <c r="C24" s="69">
        <v>3.4244844952592661E-2</v>
      </c>
      <c r="D24" s="69">
        <v>2.9342703964717925E-2</v>
      </c>
      <c r="E24" s="69">
        <v>4.7767606793820111E-2</v>
      </c>
      <c r="F24" s="69">
        <v>8.0181477867027687E-2</v>
      </c>
      <c r="G24" s="11"/>
      <c r="H24" s="69">
        <f t="shared" si="26"/>
        <v>5.0838773902309758E-2</v>
      </c>
      <c r="I24" s="69">
        <f>'RD T1'!E52</f>
        <v>2.7287870353375442E-2</v>
      </c>
      <c r="J24" s="69">
        <f t="shared" si="27"/>
        <v>7.8126644255685204E-2</v>
      </c>
      <c r="L24" t="str">
        <f t="shared" si="28"/>
        <v>54 Textiles, printing and other skilled trades</v>
      </c>
      <c r="M24" s="69">
        <v>0.20501710142505628</v>
      </c>
      <c r="N24" s="69">
        <v>0.28810932750554336</v>
      </c>
      <c r="O24" s="69">
        <v>0.29074196664838842</v>
      </c>
      <c r="P24" s="69">
        <v>0.42896230170340133</v>
      </c>
      <c r="Q24" s="69">
        <v>0.70889275101574145</v>
      </c>
      <c r="R24" s="11"/>
      <c r="S24" s="69">
        <f t="shared" si="29"/>
        <v>0.41815078436735303</v>
      </c>
      <c r="T24" s="69">
        <f>'RD T1'!E81</f>
        <v>0.28107958542443762</v>
      </c>
      <c r="U24" s="69">
        <f t="shared" si="30"/>
        <v>0.69923036979179065</v>
      </c>
      <c r="W24" t="str">
        <f t="shared" si="31"/>
        <v>54 Textiles, printing and other skilled trades</v>
      </c>
      <c r="X24" s="69">
        <v>0.59951359817139394</v>
      </c>
      <c r="Y24" s="69">
        <v>0.58574406605984664</v>
      </c>
      <c r="Z24" s="69">
        <v>0.59701663675589001</v>
      </c>
      <c r="AA24" s="69">
        <v>0.80198189502568584</v>
      </c>
      <c r="AB24" s="69">
        <v>0.96544284714498463</v>
      </c>
      <c r="AC24" s="69"/>
      <c r="AD24" s="69">
        <f t="shared" si="32"/>
        <v>0.36842621038909462</v>
      </c>
      <c r="AE24" s="69">
        <f>'RD T1'!E110</f>
        <v>0.4774986187708864</v>
      </c>
      <c r="AF24" s="69">
        <f t="shared" si="33"/>
        <v>0.84592482915998102</v>
      </c>
      <c r="AH24" t="str">
        <f t="shared" si="34"/>
        <v>54 Textiles, printing and other skilled trades</v>
      </c>
      <c r="AI24" s="69">
        <v>0.25740648998533666</v>
      </c>
      <c r="AJ24" s="69">
        <v>0.2247248332259473</v>
      </c>
      <c r="AK24" s="69">
        <v>0.26333598412212478</v>
      </c>
      <c r="AL24" s="69">
        <v>0.31355466131078152</v>
      </c>
      <c r="AM24" s="69">
        <v>0.40310261844986039</v>
      </c>
      <c r="AN24" s="69"/>
      <c r="AO24" s="69">
        <f t="shared" si="35"/>
        <v>0.13976663432773562</v>
      </c>
      <c r="AP24" s="69">
        <f>'RD T1'!E139</f>
        <v>0.20851155973641727</v>
      </c>
      <c r="AQ24" s="69">
        <f t="shared" si="36"/>
        <v>0.34827819406415289</v>
      </c>
      <c r="AS24" t="str">
        <f t="shared" si="37"/>
        <v>54 Textiles, printing and other skilled trades</v>
      </c>
      <c r="AT24" s="69">
        <v>0.28268438822426506</v>
      </c>
      <c r="AU24" s="69">
        <v>0.25497411665289998</v>
      </c>
      <c r="AV24" s="69">
        <v>0.27713295414917594</v>
      </c>
      <c r="AW24" s="69">
        <v>0.34487526725430917</v>
      </c>
      <c r="AX24" s="69">
        <v>0.33693048641614864</v>
      </c>
      <c r="AY24" s="69"/>
      <c r="AZ24" s="69">
        <f t="shared" si="38"/>
        <v>5.9797532266972708E-2</v>
      </c>
      <c r="BA24" s="69">
        <f>'RD T1'!E168</f>
        <v>0.20042164734033968</v>
      </c>
      <c r="BB24" s="69">
        <f t="shared" si="39"/>
        <v>0.26021917960731239</v>
      </c>
      <c r="BD24" t="str">
        <f t="shared" si="40"/>
        <v>54 Textiles, printing and other skilled trades</v>
      </c>
      <c r="BE24" s="69">
        <v>1.9636791074893285</v>
      </c>
      <c r="BF24" s="69">
        <v>1.9130694252422478</v>
      </c>
      <c r="BG24" s="69">
        <v>1.6702356101416069</v>
      </c>
      <c r="BH24" s="69">
        <v>1.9563912465887587</v>
      </c>
      <c r="BI24" s="69">
        <v>1.9982405934988774</v>
      </c>
      <c r="BJ24" s="69"/>
      <c r="BK24" s="69">
        <f t="shared" si="41"/>
        <v>0.32800498335727046</v>
      </c>
      <c r="BL24" s="69">
        <f>'RD T1'!E197</f>
        <v>0.75483706134221917</v>
      </c>
      <c r="BM24" s="69">
        <f t="shared" si="42"/>
        <v>1.0828420446994897</v>
      </c>
      <c r="BO24" t="str">
        <f t="shared" si="43"/>
        <v>54 Textiles, printing and other skilled trades</v>
      </c>
      <c r="BP24" s="69">
        <v>2.0452711115902567</v>
      </c>
      <c r="BQ24" s="69">
        <v>1.6985077873429895</v>
      </c>
      <c r="BR24" s="69">
        <v>1.7011414439972474</v>
      </c>
      <c r="BS24" s="69">
        <v>1.6109297906652194</v>
      </c>
      <c r="BT24" s="69">
        <v>1.3330193634818417</v>
      </c>
      <c r="BU24" s="69"/>
      <c r="BV24" s="69">
        <f t="shared" si="44"/>
        <v>-0.36812208051540574</v>
      </c>
      <c r="BW24" s="69">
        <f>'RD T1'!E226</f>
        <v>0.6213594755573435</v>
      </c>
      <c r="BX24" s="69">
        <f t="shared" si="45"/>
        <v>0.25323739504193776</v>
      </c>
      <c r="BZ24" t="str">
        <f t="shared" si="46"/>
        <v>54 Textiles, printing and other skilled trades</v>
      </c>
      <c r="CA24" s="69">
        <v>1.3983355045122454</v>
      </c>
      <c r="CB24" s="69">
        <v>1.5236414304772461</v>
      </c>
      <c r="CC24" s="69">
        <v>1.4068828546065082</v>
      </c>
      <c r="CD24" s="69">
        <v>1.4535347569576968</v>
      </c>
      <c r="CE24" s="69">
        <v>1.0544848109582692</v>
      </c>
      <c r="CF24" s="69"/>
      <c r="CG24" s="69">
        <f t="shared" si="47"/>
        <v>-0.35239804364823901</v>
      </c>
      <c r="CH24" s="69">
        <f>'RD T1'!E255</f>
        <v>0.46362230995123349</v>
      </c>
      <c r="CI24" s="69">
        <f t="shared" si="48"/>
        <v>0.11122426630299448</v>
      </c>
      <c r="CK24" t="str">
        <f t="shared" si="49"/>
        <v>54 Textiles, printing and other skilled trades</v>
      </c>
      <c r="CL24" s="69">
        <v>0.44147788574766789</v>
      </c>
      <c r="CM24" s="69">
        <v>0.39101473692333544</v>
      </c>
      <c r="CN24" s="69">
        <v>0.48562886943828559</v>
      </c>
      <c r="CO24" s="69">
        <v>0.28350298047111522</v>
      </c>
      <c r="CP24" s="69">
        <v>0.1570878592131171</v>
      </c>
      <c r="CQ24" s="69"/>
      <c r="CR24" s="69">
        <f t="shared" si="50"/>
        <v>-0.32854101022516846</v>
      </c>
      <c r="CS24" s="69">
        <f>'RD T1'!E284</f>
        <v>8.5765589137824172E-2</v>
      </c>
      <c r="CT24" s="69">
        <f t="shared" si="51"/>
        <v>-0.24277542108734429</v>
      </c>
    </row>
    <row r="25" spans="1:98" x14ac:dyDescent="0.2">
      <c r="A25" s="10" t="str">
        <f>name!D21</f>
        <v>61 Caring personal service occupations</v>
      </c>
      <c r="B25" s="69">
        <v>1.4698817688579507E-2</v>
      </c>
      <c r="C25" s="69">
        <v>1.7610278954300427E-2</v>
      </c>
      <c r="D25" s="69">
        <v>1.6746837996193115E-2</v>
      </c>
      <c r="E25" s="69">
        <v>2.335281487512153E-2</v>
      </c>
      <c r="F25" s="69">
        <v>3.8923676145019799E-2</v>
      </c>
      <c r="G25" s="11"/>
      <c r="H25" s="69">
        <f t="shared" si="26"/>
        <v>2.2176838148826684E-2</v>
      </c>
      <c r="I25" s="69">
        <f>'RD T1'!E53</f>
        <v>1.5610443154556284E-2</v>
      </c>
      <c r="J25" s="69">
        <f t="shared" si="27"/>
        <v>3.778728130338297E-2</v>
      </c>
      <c r="L25" t="str">
        <f t="shared" si="28"/>
        <v>61 Caring personal service occupations</v>
      </c>
      <c r="M25" s="69">
        <v>0.84064747048677102</v>
      </c>
      <c r="N25" s="69">
        <v>1.0427521912326372</v>
      </c>
      <c r="O25" s="69">
        <v>1.0645368651425735</v>
      </c>
      <c r="P25" s="69">
        <v>1.5058841077310403</v>
      </c>
      <c r="Q25" s="69">
        <v>2.4788627412286117</v>
      </c>
      <c r="R25" s="11"/>
      <c r="S25" s="69">
        <f t="shared" si="29"/>
        <v>1.4143258760860382</v>
      </c>
      <c r="T25" s="69">
        <f>'RD T1'!E82</f>
        <v>1.0750901665278387</v>
      </c>
      <c r="U25" s="69">
        <f t="shared" si="30"/>
        <v>2.4894160426138772</v>
      </c>
      <c r="W25" t="str">
        <f t="shared" si="31"/>
        <v>61 Caring personal service occupations</v>
      </c>
      <c r="X25" s="69">
        <v>2.8881229618506237</v>
      </c>
      <c r="Y25" s="69">
        <v>2.8984397132121034</v>
      </c>
      <c r="Z25" s="69">
        <v>3.1193154073056624</v>
      </c>
      <c r="AA25" s="69">
        <v>3.6952372482575426</v>
      </c>
      <c r="AB25" s="69">
        <v>4.4487345297683261</v>
      </c>
      <c r="AC25" s="69"/>
      <c r="AD25" s="69">
        <f t="shared" si="32"/>
        <v>1.3294191224626637</v>
      </c>
      <c r="AE25" s="69">
        <f>'RD T1'!E111</f>
        <v>2.6495249766755533</v>
      </c>
      <c r="AF25" s="69">
        <f t="shared" si="33"/>
        <v>3.978944099138217</v>
      </c>
      <c r="AH25" t="str">
        <f t="shared" si="34"/>
        <v>61 Caring personal service occupations</v>
      </c>
      <c r="AI25" s="69">
        <v>2.6649747198227045</v>
      </c>
      <c r="AJ25" s="69">
        <v>2.344983125133024</v>
      </c>
      <c r="AK25" s="69">
        <v>2.5183517668009774</v>
      </c>
      <c r="AL25" s="69">
        <v>2.5660494585281008</v>
      </c>
      <c r="AM25" s="69">
        <v>2.6740193778788304</v>
      </c>
      <c r="AN25" s="69"/>
      <c r="AO25" s="69">
        <f t="shared" si="35"/>
        <v>0.15566761107785299</v>
      </c>
      <c r="AP25" s="69">
        <f>'RD T1'!E140</f>
        <v>1.5868773174733599</v>
      </c>
      <c r="AQ25" s="69">
        <f t="shared" si="36"/>
        <v>1.7425449285512129</v>
      </c>
      <c r="AS25" t="str">
        <f t="shared" si="37"/>
        <v>61 Caring personal service occupations</v>
      </c>
      <c r="AT25" s="69">
        <v>1.422577145325834</v>
      </c>
      <c r="AU25" s="69">
        <v>1.3692924977127003</v>
      </c>
      <c r="AV25" s="69">
        <v>1.531457866043382</v>
      </c>
      <c r="AW25" s="69">
        <v>1.60440763887965</v>
      </c>
      <c r="AX25" s="69">
        <v>1.7676132386309995</v>
      </c>
      <c r="AY25" s="69"/>
      <c r="AZ25" s="69">
        <f t="shared" si="38"/>
        <v>0.23615537258761754</v>
      </c>
      <c r="BA25" s="69">
        <f>'RD T1'!E169</f>
        <v>1.0458156484368182</v>
      </c>
      <c r="BB25" s="69">
        <f t="shared" si="39"/>
        <v>1.2819710210244357</v>
      </c>
      <c r="BD25" t="str">
        <f t="shared" si="40"/>
        <v>61 Caring personal service occupations</v>
      </c>
      <c r="BE25" s="69">
        <v>8.5672694935095191</v>
      </c>
      <c r="BF25" s="69">
        <v>10.196366587990926</v>
      </c>
      <c r="BG25" s="69">
        <v>9.6179784391725445</v>
      </c>
      <c r="BH25" s="69">
        <v>10.477879522605022</v>
      </c>
      <c r="BI25" s="69">
        <v>12.226979872568251</v>
      </c>
      <c r="BJ25" s="69"/>
      <c r="BK25" s="69">
        <f t="shared" si="41"/>
        <v>2.6090014333957061</v>
      </c>
      <c r="BL25" s="69">
        <f>'RD T1'!E198</f>
        <v>5.8844414099625189</v>
      </c>
      <c r="BM25" s="69">
        <f t="shared" si="42"/>
        <v>8.4934428433582241</v>
      </c>
      <c r="BO25" t="str">
        <f t="shared" si="43"/>
        <v>61 Caring personal service occupations</v>
      </c>
      <c r="BP25" s="69">
        <v>7.2319929949931181</v>
      </c>
      <c r="BQ25" s="69">
        <v>7.0771052388449736</v>
      </c>
      <c r="BR25" s="69">
        <v>5.9722066826295617</v>
      </c>
      <c r="BS25" s="69">
        <v>5.3778556768463899</v>
      </c>
      <c r="BT25" s="69">
        <v>3.9383845219808511</v>
      </c>
      <c r="BU25" s="69"/>
      <c r="BV25" s="69">
        <f t="shared" si="44"/>
        <v>-2.0338221606487106</v>
      </c>
      <c r="BW25" s="69">
        <f>'RD T1'!E227</f>
        <v>2.5264022272084055</v>
      </c>
      <c r="BX25" s="69">
        <f t="shared" si="45"/>
        <v>0.49258006655969488</v>
      </c>
      <c r="BZ25" t="str">
        <f t="shared" si="46"/>
        <v>61 Caring personal service occupations</v>
      </c>
      <c r="CA25" s="69">
        <v>1.7740338626835803</v>
      </c>
      <c r="CB25" s="69">
        <v>1.2264582164943623</v>
      </c>
      <c r="CC25" s="69">
        <v>1.10162820439151</v>
      </c>
      <c r="CD25" s="69">
        <v>0.83167191055918388</v>
      </c>
      <c r="CE25" s="69">
        <v>0.78346670067246726</v>
      </c>
      <c r="CF25" s="69"/>
      <c r="CG25" s="69">
        <f t="shared" si="47"/>
        <v>-0.31816150371904273</v>
      </c>
      <c r="CH25" s="69">
        <f>'RD T1'!E256</f>
        <v>0.25550744734901931</v>
      </c>
      <c r="CI25" s="69">
        <f t="shared" si="48"/>
        <v>-6.2654056370023414E-2</v>
      </c>
      <c r="CK25" t="str">
        <f t="shared" si="49"/>
        <v>61 Caring personal service occupations</v>
      </c>
      <c r="CL25" s="69">
        <v>0.20667430897948455</v>
      </c>
      <c r="CM25" s="69">
        <v>0.16560577796290635</v>
      </c>
      <c r="CN25" s="69">
        <v>0.20028457445564285</v>
      </c>
      <c r="CO25" s="69">
        <v>0.20988925262597868</v>
      </c>
      <c r="CP25" s="69">
        <v>0.2304101930312896</v>
      </c>
      <c r="CQ25" s="69"/>
      <c r="CR25" s="69">
        <f t="shared" si="50"/>
        <v>3.0125618575646745E-2</v>
      </c>
      <c r="CS25" s="69">
        <f>'RD T1'!E285</f>
        <v>7.3422873361856891E-2</v>
      </c>
      <c r="CT25" s="69">
        <f t="shared" si="51"/>
        <v>0.10354849193750364</v>
      </c>
    </row>
    <row r="26" spans="1:98" x14ac:dyDescent="0.2">
      <c r="A26" s="10" t="str">
        <f>name!D22</f>
        <v>62 Leisure, travel and related personal service occupations</v>
      </c>
      <c r="B26" s="69">
        <v>9.412236898577132E-3</v>
      </c>
      <c r="C26" s="69">
        <v>1.963723007143215E-2</v>
      </c>
      <c r="D26" s="69">
        <v>2.0149946419830003E-2</v>
      </c>
      <c r="E26" s="69">
        <v>2.8825751082494067E-2</v>
      </c>
      <c r="F26" s="69">
        <v>4.5961847422691909E-2</v>
      </c>
      <c r="G26" s="11"/>
      <c r="H26" s="69">
        <f t="shared" si="26"/>
        <v>2.5811901002861907E-2</v>
      </c>
      <c r="I26" s="69">
        <f>'RD T1'!E54</f>
        <v>1.9946669910678567E-2</v>
      </c>
      <c r="J26" s="69">
        <f t="shared" si="27"/>
        <v>4.5758570913540478E-2</v>
      </c>
      <c r="L26" t="str">
        <f t="shared" si="28"/>
        <v>62 Leisure, travel and related personal service occupations</v>
      </c>
      <c r="M26" s="69">
        <v>0.179537603015853</v>
      </c>
      <c r="N26" s="69">
        <v>0.21664397805397304</v>
      </c>
      <c r="O26" s="69">
        <v>0.19695737818507517</v>
      </c>
      <c r="P26" s="69">
        <v>0.26656912364864049</v>
      </c>
      <c r="Q26" s="69">
        <v>0.45906729073524899</v>
      </c>
      <c r="R26" s="11"/>
      <c r="S26" s="69">
        <f t="shared" si="29"/>
        <v>0.2621099125501738</v>
      </c>
      <c r="T26" s="69">
        <f>'RD T1'!E83</f>
        <v>0.17922887216162375</v>
      </c>
      <c r="U26" s="69">
        <f t="shared" si="30"/>
        <v>0.44133878471179755</v>
      </c>
      <c r="W26" t="str">
        <f t="shared" si="31"/>
        <v>62 Leisure, travel and related personal service occupations</v>
      </c>
      <c r="X26" s="69">
        <v>0.74240489446736047</v>
      </c>
      <c r="Y26" s="69">
        <v>0.85414000794511324</v>
      </c>
      <c r="Z26" s="69">
        <v>0.82319180284627969</v>
      </c>
      <c r="AA26" s="69">
        <v>1.0375010185673064</v>
      </c>
      <c r="AB26" s="69">
        <v>1.4071615556894805</v>
      </c>
      <c r="AC26" s="69"/>
      <c r="AD26" s="69">
        <f t="shared" si="32"/>
        <v>0.58396975284320085</v>
      </c>
      <c r="AE26" s="69">
        <f>'RD T1'!E112</f>
        <v>0.73326848265065148</v>
      </c>
      <c r="AF26" s="69">
        <f t="shared" si="33"/>
        <v>1.3172382354938523</v>
      </c>
      <c r="AH26" t="str">
        <f t="shared" si="34"/>
        <v>62 Leisure, travel and related personal service occupations</v>
      </c>
      <c r="AI26" s="69">
        <v>0.4616273356916254</v>
      </c>
      <c r="AJ26" s="69">
        <v>0.51219680390433675</v>
      </c>
      <c r="AK26" s="69">
        <v>0.50376028089617064</v>
      </c>
      <c r="AL26" s="69">
        <v>0.59557744097217191</v>
      </c>
      <c r="AM26" s="69">
        <v>0.80974687518813271</v>
      </c>
      <c r="AN26" s="69"/>
      <c r="AO26" s="69">
        <f t="shared" si="35"/>
        <v>0.30598659429196207</v>
      </c>
      <c r="AP26" s="69">
        <f>'RD T1'!E141</f>
        <v>0.42942920170511023</v>
      </c>
      <c r="AQ26" s="69">
        <f t="shared" si="36"/>
        <v>0.7354157959970723</v>
      </c>
      <c r="AS26" t="str">
        <f t="shared" si="37"/>
        <v>62 Leisure, travel and related personal service occupations</v>
      </c>
      <c r="AT26" s="69">
        <v>0.50306353079015742</v>
      </c>
      <c r="AU26" s="69">
        <v>0.61432239970526936</v>
      </c>
      <c r="AV26" s="69">
        <v>0.60090043656501624</v>
      </c>
      <c r="AW26" s="69">
        <v>0.7146563325775801</v>
      </c>
      <c r="AX26" s="69">
        <v>0.99967990315360145</v>
      </c>
      <c r="AY26" s="69"/>
      <c r="AZ26" s="69">
        <f t="shared" si="38"/>
        <v>0.39877946658858521</v>
      </c>
      <c r="BA26" s="69">
        <f>'RD T1'!E170</f>
        <v>0.52266695898370685</v>
      </c>
      <c r="BB26" s="69">
        <f t="shared" si="39"/>
        <v>0.92144642557229206</v>
      </c>
      <c r="BD26" t="str">
        <f t="shared" si="40"/>
        <v>62 Leisure, travel and related personal service occupations</v>
      </c>
      <c r="BE26" s="69">
        <v>2.0871446866523811</v>
      </c>
      <c r="BF26" s="69">
        <v>2.3272355775889837</v>
      </c>
      <c r="BG26" s="69">
        <v>1.9223236254779517</v>
      </c>
      <c r="BH26" s="69">
        <v>1.8994509973298734</v>
      </c>
      <c r="BI26" s="69">
        <v>1.8732605216764937</v>
      </c>
      <c r="BJ26" s="69"/>
      <c r="BK26" s="69">
        <f t="shared" si="41"/>
        <v>-4.9063103801457952E-2</v>
      </c>
      <c r="BL26" s="69">
        <f>'RD T1'!E199</f>
        <v>0.81783193045236269</v>
      </c>
      <c r="BM26" s="69">
        <f t="shared" si="42"/>
        <v>0.76876882665090474</v>
      </c>
      <c r="BO26" t="str">
        <f t="shared" si="43"/>
        <v>62 Leisure, travel and related personal service occupations</v>
      </c>
      <c r="BP26" s="69">
        <v>2.2764653324865267</v>
      </c>
      <c r="BQ26" s="69">
        <v>2.3063447159534545</v>
      </c>
      <c r="BR26" s="69">
        <v>1.8960747098382151</v>
      </c>
      <c r="BS26" s="69">
        <v>1.6605216125271336</v>
      </c>
      <c r="BT26" s="69">
        <v>1.2900908377220237</v>
      </c>
      <c r="BU26" s="69"/>
      <c r="BV26" s="69">
        <f t="shared" si="44"/>
        <v>-0.60598387211619142</v>
      </c>
      <c r="BW26" s="69">
        <f>'RD T1'!E228</f>
        <v>0.77234822295575267</v>
      </c>
      <c r="BX26" s="69">
        <f t="shared" si="45"/>
        <v>0.16636435083956125</v>
      </c>
      <c r="BZ26" t="str">
        <f t="shared" si="46"/>
        <v>62 Leisure, travel and related personal service occupations</v>
      </c>
      <c r="CA26" s="69">
        <v>1.2041125041981784</v>
      </c>
      <c r="CB26" s="69">
        <v>1.581282250227465</v>
      </c>
      <c r="CC26" s="69">
        <v>1.4278659405750551</v>
      </c>
      <c r="CD26" s="69">
        <v>1.4128602310817828</v>
      </c>
      <c r="CE26" s="69">
        <v>1.406652986868802</v>
      </c>
      <c r="CF26" s="69"/>
      <c r="CG26" s="69">
        <f t="shared" si="47"/>
        <v>-2.121295370625309E-2</v>
      </c>
      <c r="CH26" s="69">
        <f>'RD T1'!E257</f>
        <v>0.55598632405713311</v>
      </c>
      <c r="CI26" s="69">
        <f t="shared" si="48"/>
        <v>0.53477337035088002</v>
      </c>
      <c r="CK26" t="str">
        <f t="shared" si="49"/>
        <v>62 Leisure, travel and related personal service occupations</v>
      </c>
      <c r="CL26" s="69">
        <v>0.35002499004663129</v>
      </c>
      <c r="CM26" s="69">
        <v>0.30389109840712769</v>
      </c>
      <c r="CN26" s="69">
        <v>0.34503882815199943</v>
      </c>
      <c r="CO26" s="69">
        <v>0.22008772353026881</v>
      </c>
      <c r="CP26" s="69">
        <v>0.14742104437179859</v>
      </c>
      <c r="CQ26" s="69"/>
      <c r="CR26" s="69">
        <f t="shared" si="50"/>
        <v>-0.19761778378020084</v>
      </c>
      <c r="CS26" s="69">
        <f>'RD T1'!E286</f>
        <v>7.3060027284476886E-2</v>
      </c>
      <c r="CT26" s="69">
        <f t="shared" si="51"/>
        <v>-0.12455775649572395</v>
      </c>
    </row>
    <row r="27" spans="1:98" x14ac:dyDescent="0.2">
      <c r="A27" s="10" t="str">
        <f>name!D23</f>
        <v>63 Community and civil enforcement occupations</v>
      </c>
      <c r="B27" s="69">
        <v>6.69497995812024E-4</v>
      </c>
      <c r="C27" s="69">
        <v>6.3753691262879531E-4</v>
      </c>
      <c r="D27" s="69">
        <v>6.9765325634458012E-4</v>
      </c>
      <c r="E27" s="69">
        <v>8.2253817107578596E-4</v>
      </c>
      <c r="F27" s="69">
        <v>1.3176724948588945E-3</v>
      </c>
      <c r="G27" s="11"/>
      <c r="H27" s="69">
        <f t="shared" si="26"/>
        <v>6.2001923851431439E-4</v>
      </c>
      <c r="I27" s="69">
        <f>'RD T1'!E55</f>
        <v>4.9759809448524442E-4</v>
      </c>
      <c r="J27" s="69">
        <f t="shared" si="27"/>
        <v>1.1176173329995589E-3</v>
      </c>
      <c r="L27" t="str">
        <f t="shared" si="28"/>
        <v>63 Community and civil enforcement occupations</v>
      </c>
      <c r="M27" s="69">
        <v>1.0651178035236995E-2</v>
      </c>
      <c r="N27" s="69">
        <v>9.8912881619968186E-3</v>
      </c>
      <c r="O27" s="69">
        <v>1.2826590632213912E-2</v>
      </c>
      <c r="P27" s="69">
        <v>1.1586163539902975E-2</v>
      </c>
      <c r="Q27" s="69">
        <v>1.9117094287298717E-2</v>
      </c>
      <c r="R27" s="11"/>
      <c r="S27" s="69">
        <f t="shared" si="29"/>
        <v>6.2905036550848052E-3</v>
      </c>
      <c r="T27" s="69">
        <f>'RD T1'!E84</f>
        <v>7.1122724871852273E-3</v>
      </c>
      <c r="U27" s="69">
        <f t="shared" si="30"/>
        <v>1.3402776142270032E-2</v>
      </c>
      <c r="W27" t="str">
        <f t="shared" si="31"/>
        <v>63 Community and civil enforcement occupations</v>
      </c>
      <c r="X27" s="69">
        <v>4.8479941730126624E-2</v>
      </c>
      <c r="Y27" s="69">
        <v>4.4786334719441011E-2</v>
      </c>
      <c r="Z27" s="69">
        <v>4.992559893235262E-2</v>
      </c>
      <c r="AA27" s="69">
        <v>5.1224055298167676E-2</v>
      </c>
      <c r="AB27" s="69">
        <v>5.8009975273195062E-2</v>
      </c>
      <c r="AC27" s="69"/>
      <c r="AD27" s="69">
        <f t="shared" si="32"/>
        <v>8.0843763408424418E-3</v>
      </c>
      <c r="AE27" s="69">
        <f>'RD T1'!E113</f>
        <v>3.5009758328356448E-2</v>
      </c>
      <c r="AF27" s="69">
        <f t="shared" si="33"/>
        <v>4.309413466919889E-2</v>
      </c>
      <c r="AH27" t="str">
        <f t="shared" si="34"/>
        <v>63 Community and civil enforcement occupations</v>
      </c>
      <c r="AI27" s="69">
        <v>1.4475307590181265E-2</v>
      </c>
      <c r="AJ27" s="69">
        <v>1.2351098576185188E-2</v>
      </c>
      <c r="AK27" s="69">
        <v>1.604848109100326E-2</v>
      </c>
      <c r="AL27" s="69">
        <v>1.2568640024800808E-2</v>
      </c>
      <c r="AM27" s="69">
        <v>1.4099287249499165E-2</v>
      </c>
      <c r="AN27" s="69"/>
      <c r="AO27" s="69">
        <f t="shared" si="35"/>
        <v>-1.9491938415040957E-3</v>
      </c>
      <c r="AP27" s="69">
        <f>'RD T1'!E142</f>
        <v>8.1237727956846445E-3</v>
      </c>
      <c r="AQ27" s="69">
        <f t="shared" si="36"/>
        <v>6.1745789541805488E-3</v>
      </c>
      <c r="AS27" t="str">
        <f t="shared" si="37"/>
        <v>63 Community and civil enforcement occupations</v>
      </c>
      <c r="AT27" s="69">
        <v>1.4354324621898026E-2</v>
      </c>
      <c r="AU27" s="69">
        <v>1.1281123845737557E-2</v>
      </c>
      <c r="AV27" s="69">
        <v>1.432565864635757E-2</v>
      </c>
      <c r="AW27" s="69">
        <v>1.0077081277790469E-2</v>
      </c>
      <c r="AX27" s="69">
        <v>9.7554145487719415E-3</v>
      </c>
      <c r="AY27" s="69"/>
      <c r="AZ27" s="69">
        <f t="shared" si="38"/>
        <v>-4.5702440975856282E-3</v>
      </c>
      <c r="BA27" s="69">
        <f>'RD T1'!E171</f>
        <v>6.4211738486869381E-3</v>
      </c>
      <c r="BB27" s="69">
        <f t="shared" si="39"/>
        <v>1.8509297511013099E-3</v>
      </c>
      <c r="BD27" t="str">
        <f t="shared" si="40"/>
        <v>63 Community and civil enforcement occupations</v>
      </c>
      <c r="BE27" s="69">
        <v>6.6828466345192211E-2</v>
      </c>
      <c r="BF27" s="69">
        <v>4.3574369597129084E-2</v>
      </c>
      <c r="BG27" s="69">
        <v>6.1099818778010129E-2</v>
      </c>
      <c r="BH27" s="69">
        <v>3.5310777105709457E-2</v>
      </c>
      <c r="BI27" s="69">
        <v>3.7023526678375079E-2</v>
      </c>
      <c r="BJ27" s="69"/>
      <c r="BK27" s="69">
        <f t="shared" si="41"/>
        <v>-2.4076292099635049E-2</v>
      </c>
      <c r="BL27" s="69">
        <f>'RD T1'!E200</f>
        <v>1.3391909513058374E-2</v>
      </c>
      <c r="BM27" s="69">
        <f t="shared" si="42"/>
        <v>-1.0684382586576675E-2</v>
      </c>
      <c r="BO27" t="str">
        <f t="shared" si="43"/>
        <v>63 Community and civil enforcement occupations</v>
      </c>
      <c r="BP27" s="69">
        <v>8.9443872957185838E-2</v>
      </c>
      <c r="BQ27" s="69">
        <v>6.5774926498707184E-2</v>
      </c>
      <c r="BR27" s="69">
        <v>8.8745233148595143E-2</v>
      </c>
      <c r="BS27" s="69">
        <v>5.3570103336165527E-2</v>
      </c>
      <c r="BT27" s="69">
        <v>4.6312588857422794E-2</v>
      </c>
      <c r="BU27" s="69"/>
      <c r="BV27" s="69">
        <f t="shared" si="44"/>
        <v>-4.2432644291172349E-2</v>
      </c>
      <c r="BW27" s="69">
        <f>'RD T1'!E229</f>
        <v>2.3994194793401605E-2</v>
      </c>
      <c r="BX27" s="69">
        <f t="shared" si="45"/>
        <v>-1.8438449497770744E-2</v>
      </c>
      <c r="BZ27" t="str">
        <f t="shared" si="46"/>
        <v>63 Community and civil enforcement occupations</v>
      </c>
      <c r="CA27" s="69">
        <v>6.9023844776294335E-2</v>
      </c>
      <c r="CB27" s="69">
        <v>6.8285567607236503E-2</v>
      </c>
      <c r="CC27" s="69">
        <v>8.144174828930259E-2</v>
      </c>
      <c r="CD27" s="69">
        <v>5.8116971526803583E-2</v>
      </c>
      <c r="CE27" s="69">
        <v>5.9247697228226315E-2</v>
      </c>
      <c r="CF27" s="69"/>
      <c r="CG27" s="69">
        <f t="shared" si="47"/>
        <v>-2.2194051061076275E-2</v>
      </c>
      <c r="CH27" s="69">
        <f>'RD T1'!E258</f>
        <v>2.1589319768439485E-2</v>
      </c>
      <c r="CI27" s="69">
        <f t="shared" si="48"/>
        <v>-6.0473129263679051E-4</v>
      </c>
      <c r="CK27" t="str">
        <f t="shared" si="49"/>
        <v>63 Community and civil enforcement occupations</v>
      </c>
      <c r="CL27" s="69">
        <v>1.4618207614485906E-2</v>
      </c>
      <c r="CM27" s="69">
        <v>9.8490221386886151E-3</v>
      </c>
      <c r="CN27" s="69">
        <v>2.0426025835827463E-2</v>
      </c>
      <c r="CO27" s="69">
        <v>6.0922575415986975E-3</v>
      </c>
      <c r="CP27" s="69">
        <v>4.7210732941413616E-3</v>
      </c>
      <c r="CQ27" s="69"/>
      <c r="CR27" s="69">
        <f t="shared" si="50"/>
        <v>-1.57049525416861E-2</v>
      </c>
      <c r="CS27" s="69">
        <f>'RD T1'!E287</f>
        <v>1.9197354648693662E-3</v>
      </c>
      <c r="CT27" s="69">
        <f t="shared" si="51"/>
        <v>-1.3785217076816734E-2</v>
      </c>
    </row>
    <row r="28" spans="1:98" x14ac:dyDescent="0.2">
      <c r="A28" s="10" t="str">
        <f>name!D24</f>
        <v>71 Sales occupations</v>
      </c>
      <c r="B28" s="69">
        <v>5.9210987191645865E-2</v>
      </c>
      <c r="C28" s="69">
        <v>7.0674443661538744E-2</v>
      </c>
      <c r="D28" s="69">
        <v>6.091877415152356E-2</v>
      </c>
      <c r="E28" s="69">
        <v>8.3373260578632341E-2</v>
      </c>
      <c r="F28" s="69">
        <v>0.12383196631398513</v>
      </c>
      <c r="G28" s="11"/>
      <c r="H28" s="69">
        <f t="shared" si="26"/>
        <v>6.2913192162461579E-2</v>
      </c>
      <c r="I28" s="69">
        <f>'RD T1'!E56</f>
        <v>4.274385192289544E-2</v>
      </c>
      <c r="J28" s="69">
        <f t="shared" si="27"/>
        <v>0.10565704408535702</v>
      </c>
      <c r="L28" t="str">
        <f t="shared" si="28"/>
        <v>71 Sales occupations</v>
      </c>
      <c r="M28" s="69">
        <v>0.77773919192726459</v>
      </c>
      <c r="N28" s="69">
        <v>0.89145371126031203</v>
      </c>
      <c r="O28" s="69">
        <v>0.88636001186233526</v>
      </c>
      <c r="P28" s="69">
        <v>1.2715093664062156</v>
      </c>
      <c r="Q28" s="69">
        <v>2.2388585538587042</v>
      </c>
      <c r="R28" s="11"/>
      <c r="S28" s="69">
        <f t="shared" si="29"/>
        <v>1.3524985419963689</v>
      </c>
      <c r="T28" s="69">
        <f>'RD T1'!E85</f>
        <v>0.73679374593034752</v>
      </c>
      <c r="U28" s="69">
        <f t="shared" si="30"/>
        <v>2.0892922879267166</v>
      </c>
      <c r="W28" t="str">
        <f t="shared" si="31"/>
        <v>71 Sales occupations</v>
      </c>
      <c r="X28" s="69">
        <v>3.2316925814209627</v>
      </c>
      <c r="Y28" s="69">
        <v>3.0635728868595646</v>
      </c>
      <c r="Z28" s="69">
        <v>3.3227786535284176</v>
      </c>
      <c r="AA28" s="69">
        <v>3.9202328548058043</v>
      </c>
      <c r="AB28" s="69">
        <v>4.9716675505504444</v>
      </c>
      <c r="AC28" s="69"/>
      <c r="AD28" s="69">
        <f t="shared" si="32"/>
        <v>1.6488888970220268</v>
      </c>
      <c r="AE28" s="69">
        <f>'RD T1'!E114</f>
        <v>2.4315350580848563</v>
      </c>
      <c r="AF28" s="69">
        <f t="shared" si="33"/>
        <v>4.080423955106883</v>
      </c>
      <c r="AH28" t="str">
        <f t="shared" si="34"/>
        <v>71 Sales occupations</v>
      </c>
      <c r="AI28" s="69">
        <v>1.1088438068531927</v>
      </c>
      <c r="AJ28" s="69">
        <v>1.0191343889112976</v>
      </c>
      <c r="AK28" s="69">
        <v>1.1454104979466453</v>
      </c>
      <c r="AL28" s="69">
        <v>1.283721412235062</v>
      </c>
      <c r="AM28" s="69">
        <v>1.6354155929130247</v>
      </c>
      <c r="AN28" s="69"/>
      <c r="AO28" s="69">
        <f t="shared" si="35"/>
        <v>0.49000509496637945</v>
      </c>
      <c r="AP28" s="69">
        <f>'RD T1'!E143</f>
        <v>0.82515170622490841</v>
      </c>
      <c r="AQ28" s="69">
        <f t="shared" si="36"/>
        <v>1.315156801191288</v>
      </c>
      <c r="AS28" t="str">
        <f t="shared" si="37"/>
        <v>71 Sales occupations</v>
      </c>
      <c r="AT28" s="69">
        <v>0.94548724513419413</v>
      </c>
      <c r="AU28" s="69">
        <v>0.82720054200036397</v>
      </c>
      <c r="AV28" s="69">
        <v>0.88440479326792398</v>
      </c>
      <c r="AW28" s="69">
        <v>0.95838740848233717</v>
      </c>
      <c r="AX28" s="69">
        <v>1.1386949649910207</v>
      </c>
      <c r="AY28" s="69"/>
      <c r="AZ28" s="69">
        <f t="shared" si="38"/>
        <v>0.25429017172309676</v>
      </c>
      <c r="BA28" s="69">
        <f>'RD T1'!E172</f>
        <v>0.51665144771357641</v>
      </c>
      <c r="BB28" s="69">
        <f t="shared" si="39"/>
        <v>0.77094161943667316</v>
      </c>
      <c r="BD28" t="str">
        <f t="shared" si="40"/>
        <v>71 Sales occupations</v>
      </c>
      <c r="BE28" s="69">
        <v>7.6499639423976262</v>
      </c>
      <c r="BF28" s="69">
        <v>7.5477228441315134</v>
      </c>
      <c r="BG28" s="69">
        <v>7.5123346137676172</v>
      </c>
      <c r="BH28" s="69">
        <v>7.7887558337471852</v>
      </c>
      <c r="BI28" s="69">
        <v>8.3766991869146779</v>
      </c>
      <c r="BJ28" s="69"/>
      <c r="BK28" s="69">
        <f t="shared" si="41"/>
        <v>0.86436457314706061</v>
      </c>
      <c r="BL28" s="69">
        <f>'RD T1'!E201</f>
        <v>3.4707879201176128</v>
      </c>
      <c r="BM28" s="69">
        <f t="shared" si="42"/>
        <v>4.3351524932646734</v>
      </c>
      <c r="BO28" t="str">
        <f t="shared" si="43"/>
        <v>71 Sales occupations</v>
      </c>
      <c r="BP28" s="69">
        <v>8.2085248235249999</v>
      </c>
      <c r="BQ28" s="69">
        <v>7.0849898289157931</v>
      </c>
      <c r="BR28" s="69">
        <v>6.6504422408092765</v>
      </c>
      <c r="BS28" s="69">
        <v>6.0949412207907123</v>
      </c>
      <c r="BT28" s="69">
        <v>4.7625121461617468</v>
      </c>
      <c r="BU28" s="69"/>
      <c r="BV28" s="69">
        <f t="shared" si="44"/>
        <v>-1.8879300946475297</v>
      </c>
      <c r="BW28" s="69">
        <f>'RD T1'!E230</f>
        <v>2.7527823733998278</v>
      </c>
      <c r="BX28" s="69">
        <f t="shared" si="45"/>
        <v>0.86485227875229809</v>
      </c>
      <c r="BZ28" t="str">
        <f t="shared" si="46"/>
        <v>71 Sales occupations</v>
      </c>
      <c r="CA28" s="69">
        <v>4.6301704875475735</v>
      </c>
      <c r="CB28" s="69">
        <v>5.1578094084691006</v>
      </c>
      <c r="CC28" s="69">
        <v>5.0121793630379834</v>
      </c>
      <c r="CD28" s="69">
        <v>4.342856563175383</v>
      </c>
      <c r="CE28" s="69">
        <v>1.6101725950726682</v>
      </c>
      <c r="CF28" s="69"/>
      <c r="CG28" s="69">
        <f t="shared" si="47"/>
        <v>-3.4020067679653154</v>
      </c>
      <c r="CH28" s="69">
        <f>'RD T1'!E259</f>
        <v>1.1850905764480932</v>
      </c>
      <c r="CI28" s="69">
        <f t="shared" si="48"/>
        <v>-2.216916191517222</v>
      </c>
      <c r="CK28" t="str">
        <f t="shared" si="49"/>
        <v>71 Sales occupations</v>
      </c>
      <c r="CL28" s="69">
        <v>1.5188394184513045</v>
      </c>
      <c r="CM28" s="69">
        <v>1.1765142719973563</v>
      </c>
      <c r="CN28" s="69">
        <v>1.3957462322914318</v>
      </c>
      <c r="CO28" s="69">
        <v>0.85424005521343671</v>
      </c>
      <c r="CP28" s="69">
        <v>0.58750101321086245</v>
      </c>
      <c r="CQ28" s="69"/>
      <c r="CR28" s="69">
        <f t="shared" si="50"/>
        <v>-0.80824521908056934</v>
      </c>
      <c r="CS28" s="69">
        <f>'RD T1'!E288</f>
        <v>0.24594920754381022</v>
      </c>
      <c r="CT28" s="69">
        <f t="shared" si="51"/>
        <v>-0.56229601153675912</v>
      </c>
    </row>
    <row r="29" spans="1:98" x14ac:dyDescent="0.2">
      <c r="A29" s="10" t="str">
        <f>name!D25</f>
        <v>72 Customer service occupations</v>
      </c>
      <c r="B29" s="69">
        <v>2.0378000850788652E-2</v>
      </c>
      <c r="C29" s="69">
        <v>2.465137772761257E-2</v>
      </c>
      <c r="D29" s="69">
        <v>2.6572770116928976E-2</v>
      </c>
      <c r="E29" s="69">
        <v>4.3247298919443004E-2</v>
      </c>
      <c r="F29" s="69">
        <v>7.1328636036320572E-2</v>
      </c>
      <c r="G29" s="11"/>
      <c r="H29" s="69">
        <f>F29-D29</f>
        <v>4.4755865919391596E-2</v>
      </c>
      <c r="I29" s="69">
        <f>'RD T1'!E57</f>
        <v>2.3546556838852879E-2</v>
      </c>
      <c r="J29" s="69">
        <f t="shared" si="27"/>
        <v>6.8302422758244469E-2</v>
      </c>
      <c r="L29" t="str">
        <f t="shared" si="28"/>
        <v>72 Customer service occupations</v>
      </c>
      <c r="M29" s="69">
        <v>0.21903000098196529</v>
      </c>
      <c r="N29" s="69">
        <v>0.26965330974229607</v>
      </c>
      <c r="O29" s="69">
        <v>0.28810074245165018</v>
      </c>
      <c r="P29" s="69">
        <v>0.42765967448286119</v>
      </c>
      <c r="Q29" s="69">
        <v>0.68966298928881375</v>
      </c>
      <c r="R29" s="11"/>
      <c r="S29" s="69">
        <f t="shared" si="29"/>
        <v>0.40156224683716357</v>
      </c>
      <c r="T29" s="69">
        <f>'RD T1'!E86</f>
        <v>0.23873865456282081</v>
      </c>
      <c r="U29" s="69">
        <f t="shared" si="30"/>
        <v>0.64030090139998441</v>
      </c>
      <c r="W29" t="str">
        <f t="shared" si="31"/>
        <v>72 Customer service occupations</v>
      </c>
      <c r="X29" s="69">
        <v>0.93592484465678927</v>
      </c>
      <c r="Y29" s="69">
        <v>0.95536727112219366</v>
      </c>
      <c r="Z29" s="69">
        <v>1.0886148943082017</v>
      </c>
      <c r="AA29" s="69">
        <v>1.3591147520770024</v>
      </c>
      <c r="AB29" s="69">
        <v>1.7321351314704494</v>
      </c>
      <c r="AC29" s="69"/>
      <c r="AD29" s="69">
        <f t="shared" si="32"/>
        <v>0.64352023716224771</v>
      </c>
      <c r="AE29" s="69">
        <f>'RD T1'!E115</f>
        <v>0.78609950737694889</v>
      </c>
      <c r="AF29" s="69">
        <f t="shared" si="33"/>
        <v>1.4296197445391967</v>
      </c>
      <c r="AH29" t="str">
        <f t="shared" si="34"/>
        <v>72 Customer service occupations</v>
      </c>
      <c r="AI29" s="69">
        <v>0.2775089617080973</v>
      </c>
      <c r="AJ29" s="69">
        <v>0.29600356893724145</v>
      </c>
      <c r="AK29" s="69">
        <v>0.33822892288097767</v>
      </c>
      <c r="AL29" s="69">
        <v>0.42456117015249845</v>
      </c>
      <c r="AM29" s="69">
        <v>0.52128651952026772</v>
      </c>
      <c r="AN29" s="69"/>
      <c r="AO29" s="69">
        <f t="shared" si="35"/>
        <v>0.18305759663929005</v>
      </c>
      <c r="AP29" s="69">
        <f>'RD T1'!E144</f>
        <v>0.2523558686964078</v>
      </c>
      <c r="AQ29" s="69">
        <f t="shared" si="36"/>
        <v>0.43541346533569786</v>
      </c>
      <c r="AS29" t="str">
        <f t="shared" si="37"/>
        <v>72 Customer service occupations</v>
      </c>
      <c r="AT29" s="69">
        <v>0.36993363306961852</v>
      </c>
      <c r="AU29" s="69">
        <v>0.35514156804873143</v>
      </c>
      <c r="AV29" s="69">
        <v>0.38556767409288706</v>
      </c>
      <c r="AW29" s="69">
        <v>0.46720220534688411</v>
      </c>
      <c r="AX29" s="69">
        <v>0.52544707815495306</v>
      </c>
      <c r="AY29" s="69"/>
      <c r="AZ29" s="69">
        <f t="shared" si="38"/>
        <v>0.139879404062066</v>
      </c>
      <c r="BA29" s="69">
        <f>'RD T1'!E173</f>
        <v>0.24015216612037044</v>
      </c>
      <c r="BB29" s="69">
        <f t="shared" si="39"/>
        <v>0.38003157018243644</v>
      </c>
      <c r="BD29" t="str">
        <f t="shared" si="40"/>
        <v>72 Customer service occupations</v>
      </c>
      <c r="BE29" s="69">
        <v>1.5270216646418144</v>
      </c>
      <c r="BF29" s="69">
        <v>1.6244354810205961</v>
      </c>
      <c r="BG29" s="69">
        <v>1.7190590131425241</v>
      </c>
      <c r="BH29" s="69">
        <v>1.8718505487197901</v>
      </c>
      <c r="BI29" s="69">
        <v>2.0818142671176441</v>
      </c>
      <c r="BJ29" s="69"/>
      <c r="BK29" s="69">
        <f t="shared" si="41"/>
        <v>0.36275525397511998</v>
      </c>
      <c r="BL29" s="69">
        <f>'RD T1'!E202</f>
        <v>0.79738114299103202</v>
      </c>
      <c r="BM29" s="69">
        <f t="shared" si="42"/>
        <v>1.160136396966152</v>
      </c>
      <c r="BO29" t="str">
        <f t="shared" si="43"/>
        <v>72 Customer service occupations</v>
      </c>
      <c r="BP29" s="69">
        <v>1.6320004617843862</v>
      </c>
      <c r="BQ29" s="69">
        <v>1.7055082548003986</v>
      </c>
      <c r="BR29" s="69">
        <v>1.6120746761877767</v>
      </c>
      <c r="BS29" s="69">
        <v>1.6012916551461278</v>
      </c>
      <c r="BT29" s="69">
        <v>1.3515449796839814</v>
      </c>
      <c r="BU29" s="69"/>
      <c r="BV29" s="69">
        <f t="shared" si="44"/>
        <v>-0.26052969650379532</v>
      </c>
      <c r="BW29" s="69">
        <f>'RD T1'!E231</f>
        <v>0.71589403053928069</v>
      </c>
      <c r="BX29" s="69">
        <f t="shared" si="45"/>
        <v>0.45536433403548537</v>
      </c>
      <c r="BZ29" t="str">
        <f t="shared" si="46"/>
        <v>72 Customer service occupations</v>
      </c>
      <c r="CA29" s="69">
        <v>0.68162314073739616</v>
      </c>
      <c r="CB29" s="69">
        <v>0.76993626545588434</v>
      </c>
      <c r="CC29" s="69">
        <v>0.76309310719474521</v>
      </c>
      <c r="CD29" s="69">
        <v>0.68097826014180041</v>
      </c>
      <c r="CE29" s="69">
        <v>0.56933734191593854</v>
      </c>
      <c r="CF29" s="69"/>
      <c r="CG29" s="69">
        <f t="shared" si="47"/>
        <v>-0.19375576527880667</v>
      </c>
      <c r="CH29" s="69">
        <f>'RD T1'!E260</f>
        <v>0.19380120831329162</v>
      </c>
      <c r="CI29" s="69">
        <f t="shared" si="48"/>
        <v>4.5443034484948797E-5</v>
      </c>
      <c r="CK29" t="str">
        <f t="shared" si="49"/>
        <v>72 Customer service occupations</v>
      </c>
      <c r="CL29" s="69">
        <v>0.15527355599347728</v>
      </c>
      <c r="CM29" s="69">
        <v>0.17208712450873387</v>
      </c>
      <c r="CN29" s="69">
        <v>0.20610717692816644</v>
      </c>
      <c r="CO29" s="69">
        <v>0.24682476909271578</v>
      </c>
      <c r="CP29" s="69">
        <v>0.28128873846567659</v>
      </c>
      <c r="CQ29" s="69"/>
      <c r="CR29" s="69">
        <f t="shared" si="50"/>
        <v>7.5181561537510155E-2</v>
      </c>
      <c r="CS29" s="69">
        <f>'RD T1'!E289</f>
        <v>8.8327792530085159E-2</v>
      </c>
      <c r="CT29" s="69">
        <f t="shared" si="51"/>
        <v>0.16350935406759531</v>
      </c>
    </row>
    <row r="30" spans="1:98" x14ac:dyDescent="0.2">
      <c r="A30" s="10" t="str">
        <f>name!D26</f>
        <v>81 Process, plant and machine operatives</v>
      </c>
      <c r="B30" s="69">
        <v>1.426082894181031E-2</v>
      </c>
      <c r="C30" s="69">
        <v>2.0153193104231089E-2</v>
      </c>
      <c r="D30" s="69">
        <v>1.5450742550012711E-2</v>
      </c>
      <c r="E30" s="69">
        <v>2.6027522925890771E-2</v>
      </c>
      <c r="F30" s="69">
        <v>5.8355178801850809E-2</v>
      </c>
      <c r="G30" s="11"/>
      <c r="H30" s="69">
        <f t="shared" si="26"/>
        <v>4.2904436251838096E-2</v>
      </c>
      <c r="I30" s="69">
        <f>'RD T1'!E58</f>
        <v>1.8747069206135045E-2</v>
      </c>
      <c r="J30" s="69">
        <f t="shared" si="27"/>
        <v>6.1651505457973141E-2</v>
      </c>
      <c r="L30" t="str">
        <f t="shared" si="28"/>
        <v>81 Process, plant and machine operatives</v>
      </c>
      <c r="M30" s="69">
        <v>0.11129650381681661</v>
      </c>
      <c r="N30" s="69">
        <v>0.13991073871996801</v>
      </c>
      <c r="O30" s="69">
        <v>0.11880540936536972</v>
      </c>
      <c r="P30" s="69">
        <v>0.2133774738057517</v>
      </c>
      <c r="Q30" s="69">
        <v>0.38069622470271308</v>
      </c>
      <c r="R30" s="11"/>
      <c r="S30" s="69">
        <f t="shared" si="29"/>
        <v>0.26189081533734337</v>
      </c>
      <c r="T30" s="69">
        <f>'RD T1'!E87</f>
        <v>0.11991628427423529</v>
      </c>
      <c r="U30" s="69">
        <f t="shared" si="30"/>
        <v>0.38180709961157866</v>
      </c>
      <c r="W30" t="str">
        <f t="shared" si="31"/>
        <v>81 Process, plant and machine operatives</v>
      </c>
      <c r="X30" s="69">
        <v>0.37066237874151703</v>
      </c>
      <c r="Y30" s="69">
        <v>0.35227212550336573</v>
      </c>
      <c r="Z30" s="69">
        <v>0.31964722505084547</v>
      </c>
      <c r="AA30" s="69">
        <v>0.50880249424163848</v>
      </c>
      <c r="AB30" s="69">
        <v>0.82573208229275497</v>
      </c>
      <c r="AC30" s="69"/>
      <c r="AD30" s="69">
        <f t="shared" si="32"/>
        <v>0.50608485724190944</v>
      </c>
      <c r="AE30" s="69">
        <f>'RD T1'!E116</f>
        <v>0.31459768724094489</v>
      </c>
      <c r="AF30" s="69">
        <f t="shared" si="33"/>
        <v>0.82068254448285427</v>
      </c>
      <c r="AH30" t="str">
        <f t="shared" si="34"/>
        <v>81 Process, plant and machine operatives</v>
      </c>
      <c r="AI30" s="69">
        <v>0.14973187339534635</v>
      </c>
      <c r="AJ30" s="69">
        <v>0.14311614158967409</v>
      </c>
      <c r="AK30" s="69">
        <v>0.13245776245344698</v>
      </c>
      <c r="AL30" s="69">
        <v>0.20104717716803386</v>
      </c>
      <c r="AM30" s="69">
        <v>0.32697212869128406</v>
      </c>
      <c r="AN30" s="69"/>
      <c r="AO30" s="69">
        <f t="shared" si="35"/>
        <v>0.19451436623783708</v>
      </c>
      <c r="AP30" s="69">
        <f>'RD T1'!E145</f>
        <v>0.11548014151964667</v>
      </c>
      <c r="AQ30" s="69">
        <f t="shared" si="36"/>
        <v>0.30999450775748372</v>
      </c>
      <c r="AS30" t="str">
        <f t="shared" si="37"/>
        <v>81 Process, plant and machine operatives</v>
      </c>
      <c r="AT30" s="69">
        <v>0.35791075983292714</v>
      </c>
      <c r="AU30" s="69">
        <v>0.33613547062331151</v>
      </c>
      <c r="AV30" s="69">
        <v>0.30492630836379064</v>
      </c>
      <c r="AW30" s="69">
        <v>0.41750981128579179</v>
      </c>
      <c r="AX30" s="69">
        <v>0.56381781999221614</v>
      </c>
      <c r="AY30" s="69"/>
      <c r="AZ30" s="69">
        <f t="shared" si="38"/>
        <v>0.2588915116284255</v>
      </c>
      <c r="BA30" s="69">
        <f>'RD T1'!E174</f>
        <v>0.22146199550374815</v>
      </c>
      <c r="BB30" s="69">
        <f t="shared" si="39"/>
        <v>0.48035350713217362</v>
      </c>
      <c r="BD30" t="str">
        <f t="shared" si="40"/>
        <v>81 Process, plant and machine operatives</v>
      </c>
      <c r="BE30" s="69">
        <v>2.4838911044131544</v>
      </c>
      <c r="BF30" s="69">
        <v>2.5339491393247835</v>
      </c>
      <c r="BG30" s="69">
        <v>2.1811941603141407</v>
      </c>
      <c r="BH30" s="69">
        <v>2.5700431649666995</v>
      </c>
      <c r="BI30" s="69">
        <v>2.8466512315560721</v>
      </c>
      <c r="BJ30" s="69"/>
      <c r="BK30" s="69">
        <f t="shared" si="41"/>
        <v>0.66545707124193143</v>
      </c>
      <c r="BL30" s="69">
        <f>'RD T1'!E203</f>
        <v>0.92548414570754733</v>
      </c>
      <c r="BM30" s="69">
        <f t="shared" si="42"/>
        <v>1.5909412169494788</v>
      </c>
      <c r="BO30" t="str">
        <f t="shared" si="43"/>
        <v>81 Process, plant and machine operatives</v>
      </c>
      <c r="BP30" s="69">
        <v>2.8589989986197208</v>
      </c>
      <c r="BQ30" s="69">
        <v>2.5862844381367154</v>
      </c>
      <c r="BR30" s="69">
        <v>2.3650419230997195</v>
      </c>
      <c r="BS30" s="69">
        <v>2.4083419456277291</v>
      </c>
      <c r="BT30" s="69">
        <v>2.0242090227051284</v>
      </c>
      <c r="BU30" s="69"/>
      <c r="BV30" s="69">
        <f t="shared" si="44"/>
        <v>-0.34083290039459113</v>
      </c>
      <c r="BW30" s="69">
        <f>'RD T1'!E232</f>
        <v>0.93091288325963228</v>
      </c>
      <c r="BX30" s="69">
        <f t="shared" si="45"/>
        <v>0.59007998286504115</v>
      </c>
      <c r="BZ30" t="str">
        <f t="shared" si="46"/>
        <v>81 Process, plant and machine operatives</v>
      </c>
      <c r="CA30" s="69">
        <v>2.1706089135363618</v>
      </c>
      <c r="CB30" s="69">
        <v>2.4034183891893868</v>
      </c>
      <c r="CC30" s="69">
        <v>1.9326521069621092</v>
      </c>
      <c r="CD30" s="69">
        <v>1.8092134385932161</v>
      </c>
      <c r="CE30" s="69">
        <v>0.69036511468825434</v>
      </c>
      <c r="CF30" s="69"/>
      <c r="CG30" s="69">
        <f t="shared" si="47"/>
        <v>-1.2422869922738549</v>
      </c>
      <c r="CH30" s="69">
        <f>'RD T1'!E261</f>
        <v>0.4614854687580881</v>
      </c>
      <c r="CI30" s="69">
        <f t="shared" si="48"/>
        <v>-0.78080152351576682</v>
      </c>
      <c r="CK30" t="str">
        <f t="shared" si="49"/>
        <v>81 Process, plant and machine operatives</v>
      </c>
      <c r="CL30" s="69">
        <v>0.71755452168298306</v>
      </c>
      <c r="CM30" s="69">
        <v>0.60422670975085935</v>
      </c>
      <c r="CN30" s="69">
        <v>0.69514041243468405</v>
      </c>
      <c r="CO30" s="69">
        <v>0.33467064977625344</v>
      </c>
      <c r="CP30" s="69">
        <v>0.18437972614261805</v>
      </c>
      <c r="CQ30" s="69"/>
      <c r="CR30" s="69">
        <f t="shared" si="50"/>
        <v>-0.51076068629206595</v>
      </c>
      <c r="CS30" s="69">
        <f>'RD T1'!E290</f>
        <v>8.6808990091110622E-2</v>
      </c>
      <c r="CT30" s="69">
        <f t="shared" si="51"/>
        <v>-0.4239516962009553</v>
      </c>
    </row>
    <row r="31" spans="1:98" x14ac:dyDescent="0.2">
      <c r="A31" s="10" t="str">
        <f>name!D27</f>
        <v>82 Transport and mobile machine drivers and operatives</v>
      </c>
      <c r="B31" s="69">
        <v>2.5590569054673676E-2</v>
      </c>
      <c r="C31" s="69">
        <v>3.3225613322736609E-2</v>
      </c>
      <c r="D31" s="69">
        <v>2.8099785187329078E-2</v>
      </c>
      <c r="E31" s="69">
        <v>4.5944014934892766E-2</v>
      </c>
      <c r="F31" s="69">
        <v>7.3698650803636578E-2</v>
      </c>
      <c r="G31" s="11"/>
      <c r="H31" s="69">
        <f t="shared" si="26"/>
        <v>4.55988656163075E-2</v>
      </c>
      <c r="I31" s="69">
        <f>'RD T1'!E59</f>
        <v>3.1891544387424975E-2</v>
      </c>
      <c r="J31" s="69">
        <f t="shared" si="27"/>
        <v>7.7490410003732468E-2</v>
      </c>
      <c r="L31" t="str">
        <f t="shared" si="28"/>
        <v>82 Transport and mobile machine drivers and operatives</v>
      </c>
      <c r="M31" s="69">
        <v>0.18018574298375931</v>
      </c>
      <c r="N31" s="69">
        <v>0.24835442436234337</v>
      </c>
      <c r="O31" s="69">
        <v>0.21854213172641779</v>
      </c>
      <c r="P31" s="69">
        <v>0.32288773608786991</v>
      </c>
      <c r="Q31" s="69">
        <v>0.51709148115329506</v>
      </c>
      <c r="R31" s="11"/>
      <c r="S31" s="69">
        <f t="shared" si="29"/>
        <v>0.29854934942687728</v>
      </c>
      <c r="T31" s="69">
        <f>'RD T1'!E88</f>
        <v>0.22571512106035851</v>
      </c>
      <c r="U31" s="69">
        <f t="shared" si="30"/>
        <v>0.52426447048723579</v>
      </c>
      <c r="W31" t="str">
        <f t="shared" si="31"/>
        <v>82 Transport and mobile machine drivers and operatives</v>
      </c>
      <c r="X31" s="69">
        <v>0.52585574726392448</v>
      </c>
      <c r="Y31" s="69">
        <v>0.59395444412780229</v>
      </c>
      <c r="Z31" s="69">
        <v>0.55651860291545185</v>
      </c>
      <c r="AA31" s="69">
        <v>0.71296902073987312</v>
      </c>
      <c r="AB31" s="69">
        <v>0.96008460691164144</v>
      </c>
      <c r="AC31" s="69"/>
      <c r="AD31" s="69">
        <f t="shared" si="32"/>
        <v>0.40356600399618958</v>
      </c>
      <c r="AE31" s="69">
        <f>'RD T1'!E117</f>
        <v>0.52724912418467074</v>
      </c>
      <c r="AF31" s="69">
        <f t="shared" si="33"/>
        <v>0.93081512818086032</v>
      </c>
      <c r="AH31" t="str">
        <f t="shared" si="34"/>
        <v>82 Transport and mobile machine drivers and operatives</v>
      </c>
      <c r="AI31" s="69">
        <v>0.23109579900377344</v>
      </c>
      <c r="AJ31" s="69">
        <v>0.28133770367895566</v>
      </c>
      <c r="AK31" s="69">
        <v>0.27297137057656057</v>
      </c>
      <c r="AL31" s="69">
        <v>0.35120954997689979</v>
      </c>
      <c r="AM31" s="69">
        <v>0.44809139570456008</v>
      </c>
      <c r="AN31" s="69"/>
      <c r="AO31" s="69">
        <f t="shared" si="35"/>
        <v>0.17512002512799951</v>
      </c>
      <c r="AP31" s="69">
        <f>'RD T1'!E146</f>
        <v>0.25607855865633183</v>
      </c>
      <c r="AQ31" s="69">
        <f t="shared" si="36"/>
        <v>0.43119858378433135</v>
      </c>
      <c r="AS31" t="str">
        <f t="shared" si="37"/>
        <v>82 Transport and mobile machine drivers and operatives</v>
      </c>
      <c r="AT31" s="69">
        <v>0.39481369199088567</v>
      </c>
      <c r="AU31" s="69">
        <v>0.42283224451910062</v>
      </c>
      <c r="AV31" s="69">
        <v>0.37913822064914648</v>
      </c>
      <c r="AW31" s="69">
        <v>0.4754553969480963</v>
      </c>
      <c r="AX31" s="69">
        <v>0.56001033541795642</v>
      </c>
      <c r="AY31" s="69"/>
      <c r="AZ31" s="69">
        <f t="shared" si="38"/>
        <v>0.18087211476880993</v>
      </c>
      <c r="BA31" s="69">
        <f>'RD T1'!E175</f>
        <v>0.33702230982264059</v>
      </c>
      <c r="BB31" s="69">
        <f t="shared" si="39"/>
        <v>0.51789442459145052</v>
      </c>
      <c r="BD31" t="str">
        <f t="shared" si="40"/>
        <v>82 Transport and mobile machine drivers and operatives</v>
      </c>
      <c r="BE31" s="69">
        <v>2.7330736575553765</v>
      </c>
      <c r="BF31" s="69">
        <v>2.843426479174072</v>
      </c>
      <c r="BG31" s="69">
        <v>2.4664429899598099</v>
      </c>
      <c r="BH31" s="69">
        <v>2.783693112530679</v>
      </c>
      <c r="BI31" s="69">
        <v>3.1307458970755815</v>
      </c>
      <c r="BJ31" s="69"/>
      <c r="BK31" s="69">
        <f t="shared" si="41"/>
        <v>0.66430290711577156</v>
      </c>
      <c r="BL31" s="69">
        <f>'RD T1'!E204</f>
        <v>1.4251748405335767</v>
      </c>
      <c r="BM31" s="69">
        <f t="shared" si="42"/>
        <v>2.0894777476493482</v>
      </c>
      <c r="BO31" t="str">
        <f t="shared" si="43"/>
        <v>82 Transport and mobile machine drivers and operatives</v>
      </c>
      <c r="BP31" s="69">
        <v>3.7582163599673932</v>
      </c>
      <c r="BQ31" s="69">
        <v>3.6904900930072939</v>
      </c>
      <c r="BR31" s="69">
        <v>3.4858916486277338</v>
      </c>
      <c r="BS31" s="69">
        <v>3.4236825442802314</v>
      </c>
      <c r="BT31" s="69">
        <v>3.2090085049714459</v>
      </c>
      <c r="BU31" s="69"/>
      <c r="BV31" s="69">
        <f t="shared" si="44"/>
        <v>-0.27688314365628797</v>
      </c>
      <c r="BW31" s="69">
        <f>'RD T1'!E233</f>
        <v>1.9355882082609617</v>
      </c>
      <c r="BX31" s="69">
        <f t="shared" si="45"/>
        <v>1.6587050646046737</v>
      </c>
      <c r="BZ31" t="str">
        <f t="shared" si="46"/>
        <v>82 Transport and mobile machine drivers and operatives</v>
      </c>
      <c r="CA31" s="69">
        <v>3.0211084641066774</v>
      </c>
      <c r="CB31" s="69">
        <v>3.5712158174934028</v>
      </c>
      <c r="CC31" s="69">
        <v>2.7192399709831188</v>
      </c>
      <c r="CD31" s="69">
        <v>2.4876409378231612</v>
      </c>
      <c r="CE31" s="69">
        <v>2.0134612825453488</v>
      </c>
      <c r="CF31" s="69"/>
      <c r="CG31" s="69">
        <f t="shared" si="47"/>
        <v>-0.70577868843776992</v>
      </c>
      <c r="CH31" s="69">
        <f>'RD T1'!E262</f>
        <v>0.99538761676448528</v>
      </c>
      <c r="CI31" s="69">
        <f t="shared" si="48"/>
        <v>0.28960892832671536</v>
      </c>
      <c r="CK31" t="str">
        <f t="shared" si="49"/>
        <v>82 Transport and mobile machine drivers and operatives</v>
      </c>
      <c r="CL31" s="69">
        <v>0.79678486471327825</v>
      </c>
      <c r="CM31" s="69">
        <v>0.93031514287916006</v>
      </c>
      <c r="CN31" s="69">
        <v>1.2475565421582466</v>
      </c>
      <c r="CO31" s="69">
        <v>0.88468024162879788</v>
      </c>
      <c r="CP31" s="69">
        <v>0.52994039375543256</v>
      </c>
      <c r="CQ31" s="69"/>
      <c r="CR31" s="69">
        <f t="shared" si="50"/>
        <v>-0.71761614840281407</v>
      </c>
      <c r="CS31" s="69">
        <f>'RD T1'!E291</f>
        <v>0.33788847751159556</v>
      </c>
      <c r="CT31" s="69">
        <f t="shared" si="51"/>
        <v>-0.37972767089121851</v>
      </c>
    </row>
    <row r="32" spans="1:98" x14ac:dyDescent="0.2">
      <c r="A32" s="10" t="str">
        <f>name!D28</f>
        <v>91 Elementary trades and related occupations</v>
      </c>
      <c r="B32" s="69">
        <v>3.3106534608150098E-4</v>
      </c>
      <c r="C32" s="69">
        <v>3.0654192030697404E-4</v>
      </c>
      <c r="D32" s="69">
        <v>2.4135762867785005E-4</v>
      </c>
      <c r="E32" s="69">
        <v>1.158813826299543E-3</v>
      </c>
      <c r="F32" s="69">
        <v>2.5837016569906245E-3</v>
      </c>
      <c r="G32" s="11"/>
      <c r="H32" s="69">
        <f t="shared" si="26"/>
        <v>2.3423440283127745E-3</v>
      </c>
      <c r="I32" s="69">
        <f>'RD T1'!E60</f>
        <v>1.0272266367321605E-3</v>
      </c>
      <c r="J32" s="69">
        <f t="shared" si="27"/>
        <v>3.369570665044935E-3</v>
      </c>
      <c r="L32" t="str">
        <f t="shared" si="28"/>
        <v>91 Elementary trades and related occupations</v>
      </c>
      <c r="M32" s="69">
        <v>9.2172064423406572E-2</v>
      </c>
      <c r="N32" s="69">
        <v>0.11461845587993862</v>
      </c>
      <c r="O32" s="69">
        <v>8.9662228429908356E-2</v>
      </c>
      <c r="P32" s="69">
        <v>0.22173523556630761</v>
      </c>
      <c r="Q32" s="69">
        <v>0.43870262423137579</v>
      </c>
      <c r="R32" s="11"/>
      <c r="S32" s="69">
        <f t="shared" si="29"/>
        <v>0.34904039580146745</v>
      </c>
      <c r="T32" s="69">
        <f>'RD T1'!E89</f>
        <v>0.14960418063724659</v>
      </c>
      <c r="U32" s="69">
        <f t="shared" si="30"/>
        <v>0.49864457643871407</v>
      </c>
      <c r="W32" t="str">
        <f t="shared" si="31"/>
        <v>91 Elementary trades and related occupations</v>
      </c>
      <c r="X32" s="69">
        <v>0.32158219273740468</v>
      </c>
      <c r="Y32" s="69">
        <v>0.28707451084073043</v>
      </c>
      <c r="Z32" s="69">
        <v>0.26919021173726587</v>
      </c>
      <c r="AA32" s="69">
        <v>0.78629507275213517</v>
      </c>
      <c r="AB32" s="69">
        <v>1.1022099670849141</v>
      </c>
      <c r="AC32" s="69"/>
      <c r="AD32" s="69">
        <f t="shared" si="32"/>
        <v>0.83301975534764827</v>
      </c>
      <c r="AE32" s="69">
        <f>'RD T1'!E118</f>
        <v>0.55231621258219854</v>
      </c>
      <c r="AF32" s="69">
        <f t="shared" si="33"/>
        <v>1.3853359679298469</v>
      </c>
      <c r="AH32" t="str">
        <f t="shared" si="34"/>
        <v>91 Elementary trades and related occupations</v>
      </c>
      <c r="AI32" s="69">
        <v>0.20858056674556405</v>
      </c>
      <c r="AJ32" s="69">
        <v>0.19777013239193003</v>
      </c>
      <c r="AK32" s="69">
        <v>0.17482001626730451</v>
      </c>
      <c r="AL32" s="69">
        <v>0.46002063495258105</v>
      </c>
      <c r="AM32" s="69">
        <v>0.6929236950335087</v>
      </c>
      <c r="AN32" s="69"/>
      <c r="AO32" s="69">
        <f t="shared" si="35"/>
        <v>0.51810367876620422</v>
      </c>
      <c r="AP32" s="69">
        <f>'RD T1'!E147</f>
        <v>0.33454898446023168</v>
      </c>
      <c r="AQ32" s="69">
        <f t="shared" si="36"/>
        <v>0.85265266322643596</v>
      </c>
      <c r="AS32" t="str">
        <f t="shared" si="37"/>
        <v>91 Elementary trades and related occupations</v>
      </c>
      <c r="AT32" s="69">
        <v>0.23115478440477952</v>
      </c>
      <c r="AU32" s="69">
        <v>0.20927810774255759</v>
      </c>
      <c r="AV32" s="69">
        <v>0.20461207996037994</v>
      </c>
      <c r="AW32" s="69">
        <v>0.524970638979805</v>
      </c>
      <c r="AX32" s="69">
        <v>0.70340888821646663</v>
      </c>
      <c r="AY32" s="69"/>
      <c r="AZ32" s="69">
        <f t="shared" si="38"/>
        <v>0.49879680825608669</v>
      </c>
      <c r="BA32" s="69">
        <f>'RD T1'!E176</f>
        <v>0.32091782692699128</v>
      </c>
      <c r="BB32" s="69">
        <f t="shared" si="39"/>
        <v>0.81971463518307797</v>
      </c>
      <c r="BD32" t="str">
        <f t="shared" si="40"/>
        <v>91 Elementary trades and related occupations</v>
      </c>
      <c r="BE32" s="69">
        <v>1.2327446167351552</v>
      </c>
      <c r="BF32" s="69">
        <v>1.0958894511670112</v>
      </c>
      <c r="BG32" s="69">
        <v>0.97873510661655538</v>
      </c>
      <c r="BH32" s="69">
        <v>2.2664834552676205</v>
      </c>
      <c r="BI32" s="69">
        <v>3.0559764289126305</v>
      </c>
      <c r="BJ32" s="69"/>
      <c r="BK32" s="69">
        <f t="shared" si="41"/>
        <v>2.0772413222960751</v>
      </c>
      <c r="BL32" s="69">
        <f>'RD T1'!E205</f>
        <v>1.1260362365954291</v>
      </c>
      <c r="BM32" s="69">
        <f t="shared" si="42"/>
        <v>3.2032775588915041</v>
      </c>
      <c r="BO32" t="str">
        <f t="shared" si="43"/>
        <v>91 Elementary trades and related occupations</v>
      </c>
      <c r="BP32" s="69">
        <v>1.8291774191588164</v>
      </c>
      <c r="BQ32" s="69">
        <v>1.3786467777365101</v>
      </c>
      <c r="BR32" s="69">
        <v>1.273152428522375</v>
      </c>
      <c r="BS32" s="69">
        <v>2.3282487765017632</v>
      </c>
      <c r="BT32" s="69">
        <v>2.2387108864117318</v>
      </c>
      <c r="BU32" s="69"/>
      <c r="BV32" s="69">
        <f t="shared" si="44"/>
        <v>0.96555845788935679</v>
      </c>
      <c r="BW32" s="69">
        <f>'RD T1'!E234</f>
        <v>1.0074120192007532</v>
      </c>
      <c r="BX32" s="69">
        <f t="shared" si="45"/>
        <v>1.97297047709011</v>
      </c>
      <c r="BZ32" t="str">
        <f t="shared" si="46"/>
        <v>91 Elementary trades and related occupations</v>
      </c>
      <c r="CA32" s="69">
        <v>1.9295241633846871</v>
      </c>
      <c r="CB32" s="69">
        <v>1.9877433071863053</v>
      </c>
      <c r="CC32" s="69">
        <v>1.5703976911377799</v>
      </c>
      <c r="CD32" s="69">
        <v>2.7476158434542794</v>
      </c>
      <c r="CE32" s="69">
        <v>2.5822647709522277</v>
      </c>
      <c r="CF32" s="69"/>
      <c r="CG32" s="69">
        <f t="shared" si="47"/>
        <v>1.0118670798144478</v>
      </c>
      <c r="CH32" s="69">
        <f>'RD T1'!E263</f>
        <v>0.99759088393386841</v>
      </c>
      <c r="CI32" s="69">
        <f t="shared" si="48"/>
        <v>2.0094579637483161</v>
      </c>
      <c r="CK32" t="str">
        <f t="shared" si="49"/>
        <v>91 Elementary trades and related occupations</v>
      </c>
      <c r="CL32" s="69">
        <v>0.70829050204737598</v>
      </c>
      <c r="CM32" s="69">
        <v>0.6447968387107621</v>
      </c>
      <c r="CN32" s="69">
        <v>0.75283478416451699</v>
      </c>
      <c r="CO32" s="69">
        <v>1.0494077343423158</v>
      </c>
      <c r="CP32" s="69">
        <v>1.0265728094980791</v>
      </c>
      <c r="CQ32" s="69"/>
      <c r="CR32" s="69">
        <f t="shared" si="50"/>
        <v>0.27373802533356206</v>
      </c>
      <c r="CS32" s="69">
        <f>'RD T1'!E292</f>
        <v>0.35182280024109724</v>
      </c>
      <c r="CT32" s="69">
        <f t="shared" si="51"/>
        <v>0.62556082557465931</v>
      </c>
    </row>
    <row r="33" spans="1:98" x14ac:dyDescent="0.2">
      <c r="A33" s="10" t="str">
        <f>name!D29</f>
        <v>92 Elementary administration and service occupations</v>
      </c>
      <c r="B33" s="69">
        <v>2.5350768598391495E-2</v>
      </c>
      <c r="C33" s="69">
        <v>2.8161294193755678E-2</v>
      </c>
      <c r="D33" s="69">
        <v>2.463800942805881E-2</v>
      </c>
      <c r="E33" s="69">
        <v>3.4094747759330718E-2</v>
      </c>
      <c r="F33" s="69">
        <v>4.732966189053664E-2</v>
      </c>
      <c r="G33" s="11"/>
      <c r="H33" s="69">
        <f t="shared" ref="H33" si="52">F33-D33</f>
        <v>2.269165246247783E-2</v>
      </c>
      <c r="I33" s="69">
        <f>'RD T1'!E61</f>
        <v>1.9568600712271914E-2</v>
      </c>
      <c r="J33" s="69">
        <f t="shared" ref="J33" si="53">SUM(H33:I33)</f>
        <v>4.226025317474974E-2</v>
      </c>
      <c r="L33" t="str">
        <f t="shared" ref="L33" si="54">A33</f>
        <v>92 Elementary administration and service occupations</v>
      </c>
      <c r="M33" s="69">
        <v>0.62045123385612233</v>
      </c>
      <c r="N33" s="69">
        <v>0.779621239514102</v>
      </c>
      <c r="O33" s="69">
        <v>0.76565259857353996</v>
      </c>
      <c r="P33" s="69">
        <v>1.1233153106901224</v>
      </c>
      <c r="Q33" s="69">
        <v>1.8374774220978938</v>
      </c>
      <c r="R33" s="11"/>
      <c r="S33" s="69">
        <f t="shared" ref="S33" si="55">Q33-O33</f>
        <v>1.0718248235243539</v>
      </c>
      <c r="T33" s="69">
        <f>'RD T1'!E90</f>
        <v>0.72275423730988009</v>
      </c>
      <c r="U33" s="69">
        <f t="shared" ref="U33" si="56">SUM(S33:T33)</f>
        <v>1.794579060834234</v>
      </c>
      <c r="W33" t="str">
        <f t="shared" ref="W33" si="57">A33</f>
        <v>92 Elementary administration and service occupations</v>
      </c>
      <c r="X33" s="69">
        <v>2.2357983006892059</v>
      </c>
      <c r="Y33" s="69">
        <v>2.3257837486438184</v>
      </c>
      <c r="Z33" s="69">
        <v>2.4574341205739314</v>
      </c>
      <c r="AA33" s="69">
        <v>2.755219692297064</v>
      </c>
      <c r="AB33" s="69">
        <v>3.3286752808363236</v>
      </c>
      <c r="AC33" s="69"/>
      <c r="AD33" s="69">
        <f t="shared" ref="AD33" si="58">AB33-Z33</f>
        <v>0.87124116026239218</v>
      </c>
      <c r="AE33" s="69">
        <f>'RD T1'!E119</f>
        <v>1.9034988994369411</v>
      </c>
      <c r="AF33" s="69">
        <f t="shared" ref="AF33" si="59">SUM(AD33:AE33)</f>
        <v>2.774740059699333</v>
      </c>
      <c r="AH33" t="str">
        <f t="shared" ref="AH33" si="60">L33</f>
        <v>92 Elementary administration and service occupations</v>
      </c>
      <c r="AI33" s="69">
        <v>1.0934076411669156</v>
      </c>
      <c r="AJ33" s="69">
        <v>1.1152859306464167</v>
      </c>
      <c r="AK33" s="69">
        <v>1.1800483158380086</v>
      </c>
      <c r="AL33" s="69">
        <v>1.346392295593249</v>
      </c>
      <c r="AM33" s="69">
        <v>1.6524316938638532</v>
      </c>
      <c r="AN33" s="69"/>
      <c r="AO33" s="69">
        <f t="shared" ref="AO33" si="61">AM33-AK33</f>
        <v>0.47238337802584462</v>
      </c>
      <c r="AP33" s="69">
        <f>'RD T1'!E148</f>
        <v>0.87976951390443237</v>
      </c>
      <c r="AQ33" s="69">
        <f t="shared" ref="AQ33" si="62">SUM(AO33:AP33)</f>
        <v>1.352152891930277</v>
      </c>
      <c r="AS33" t="str">
        <f t="shared" ref="AS33" si="63">W33</f>
        <v>92 Elementary administration and service occupations</v>
      </c>
      <c r="AT33" s="69">
        <v>0.95593699346566585</v>
      </c>
      <c r="AU33" s="69">
        <v>0.94394099466506065</v>
      </c>
      <c r="AV33" s="69">
        <v>1.0509187249238914</v>
      </c>
      <c r="AW33" s="69">
        <v>1.1550412694816901</v>
      </c>
      <c r="AX33" s="69">
        <v>1.422850661115264</v>
      </c>
      <c r="AY33" s="69"/>
      <c r="AZ33" s="69">
        <f t="shared" ref="AZ33" si="64">AX33-AV33</f>
        <v>0.37193193619137266</v>
      </c>
      <c r="BA33" s="69">
        <f>'RD T1'!E177</f>
        <v>0.74272482564023123</v>
      </c>
      <c r="BB33" s="69">
        <f t="shared" ref="BB33" si="65">SUM(AZ33:BA33)</f>
        <v>1.1146567618316039</v>
      </c>
      <c r="BD33" t="str">
        <f t="shared" ref="BD33" si="66">AH33</f>
        <v>92 Elementary administration and service occupations</v>
      </c>
      <c r="BE33" s="69">
        <v>6.8508921626163968</v>
      </c>
      <c r="BF33" s="69">
        <v>6.6919128792999478</v>
      </c>
      <c r="BG33" s="69">
        <v>6.0954151555724883</v>
      </c>
      <c r="BH33" s="69">
        <v>5.3143066546586466</v>
      </c>
      <c r="BI33" s="69">
        <v>4.888052427871262</v>
      </c>
      <c r="BJ33" s="69"/>
      <c r="BK33" s="69">
        <f t="shared" ref="BK33" si="67">BI33-BG33</f>
        <v>-1.2073627277012262</v>
      </c>
      <c r="BL33" s="69">
        <f>'RD T1'!E206</f>
        <v>2.3776742226492447</v>
      </c>
      <c r="BM33" s="69">
        <f t="shared" ref="BM33" si="68">SUM(BK33:BL33)</f>
        <v>1.1703114949480184</v>
      </c>
      <c r="BO33" t="str">
        <f t="shared" ref="BO33" si="69">AS33</f>
        <v>92 Elementary administration and service occupations</v>
      </c>
      <c r="BP33" s="69">
        <v>10.708740100120526</v>
      </c>
      <c r="BQ33" s="69">
        <v>10.126502732014933</v>
      </c>
      <c r="BR33" s="69">
        <v>9.2031285275329644</v>
      </c>
      <c r="BS33" s="69">
        <v>8.1161139658661732</v>
      </c>
      <c r="BT33" s="69">
        <v>6.5143892221052457</v>
      </c>
      <c r="BU33" s="69"/>
      <c r="BV33" s="69">
        <f t="shared" ref="BV33" si="70">BT33-BR33</f>
        <v>-2.6887393054277187</v>
      </c>
      <c r="BW33" s="69">
        <f>'RD T1'!E235</f>
        <v>3.7541641981485427</v>
      </c>
      <c r="BX33" s="69">
        <f t="shared" ref="BX33" si="71">SUM(BV33:BW33)</f>
        <v>1.0654248927208241</v>
      </c>
      <c r="BZ33" t="str">
        <f t="shared" ref="BZ33" si="72">BD33</f>
        <v>92 Elementary administration and service occupations</v>
      </c>
      <c r="CA33" s="69">
        <v>8.5099324268691472</v>
      </c>
      <c r="CB33" s="69">
        <v>9.7263148106913739</v>
      </c>
      <c r="CC33" s="69">
        <v>8.6108009540440253</v>
      </c>
      <c r="CD33" s="69">
        <v>7.7056913940349796</v>
      </c>
      <c r="CE33" s="69">
        <v>5.7648537591321629</v>
      </c>
      <c r="CF33" s="69"/>
      <c r="CG33" s="69">
        <f t="shared" ref="CG33" si="73">CE33-CC33</f>
        <v>-2.8459471949118624</v>
      </c>
      <c r="CH33" s="69">
        <f>'RD T1'!E264</f>
        <v>2.5254547853042943</v>
      </c>
      <c r="CI33" s="69">
        <f t="shared" ref="CI33" si="74">SUM(CG33:CH33)</f>
        <v>-0.32049240960756809</v>
      </c>
      <c r="CK33" t="str">
        <f t="shared" ref="CK33" si="75">BO33</f>
        <v>92 Elementary administration and service occupations</v>
      </c>
      <c r="CL33" s="69">
        <v>2.9767761741176737</v>
      </c>
      <c r="CM33" s="69">
        <v>2.2050091189085377</v>
      </c>
      <c r="CN33" s="69">
        <v>2.354130342262339</v>
      </c>
      <c r="CO33" s="69">
        <v>1.4364526387815477</v>
      </c>
      <c r="CP33" s="69">
        <v>1.2784823044502724</v>
      </c>
      <c r="CQ33" s="69"/>
      <c r="CR33" s="69">
        <f t="shared" ref="CR33" si="76">CP33-CN33</f>
        <v>-1.0756480378120665</v>
      </c>
      <c r="CS33" s="69">
        <f>'RD T1'!E293</f>
        <v>0.43916094280133039</v>
      </c>
      <c r="CT33" s="69">
        <f t="shared" ref="CT33" si="77">SUM(CR33:CS33)</f>
        <v>-0.63648709501073619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4.6284531511934759</v>
      </c>
      <c r="C35" s="67">
        <f t="shared" ref="C35:F35" si="78">SUM(C8:C33)</f>
        <v>6.2547948841382786</v>
      </c>
      <c r="D35" s="67">
        <f t="shared" si="78"/>
        <v>6.139828551627728</v>
      </c>
      <c r="E35" s="67">
        <f t="shared" si="78"/>
        <v>8.0959461710396337</v>
      </c>
      <c r="F35" s="67">
        <f t="shared" si="78"/>
        <v>11.953620970527753</v>
      </c>
      <c r="G35" s="11"/>
      <c r="H35" s="67">
        <f>F35-D35</f>
        <v>5.8137924189000252</v>
      </c>
      <c r="I35" s="67">
        <f>SUM(I8:I33)</f>
        <v>4.3002456519302248</v>
      </c>
      <c r="J35" s="67">
        <f>SUM(H35:I35)</f>
        <v>10.114038070830251</v>
      </c>
      <c r="L35" s="24" t="str">
        <f>A35</f>
        <v>All occupations</v>
      </c>
      <c r="M35" s="67">
        <f>SUM(M8:M33)</f>
        <v>31.697574822275641</v>
      </c>
      <c r="N35" s="67">
        <f t="shared" ref="N35:Q35" si="79">SUM(N8:N33)</f>
        <v>42.214988941777484</v>
      </c>
      <c r="O35" s="67">
        <f t="shared" si="79"/>
        <v>43.174566917058677</v>
      </c>
      <c r="P35" s="67">
        <f t="shared" si="79"/>
        <v>56.428189734702379</v>
      </c>
      <c r="Q35" s="67">
        <f t="shared" si="79"/>
        <v>83.585905532561185</v>
      </c>
      <c r="R35" s="11"/>
      <c r="S35" s="67">
        <f t="shared" si="29"/>
        <v>40.411338615502508</v>
      </c>
      <c r="T35" s="67">
        <f>SUM(T8:T33)</f>
        <v>32.004077364342734</v>
      </c>
      <c r="U35" s="67">
        <f>SUM(S35:T35)</f>
        <v>72.41541597984525</v>
      </c>
      <c r="W35" s="24" t="str">
        <f>A35</f>
        <v>All occupations</v>
      </c>
      <c r="X35" s="67">
        <f>SUM(X8:X33)</f>
        <v>68.702531294903537</v>
      </c>
      <c r="Y35" s="67">
        <f t="shared" ref="Y35:AB35" si="80">SUM(Y8:Y33)</f>
        <v>71.47550636622185</v>
      </c>
      <c r="Z35" s="67">
        <f t="shared" si="80"/>
        <v>75.379908528263229</v>
      </c>
      <c r="AA35" s="67">
        <f t="shared" si="80"/>
        <v>84.194243849884018</v>
      </c>
      <c r="AB35" s="67">
        <f t="shared" si="80"/>
        <v>94.472220213740769</v>
      </c>
      <c r="AC35" s="69"/>
      <c r="AD35" s="67">
        <f t="shared" ref="AD35" si="81">AB35-Z35</f>
        <v>19.09231168547754</v>
      </c>
      <c r="AE35" s="67">
        <f>SUM(AE8:AE33)</f>
        <v>48.703368320731158</v>
      </c>
      <c r="AF35" s="67">
        <f>SUM(AD35:AE35)</f>
        <v>67.795680006208698</v>
      </c>
      <c r="AH35" s="24" t="str">
        <f>L35</f>
        <v>All occupations</v>
      </c>
      <c r="AI35" s="67">
        <f>SUM(AI8:AI33)</f>
        <v>20.452005316594832</v>
      </c>
      <c r="AJ35" s="67">
        <f t="shared" ref="AJ35:AM35" si="82">SUM(AJ8:AJ33)</f>
        <v>18.973059384678564</v>
      </c>
      <c r="AK35" s="67">
        <f t="shared" si="82"/>
        <v>20.080424684245941</v>
      </c>
      <c r="AL35" s="67">
        <f t="shared" si="82"/>
        <v>21.128305655763956</v>
      </c>
      <c r="AM35" s="67">
        <f t="shared" si="82"/>
        <v>23.320815702469048</v>
      </c>
      <c r="AN35" s="69"/>
      <c r="AO35" s="67">
        <f t="shared" ref="AO35" si="83">AM35-AK35</f>
        <v>3.2403910182231073</v>
      </c>
      <c r="AP35" s="67">
        <f>SUM(AP8:AP33)</f>
        <v>12.074047378672461</v>
      </c>
      <c r="AQ35" s="67">
        <f>SUM(AO35:AP35)</f>
        <v>15.314438396895568</v>
      </c>
      <c r="AS35" s="24" t="str">
        <f>W35</f>
        <v>All occupations</v>
      </c>
      <c r="AT35" s="67">
        <f>SUM(AT8:AT33)</f>
        <v>19.851357900694499</v>
      </c>
      <c r="AU35" s="67">
        <f t="shared" ref="AU35:AX35" si="84">SUM(AU8:AU33)</f>
        <v>19.975883164070318</v>
      </c>
      <c r="AV35" s="67">
        <f t="shared" si="84"/>
        <v>20.984325731253737</v>
      </c>
      <c r="AW35" s="67">
        <f t="shared" si="84"/>
        <v>22.996125878495995</v>
      </c>
      <c r="AX35" s="67">
        <f t="shared" si="84"/>
        <v>25.757222111330687</v>
      </c>
      <c r="AY35" s="69"/>
      <c r="AZ35" s="67">
        <f t="shared" ref="AZ35" si="85">AX35-AV35</f>
        <v>4.7728963800769506</v>
      </c>
      <c r="BA35" s="67">
        <f>SUM(BA8:BA33)</f>
        <v>12.756333026758746</v>
      </c>
      <c r="BB35" s="67">
        <f>SUM(AZ35:BA35)</f>
        <v>17.529229406835697</v>
      </c>
      <c r="BD35" s="24" t="str">
        <f>AH35</f>
        <v>All occupations</v>
      </c>
      <c r="BE35" s="67">
        <f>SUM(BE8:BE33)</f>
        <v>81.540670865249893</v>
      </c>
      <c r="BF35" s="67">
        <f t="shared" ref="BF35:BI35" si="86">SUM(BF8:BF33)</f>
        <v>86.43391436276076</v>
      </c>
      <c r="BG35" s="67">
        <f t="shared" si="86"/>
        <v>82.728012374797856</v>
      </c>
      <c r="BH35" s="67">
        <f t="shared" si="86"/>
        <v>84.841242684817999</v>
      </c>
      <c r="BI35" s="67">
        <f t="shared" si="86"/>
        <v>87.049430642029506</v>
      </c>
      <c r="BJ35" s="69"/>
      <c r="BK35" s="67">
        <f t="shared" ref="BK35" si="87">BI35-BG35</f>
        <v>4.3214182672316497</v>
      </c>
      <c r="BL35" s="67">
        <f>SUM(BL8:BL33)</f>
        <v>36.642500715200313</v>
      </c>
      <c r="BM35" s="67">
        <f>SUM(BK35:BL35)</f>
        <v>40.963918982431963</v>
      </c>
      <c r="BO35" s="24" t="str">
        <f>AS35</f>
        <v>All occupations</v>
      </c>
      <c r="BP35" s="67">
        <f>SUM(BP8:BP33)</f>
        <v>79.360454430201884</v>
      </c>
      <c r="BQ35" s="67">
        <f t="shared" ref="BQ35:BT35" si="88">SUM(BQ8:BQ33)</f>
        <v>75.211109860050925</v>
      </c>
      <c r="BR35" s="67">
        <f t="shared" si="88"/>
        <v>71.72166444443539</v>
      </c>
      <c r="BS35" s="67">
        <f t="shared" si="88"/>
        <v>65.271611208376029</v>
      </c>
      <c r="BT35" s="67">
        <f t="shared" si="88"/>
        <v>50.815535423806111</v>
      </c>
      <c r="BU35" s="69"/>
      <c r="BV35" s="67">
        <f t="shared" ref="BV35" si="89">BT35-BR35</f>
        <v>-20.90612902062928</v>
      </c>
      <c r="BW35" s="67">
        <f>SUM(BW8:BW33)</f>
        <v>28.639428903859066</v>
      </c>
      <c r="BX35" s="67">
        <f>SUM(BV35:BW35)</f>
        <v>7.7332998832297868</v>
      </c>
      <c r="BZ35" s="24" t="str">
        <f>BD35</f>
        <v>All occupations</v>
      </c>
      <c r="CA35" s="67">
        <f>SUM(CA8:CA33)</f>
        <v>45.589086193452346</v>
      </c>
      <c r="CB35" s="67">
        <f t="shared" ref="CB35:CE35" si="90">SUM(CB8:CB33)</f>
        <v>52.812662530519006</v>
      </c>
      <c r="CC35" s="67">
        <f t="shared" si="90"/>
        <v>48.104778739153247</v>
      </c>
      <c r="CD35" s="67">
        <f t="shared" si="90"/>
        <v>43.301444179903449</v>
      </c>
      <c r="CE35" s="67">
        <f t="shared" si="90"/>
        <v>30.805166834426615</v>
      </c>
      <c r="CF35" s="69"/>
      <c r="CG35" s="67">
        <f t="shared" ref="CG35" si="91">CE35-CC35</f>
        <v>-17.299611904726632</v>
      </c>
      <c r="CH35" s="67">
        <f>SUM(CH8:CH33)</f>
        <v>14.184420569356496</v>
      </c>
      <c r="CI35" s="67">
        <f>SUM(CG35:CH35)</f>
        <v>-3.1151913353701364</v>
      </c>
      <c r="CK35" s="24" t="str">
        <f>BO35</f>
        <v>All occupations</v>
      </c>
      <c r="CL35" s="67">
        <f>SUM(CL8:CL33)</f>
        <v>11.977866025433793</v>
      </c>
      <c r="CM35" s="67">
        <f t="shared" ref="CM35:CP35" si="92">SUM(CM8:CM33)</f>
        <v>11.01808050578277</v>
      </c>
      <c r="CN35" s="67">
        <f t="shared" si="92"/>
        <v>13.328490029164016</v>
      </c>
      <c r="CO35" s="67">
        <f t="shared" si="92"/>
        <v>9.8698906370163542</v>
      </c>
      <c r="CP35" s="67">
        <f t="shared" si="92"/>
        <v>7.2900825691083089</v>
      </c>
      <c r="CQ35" s="69"/>
      <c r="CR35" s="67">
        <f t="shared" ref="CR35" si="93">CP35-CN35</f>
        <v>-6.0384074600557067</v>
      </c>
      <c r="CS35" s="67">
        <f>SUM(CS8:CS33)</f>
        <v>3.1670668253856942</v>
      </c>
      <c r="CT35" s="67">
        <f>SUM(CR35:CS35)</f>
        <v>-2.8713406346700125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Swindon and Wiltshire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Swindon and Wiltshire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Swindon and Wiltshire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Swindon and Wiltshire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Swindon and Wiltshire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Swindon and Wiltshire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Swindon and Wiltshire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Swindon and Wiltshire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Swindon and Wiltshire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7.402397172670411</v>
      </c>
      <c r="C45" s="18">
        <f t="shared" si="104"/>
        <v>7.7764282821496913</v>
      </c>
      <c r="D45" s="18">
        <f t="shared" si="104"/>
        <v>8.1202221528749323</v>
      </c>
      <c r="E45" s="18">
        <f t="shared" si="104"/>
        <v>7.5966893571746814</v>
      </c>
      <c r="F45" s="18">
        <f t="shared" si="104"/>
        <v>7.9277115149630788</v>
      </c>
      <c r="H45" s="68">
        <f t="shared" ref="H45:H70" si="105">IF(D8&gt;0,(H8/D8)*100,0)</f>
        <v>90.074196853550575</v>
      </c>
      <c r="I45" s="69">
        <f t="shared" ref="I45:I70" si="106">IF(D8&gt;0,I8/D8*100,0)</f>
        <v>72.368157377796578</v>
      </c>
      <c r="J45" s="69">
        <f t="shared" ref="J45:J70" si="107">IF(D8&gt;0,(J8/D8)*100,0)</f>
        <v>162.44235423134711</v>
      </c>
      <c r="L45" t="str">
        <f>A45</f>
        <v>11 Corporate managers and directors</v>
      </c>
      <c r="M45" s="18">
        <f t="shared" ref="M45:Q54" si="108">M8/M$35*100</f>
        <v>8.8375574335922558</v>
      </c>
      <c r="N45" s="18">
        <f t="shared" si="108"/>
        <v>9.1970796608583658</v>
      </c>
      <c r="O45" s="18">
        <f t="shared" si="108"/>
        <v>9.1487420656986806</v>
      </c>
      <c r="P45" s="18">
        <f t="shared" si="108"/>
        <v>8.1365737642113363</v>
      </c>
      <c r="Q45" s="18">
        <f t="shared" si="108"/>
        <v>8.1307697340918317</v>
      </c>
      <c r="S45" s="68">
        <f t="shared" ref="S45:S70" si="109">IF(O8&gt;0,(S8/O8)*100,0)</f>
        <v>72.058186169352481</v>
      </c>
      <c r="T45" s="69">
        <f t="shared" ref="T45:T70" si="110">IF(O8&gt;0,T8/O8*100,0)</f>
        <v>69.90205308326199</v>
      </c>
      <c r="U45" s="69">
        <f t="shared" ref="U45:U70" si="111">IF(O8&gt;0,(U8/O8)*100,0)</f>
        <v>141.96023925261449</v>
      </c>
      <c r="W45" t="str">
        <f>A45</f>
        <v>11 Corporate managers and directors</v>
      </c>
      <c r="X45" s="18">
        <f t="shared" ref="X45:AB54" si="112">X8/X$35*100</f>
        <v>10.288049137883638</v>
      </c>
      <c r="Y45" s="18">
        <f t="shared" si="112"/>
        <v>11.399671624022211</v>
      </c>
      <c r="Z45" s="18">
        <f t="shared" si="112"/>
        <v>11.125103494092237</v>
      </c>
      <c r="AA45" s="18">
        <f t="shared" si="112"/>
        <v>9.6443645648504628</v>
      </c>
      <c r="AB45" s="18">
        <f t="shared" si="112"/>
        <v>9.4071025387340921</v>
      </c>
      <c r="AD45" s="68">
        <f t="shared" ref="AD45:AD70" si="113">IF(Z8&gt;0,(AD8/Z8)*100,0)</f>
        <v>5.9742456744851316</v>
      </c>
      <c r="AE45" s="69">
        <f t="shared" ref="AE45:AE70" si="114">IF(Z8&gt;0,AE8/Z8*100,0)</f>
        <v>59.665260697698464</v>
      </c>
      <c r="AF45" s="69">
        <f t="shared" ref="AF45:AF70" si="115">IF(Z8&gt;0,(AF8/Z8)*100,0)</f>
        <v>65.639506372183604</v>
      </c>
      <c r="AH45" t="str">
        <f>L45</f>
        <v>11 Corporate managers and directors</v>
      </c>
      <c r="AI45" s="18">
        <f t="shared" ref="AI45:AM54" si="116">AI8/AI$35*100</f>
        <v>6.3408238591352859</v>
      </c>
      <c r="AJ45" s="18">
        <f t="shared" si="116"/>
        <v>7.2889115511993285</v>
      </c>
      <c r="AK45" s="18">
        <f t="shared" si="116"/>
        <v>7.6250312157856532</v>
      </c>
      <c r="AL45" s="18">
        <f t="shared" si="116"/>
        <v>6.6781724620978906</v>
      </c>
      <c r="AM45" s="18">
        <f t="shared" si="116"/>
        <v>6.3677502154550423</v>
      </c>
      <c r="AO45" s="68">
        <f t="shared" ref="AO45:AO70" si="117">IF(AK8&gt;0,(AO8/AK8)*100,0)</f>
        <v>-3.0126179809449027</v>
      </c>
      <c r="AP45" s="69">
        <f t="shared" ref="AP45:AP70" si="118">IF(AK8&gt;0,AP8/AK8*100,0)</f>
        <v>51.450925635458454</v>
      </c>
      <c r="AQ45" s="69">
        <f t="shared" ref="AQ45:AQ70" si="119">IF(AK8&gt;0,(AQ8/AK8)*100,0)</f>
        <v>48.438307654513551</v>
      </c>
      <c r="AS45" t="str">
        <f>W45</f>
        <v>11 Corporate managers and directors</v>
      </c>
      <c r="AT45" s="18">
        <f t="shared" ref="AT45:AX54" si="120">AT8/AT$35*100</f>
        <v>9.6206870822301767</v>
      </c>
      <c r="AU45" s="18">
        <f t="shared" si="120"/>
        <v>10.310951118014678</v>
      </c>
      <c r="AV45" s="18">
        <f t="shared" si="120"/>
        <v>10.665902687785152</v>
      </c>
      <c r="AW45" s="18">
        <f t="shared" si="120"/>
        <v>8.7985165748574587</v>
      </c>
      <c r="AX45" s="18">
        <f t="shared" si="120"/>
        <v>8.2564291347189105</v>
      </c>
      <c r="AZ45" s="68">
        <f t="shared" ref="AZ45:AZ70" si="121">IF(AV8&gt;0,(AZ8/AV8)*100,0)</f>
        <v>-4.9835840446743243</v>
      </c>
      <c r="BA45" s="69">
        <f t="shared" ref="BA45:BA70" si="122">IF(AV8&gt;0,BA8/AV8*100,0)</f>
        <v>51.295578492844129</v>
      </c>
      <c r="BB45" s="69">
        <f t="shared" ref="BB45:BB70" si="123">IF(AV8&gt;0,(BB8/AV8)*100,0)</f>
        <v>46.311994448169798</v>
      </c>
      <c r="BD45" t="str">
        <f>AH45</f>
        <v>11 Corporate managers and directors</v>
      </c>
      <c r="BE45" s="18">
        <f t="shared" ref="BE45:BI54" si="124">BE8/BE$35*100</f>
        <v>6.0043229250827084</v>
      </c>
      <c r="BF45" s="18">
        <f t="shared" si="124"/>
        <v>6.7083238977138953</v>
      </c>
      <c r="BG45" s="18">
        <f t="shared" si="124"/>
        <v>7.1175454189775706</v>
      </c>
      <c r="BH45" s="18">
        <f t="shared" si="124"/>
        <v>5.8111429126746472</v>
      </c>
      <c r="BI45" s="18">
        <f t="shared" si="124"/>
        <v>5.7462229752921834</v>
      </c>
      <c r="BK45" s="68">
        <f t="shared" ref="BK45:BK70" si="125">IF(BG8&gt;0,(BK8/BG8)*100,0)</f>
        <v>-15.049571879695883</v>
      </c>
      <c r="BL45" s="69">
        <f t="shared" ref="BL45:BL70" si="126">IF(BG8&gt;0,BL8/BG8*100,0)</f>
        <v>35.767275186956596</v>
      </c>
      <c r="BM45" s="69">
        <f t="shared" ref="BM45:BM70" si="127">IF(BG8&gt;0,(BM8/BG8)*100,0)</f>
        <v>20.717703307260706</v>
      </c>
      <c r="BO45" t="str">
        <f>AS45</f>
        <v>11 Corporate managers and directors</v>
      </c>
      <c r="BP45" s="18">
        <f t="shared" ref="BP45:BT54" si="128">BP8/BP$35*100</f>
        <v>4.7500233367363602</v>
      </c>
      <c r="BQ45" s="18">
        <f t="shared" si="128"/>
        <v>5.1979615907594461</v>
      </c>
      <c r="BR45" s="18">
        <f t="shared" si="128"/>
        <v>5.776544049914544</v>
      </c>
      <c r="BS45" s="18">
        <f t="shared" si="128"/>
        <v>4.6016619269984567</v>
      </c>
      <c r="BT45" s="18">
        <f t="shared" si="128"/>
        <v>4.2722267106198082</v>
      </c>
      <c r="BV45" s="68">
        <f t="shared" ref="BV45:BV70" si="129">IF(BR8&gt;0,(BV8/BR8)*100,0)</f>
        <v>-47.599872012167964</v>
      </c>
      <c r="BW45" s="69">
        <f t="shared" ref="BW45:BW70" si="130">IF(BR8&gt;0,BW8/BR8*100,0)</f>
        <v>32.508137429526798</v>
      </c>
      <c r="BX45" s="69">
        <f t="shared" ref="BX45:BX70" si="131">IF(BR8&gt;0,(BX8/BR8)*100,0)</f>
        <v>-15.09173458264117</v>
      </c>
      <c r="BZ45" t="str">
        <f>BD45</f>
        <v>11 Corporate managers and directors</v>
      </c>
      <c r="CA45" s="18">
        <f t="shared" ref="CA45:CE54" si="132">CA8/CA$35*100</f>
        <v>4.7313906273665491</v>
      </c>
      <c r="CB45" s="18">
        <f t="shared" si="132"/>
        <v>5.643345601189111</v>
      </c>
      <c r="CC45" s="18">
        <f t="shared" si="132"/>
        <v>6.1550914808958757</v>
      </c>
      <c r="CD45" s="18">
        <f t="shared" si="132"/>
        <v>5.5360479993414913</v>
      </c>
      <c r="CE45" s="18">
        <f t="shared" si="132"/>
        <v>6.6565888234490149</v>
      </c>
      <c r="CG45" s="68">
        <f t="shared" ref="CG45:CG70" si="133">IF(CC8&gt;0,(CG8/CC8)*100,0)</f>
        <v>-30.744772036023431</v>
      </c>
      <c r="CH45" s="69">
        <f t="shared" ref="CH45:CH70" si="134">IF(CC8&gt;0,CH8/CC8*100,0)</f>
        <v>30.752032737145818</v>
      </c>
      <c r="CI45" s="69">
        <f t="shared" ref="CI45:CI70" si="135">IF(CC8&gt;0,(CI8/CC8)*100,0)</f>
        <v>7.2607011223905244E-3</v>
      </c>
      <c r="CK45" t="str">
        <f>BO45</f>
        <v>11 Corporate managers and directors</v>
      </c>
      <c r="CL45" s="18">
        <f t="shared" ref="CL45:CP54" si="136">CL8/CL$35*100</f>
        <v>2.6600209783051771</v>
      </c>
      <c r="CM45" s="18">
        <f t="shared" si="136"/>
        <v>3.9192057685703454</v>
      </c>
      <c r="CN45" s="18">
        <f t="shared" si="136"/>
        <v>4.1582551094731457</v>
      </c>
      <c r="CO45" s="18">
        <f t="shared" si="136"/>
        <v>4.504308561077119</v>
      </c>
      <c r="CP45" s="18">
        <f t="shared" si="136"/>
        <v>5.1064054411552906</v>
      </c>
      <c r="CR45" s="68">
        <f t="shared" ref="CR45:CR70" si="137">IF(CN8&gt;0,(CR8/CN8)*100,0)</f>
        <v>-32.833044985723525</v>
      </c>
      <c r="CS45" s="69">
        <f t="shared" ref="CS45:CS70" si="138">IF(CN8&gt;0,CS8/CN8*100,0)</f>
        <v>27.876908611569956</v>
      </c>
      <c r="CT45" s="69">
        <f t="shared" ref="CT45:CT70" si="139">IF(CN8&gt;0,(CT8/CN8)*100,0)</f>
        <v>-4.9561363741535658</v>
      </c>
    </row>
    <row r="46" spans="1:98" x14ac:dyDescent="0.2">
      <c r="A46" t="str">
        <f t="shared" si="103"/>
        <v>12 Other managers and proprietors</v>
      </c>
      <c r="B46" s="18">
        <f t="shared" si="104"/>
        <v>3.4069899863138109</v>
      </c>
      <c r="C46" s="18">
        <f t="shared" si="104"/>
        <v>3.404089445426004</v>
      </c>
      <c r="D46" s="18">
        <f t="shared" si="104"/>
        <v>3.1351210984902269</v>
      </c>
      <c r="E46" s="18">
        <f t="shared" si="104"/>
        <v>3.4045770429053746</v>
      </c>
      <c r="F46" s="18">
        <f t="shared" si="104"/>
        <v>3.6912258142143877</v>
      </c>
      <c r="H46" s="68">
        <f t="shared" si="105"/>
        <v>129.22370640676692</v>
      </c>
      <c r="I46" s="69">
        <f t="shared" si="106"/>
        <v>98.455632873152013</v>
      </c>
      <c r="J46" s="69">
        <f t="shared" si="107"/>
        <v>227.67933927991893</v>
      </c>
      <c r="L46" t="str">
        <f t="shared" ref="L46:L69" si="140">A46</f>
        <v>12 Other managers and proprietors</v>
      </c>
      <c r="M46" s="18">
        <f t="shared" si="108"/>
        <v>3.7548899658680752</v>
      </c>
      <c r="N46" s="18">
        <f t="shared" si="108"/>
        <v>3.7577028301559459</v>
      </c>
      <c r="O46" s="18">
        <f t="shared" si="108"/>
        <v>3.6675653163434583</v>
      </c>
      <c r="P46" s="18">
        <f t="shared" si="108"/>
        <v>3.839610786374025</v>
      </c>
      <c r="Q46" s="18">
        <f t="shared" si="108"/>
        <v>4.1903350324979538</v>
      </c>
      <c r="S46" s="68">
        <f t="shared" si="109"/>
        <v>121.19532949607152</v>
      </c>
      <c r="T46" s="69">
        <f t="shared" si="110"/>
        <v>93.73788975364306</v>
      </c>
      <c r="U46" s="69">
        <f t="shared" si="111"/>
        <v>214.9332192497146</v>
      </c>
      <c r="W46" t="str">
        <f t="shared" ref="W46:W69" si="141">A46</f>
        <v>12 Other managers and proprietors</v>
      </c>
      <c r="X46" s="18">
        <f t="shared" si="112"/>
        <v>4.2198872172025643</v>
      </c>
      <c r="Y46" s="18">
        <f t="shared" si="112"/>
        <v>4.3888473956022738</v>
      </c>
      <c r="Z46" s="18">
        <f t="shared" si="112"/>
        <v>4.247624670721831</v>
      </c>
      <c r="AA46" s="18">
        <f t="shared" si="112"/>
        <v>4.4443446308497432</v>
      </c>
      <c r="AB46" s="18">
        <f t="shared" si="112"/>
        <v>4.6922527573193458</v>
      </c>
      <c r="AD46" s="68">
        <f t="shared" si="113"/>
        <v>38.447073308585182</v>
      </c>
      <c r="AE46" s="69">
        <f t="shared" si="114"/>
        <v>82.581249611043148</v>
      </c>
      <c r="AF46" s="69">
        <f t="shared" si="115"/>
        <v>121.02832291962832</v>
      </c>
      <c r="AH46" t="str">
        <f t="shared" ref="AH46:AH69" si="142">L46</f>
        <v>12 Other managers and proprietors</v>
      </c>
      <c r="AI46" s="18">
        <f t="shared" si="116"/>
        <v>3.9578317659911586</v>
      </c>
      <c r="AJ46" s="18">
        <f t="shared" si="116"/>
        <v>4.4475456413795733</v>
      </c>
      <c r="AK46" s="18">
        <f t="shared" si="116"/>
        <v>4.5799837136366222</v>
      </c>
      <c r="AL46" s="18">
        <f t="shared" si="116"/>
        <v>4.6142661562088394</v>
      </c>
      <c r="AM46" s="18">
        <f t="shared" si="116"/>
        <v>4.9983267826865454</v>
      </c>
      <c r="AO46" s="68">
        <f t="shared" si="117"/>
        <v>26.745210164814132</v>
      </c>
      <c r="AP46" s="69">
        <f t="shared" si="118"/>
        <v>73.008897232281157</v>
      </c>
      <c r="AQ46" s="69">
        <f t="shared" si="119"/>
        <v>99.754107397095297</v>
      </c>
      <c r="AS46" t="str">
        <f t="shared" ref="AS46:AS69" si="143">W46</f>
        <v>12 Other managers and proprietors</v>
      </c>
      <c r="AT46" s="18">
        <f t="shared" si="120"/>
        <v>4.5226295826298664</v>
      </c>
      <c r="AU46" s="18">
        <f t="shared" si="120"/>
        <v>4.7160397742071343</v>
      </c>
      <c r="AV46" s="18">
        <f t="shared" si="120"/>
        <v>4.6886558397328919</v>
      </c>
      <c r="AW46" s="18">
        <f t="shared" si="120"/>
        <v>4.8845625263967269</v>
      </c>
      <c r="AX46" s="18">
        <f t="shared" si="120"/>
        <v>4.5822143776192927</v>
      </c>
      <c r="AZ46" s="68">
        <f t="shared" si="121"/>
        <v>19.958507077679087</v>
      </c>
      <c r="BA46" s="69">
        <f t="shared" si="122"/>
        <v>71.819382133187801</v>
      </c>
      <c r="BB46" s="69">
        <f t="shared" si="123"/>
        <v>91.777889210866888</v>
      </c>
      <c r="BD46" t="str">
        <f t="shared" ref="BD46:BD69" si="144">AH46</f>
        <v>12 Other managers and proprietors</v>
      </c>
      <c r="BE46" s="18">
        <f t="shared" si="124"/>
        <v>3.1890064115587751</v>
      </c>
      <c r="BF46" s="18">
        <f t="shared" si="124"/>
        <v>2.9675994611030441</v>
      </c>
      <c r="BG46" s="18">
        <f t="shared" si="124"/>
        <v>3.2115773847228093</v>
      </c>
      <c r="BH46" s="18">
        <f t="shared" si="124"/>
        <v>2.963036297306973</v>
      </c>
      <c r="BI46" s="18">
        <f t="shared" si="124"/>
        <v>2.9712116762161473</v>
      </c>
      <c r="BK46" s="68">
        <f t="shared" si="125"/>
        <v>-2.6516607611385612</v>
      </c>
      <c r="BL46" s="69">
        <f t="shared" si="126"/>
        <v>40.785451591984355</v>
      </c>
      <c r="BM46" s="69">
        <f t="shared" si="127"/>
        <v>38.133790830845797</v>
      </c>
      <c r="BO46" t="str">
        <f t="shared" ref="BO46:BO69" si="145">AS46</f>
        <v>12 Other managers and proprietors</v>
      </c>
      <c r="BP46" s="18">
        <f t="shared" si="128"/>
        <v>3.2951112030803329</v>
      </c>
      <c r="BQ46" s="18">
        <f t="shared" si="128"/>
        <v>3.5003416582936682</v>
      </c>
      <c r="BR46" s="18">
        <f t="shared" si="128"/>
        <v>3.751113567703801</v>
      </c>
      <c r="BS46" s="18">
        <f t="shared" si="128"/>
        <v>3.7995108522496976</v>
      </c>
      <c r="BT46" s="18">
        <f t="shared" si="128"/>
        <v>3.9293219334992804</v>
      </c>
      <c r="BV46" s="68">
        <f t="shared" si="129"/>
        <v>-25.782974283485231</v>
      </c>
      <c r="BW46" s="69">
        <f t="shared" si="130"/>
        <v>47.613055387110705</v>
      </c>
      <c r="BX46" s="69">
        <f t="shared" si="131"/>
        <v>21.830081103625474</v>
      </c>
      <c r="BZ46" t="str">
        <f t="shared" ref="BZ46:BZ69" si="146">BD46</f>
        <v>12 Other managers and proprietors</v>
      </c>
      <c r="CA46" s="18">
        <f t="shared" si="132"/>
        <v>3.4873157439770051</v>
      </c>
      <c r="CB46" s="18">
        <f t="shared" si="132"/>
        <v>3.8676713886866407</v>
      </c>
      <c r="CC46" s="18">
        <f t="shared" si="132"/>
        <v>4.0570031891310814</v>
      </c>
      <c r="CD46" s="18">
        <f t="shared" si="132"/>
        <v>4.2119600458290867</v>
      </c>
      <c r="CE46" s="18">
        <f t="shared" si="132"/>
        <v>4.9525585556848073</v>
      </c>
      <c r="CG46" s="68">
        <f t="shared" si="133"/>
        <v>-21.826489740885236</v>
      </c>
      <c r="CH46" s="69">
        <f t="shared" si="134"/>
        <v>38.362094572115588</v>
      </c>
      <c r="CI46" s="69">
        <f t="shared" si="135"/>
        <v>16.535604831230355</v>
      </c>
      <c r="CK46" t="str">
        <f t="shared" ref="CK46:CK69" si="147">BO46</f>
        <v>12 Other managers and proprietors</v>
      </c>
      <c r="CL46" s="18">
        <f t="shared" si="136"/>
        <v>2.9788475069618152</v>
      </c>
      <c r="CM46" s="18">
        <f t="shared" si="136"/>
        <v>3.1485816822237886</v>
      </c>
      <c r="CN46" s="18">
        <f t="shared" si="136"/>
        <v>3.4271571645212227</v>
      </c>
      <c r="CO46" s="18">
        <f t="shared" si="136"/>
        <v>3.7696663729502351</v>
      </c>
      <c r="CP46" s="18">
        <f t="shared" si="136"/>
        <v>5.0130323189364105</v>
      </c>
      <c r="CR46" s="68">
        <f t="shared" si="137"/>
        <v>-19.994843453541414</v>
      </c>
      <c r="CS46" s="69">
        <f t="shared" si="138"/>
        <v>30.9639501587382</v>
      </c>
      <c r="CT46" s="69">
        <f t="shared" si="139"/>
        <v>10.969106705196786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18.999376452573649</v>
      </c>
      <c r="C47" s="18">
        <f t="shared" si="104"/>
        <v>19.616383858193888</v>
      </c>
      <c r="D47" s="18">
        <f t="shared" si="104"/>
        <v>19.393887154801114</v>
      </c>
      <c r="E47" s="18">
        <f t="shared" si="104"/>
        <v>21.653232283618614</v>
      </c>
      <c r="F47" s="18">
        <f t="shared" si="104"/>
        <v>21.654304342884348</v>
      </c>
      <c r="H47" s="68">
        <f t="shared" si="105"/>
        <v>117.38151386893388</v>
      </c>
      <c r="I47" s="69">
        <f t="shared" si="106"/>
        <v>61.041569686548357</v>
      </c>
      <c r="J47" s="69">
        <f t="shared" si="107"/>
        <v>178.42308355548226</v>
      </c>
      <c r="L47" t="str">
        <f t="shared" si="140"/>
        <v>21 Science, research, engineering and technology professionals</v>
      </c>
      <c r="M47" s="18">
        <f t="shared" si="108"/>
        <v>11.346030497247829</v>
      </c>
      <c r="N47" s="18">
        <f t="shared" si="108"/>
        <v>11.49231751955884</v>
      </c>
      <c r="O47" s="18">
        <f t="shared" si="108"/>
        <v>11.355979116256838</v>
      </c>
      <c r="P47" s="18">
        <f t="shared" si="108"/>
        <v>13.69097150840391</v>
      </c>
      <c r="Q47" s="18">
        <f t="shared" si="108"/>
        <v>14.041822535627496</v>
      </c>
      <c r="S47" s="68">
        <f t="shared" si="109"/>
        <v>139.38887110876522</v>
      </c>
      <c r="T47" s="69">
        <f t="shared" si="110"/>
        <v>69.376750172826434</v>
      </c>
      <c r="U47" s="69">
        <f t="shared" si="111"/>
        <v>208.76562128159165</v>
      </c>
      <c r="W47" t="str">
        <f t="shared" si="141"/>
        <v>21 Science, research, engineering and technology professionals</v>
      </c>
      <c r="X47" s="18">
        <f t="shared" si="112"/>
        <v>10.326918327391112</v>
      </c>
      <c r="Y47" s="18">
        <f t="shared" si="112"/>
        <v>10.36457647922828</v>
      </c>
      <c r="Z47" s="18">
        <f t="shared" si="112"/>
        <v>10.013864280562826</v>
      </c>
      <c r="AA47" s="18">
        <f t="shared" si="112"/>
        <v>10.985353130575776</v>
      </c>
      <c r="AB47" s="18">
        <f t="shared" si="112"/>
        <v>10.260493145188915</v>
      </c>
      <c r="AD47" s="68">
        <f t="shared" si="113"/>
        <v>28.414791021149842</v>
      </c>
      <c r="AE47" s="69">
        <f t="shared" si="114"/>
        <v>49.876544079333513</v>
      </c>
      <c r="AF47" s="69">
        <f t="shared" si="115"/>
        <v>78.291335100483352</v>
      </c>
      <c r="AH47" t="str">
        <f t="shared" si="142"/>
        <v>21 Science, research, engineering and technology professionals</v>
      </c>
      <c r="AI47" s="18">
        <f t="shared" si="116"/>
        <v>3.5561456499742046</v>
      </c>
      <c r="AJ47" s="18">
        <f t="shared" si="116"/>
        <v>3.6762733588579608</v>
      </c>
      <c r="AK47" s="18">
        <f t="shared" si="116"/>
        <v>3.9839820022870489</v>
      </c>
      <c r="AL47" s="18">
        <f t="shared" si="116"/>
        <v>4.6337469829080096</v>
      </c>
      <c r="AM47" s="18">
        <f t="shared" si="116"/>
        <v>4.590103669600242</v>
      </c>
      <c r="AO47" s="68">
        <f t="shared" si="117"/>
        <v>33.806117634923602</v>
      </c>
      <c r="AP47" s="69">
        <f t="shared" si="118"/>
        <v>49.326834776683832</v>
      </c>
      <c r="AQ47" s="69">
        <f t="shared" si="119"/>
        <v>83.132952411607434</v>
      </c>
      <c r="AS47" t="str">
        <f t="shared" si="143"/>
        <v>21 Science, research, engineering and technology professionals</v>
      </c>
      <c r="AT47" s="18">
        <f t="shared" si="120"/>
        <v>10.155378682881047</v>
      </c>
      <c r="AU47" s="18">
        <f t="shared" si="120"/>
        <v>10.326521072966292</v>
      </c>
      <c r="AV47" s="18">
        <f t="shared" si="120"/>
        <v>9.7291103927231326</v>
      </c>
      <c r="AW47" s="18">
        <f t="shared" si="120"/>
        <v>9.7791007612508061</v>
      </c>
      <c r="AX47" s="18">
        <f t="shared" si="120"/>
        <v>8.6141089135419673</v>
      </c>
      <c r="AZ47" s="68">
        <f t="shared" si="121"/>
        <v>8.6778983567880363</v>
      </c>
      <c r="BA47" s="69">
        <f t="shared" si="122"/>
        <v>41.523864757270303</v>
      </c>
      <c r="BB47" s="69">
        <f t="shared" si="123"/>
        <v>50.201763114058338</v>
      </c>
      <c r="BD47" t="str">
        <f t="shared" si="144"/>
        <v>21 Science, research, engineering and technology professionals</v>
      </c>
      <c r="BE47" s="18">
        <f t="shared" si="124"/>
        <v>3.6328927284645491</v>
      </c>
      <c r="BF47" s="18">
        <f t="shared" si="124"/>
        <v>3.7303198329673193</v>
      </c>
      <c r="BG47" s="18">
        <f t="shared" si="124"/>
        <v>4.0484672460004134</v>
      </c>
      <c r="BH47" s="18">
        <f t="shared" si="124"/>
        <v>4.2119443852266905</v>
      </c>
      <c r="BI47" s="18">
        <f t="shared" si="124"/>
        <v>3.953324045020095</v>
      </c>
      <c r="BK47" s="68">
        <f t="shared" si="125"/>
        <v>2.7507803331475094</v>
      </c>
      <c r="BL47" s="69">
        <f t="shared" si="126"/>
        <v>29.45650947892166</v>
      </c>
      <c r="BM47" s="69">
        <f t="shared" si="127"/>
        <v>32.20728981206917</v>
      </c>
      <c r="BO47" t="str">
        <f t="shared" si="145"/>
        <v>21 Science, research, engineering and technology professionals</v>
      </c>
      <c r="BP47" s="18">
        <f t="shared" si="128"/>
        <v>2.6660472801753436</v>
      </c>
      <c r="BQ47" s="18">
        <f t="shared" si="128"/>
        <v>2.8747186109753211</v>
      </c>
      <c r="BR47" s="18">
        <f t="shared" si="128"/>
        <v>3.3460606177081935</v>
      </c>
      <c r="BS47" s="18">
        <f t="shared" si="128"/>
        <v>3.7221433811057851</v>
      </c>
      <c r="BT47" s="18">
        <f t="shared" si="128"/>
        <v>3.9717508251923648</v>
      </c>
      <c r="BV47" s="68">
        <f t="shared" si="129"/>
        <v>-15.900321363913573</v>
      </c>
      <c r="BW47" s="69">
        <f t="shared" si="130"/>
        <v>33.523348466081359</v>
      </c>
      <c r="BX47" s="69">
        <f t="shared" si="131"/>
        <v>17.623027102167786</v>
      </c>
      <c r="BZ47" t="str">
        <f t="shared" si="146"/>
        <v>21 Science, research, engineering and technology professionals</v>
      </c>
      <c r="CA47" s="18">
        <f t="shared" si="132"/>
        <v>2.3486322022917805</v>
      </c>
      <c r="CB47" s="18">
        <f t="shared" si="132"/>
        <v>2.6988365255772533</v>
      </c>
      <c r="CC47" s="18">
        <f t="shared" si="132"/>
        <v>2.9698632522088499</v>
      </c>
      <c r="CD47" s="18">
        <f t="shared" si="132"/>
        <v>3.4582754434838896</v>
      </c>
      <c r="CE47" s="18">
        <f t="shared" si="132"/>
        <v>3.5736320376980055</v>
      </c>
      <c r="CG47" s="68">
        <f t="shared" si="133"/>
        <v>-22.943598448854267</v>
      </c>
      <c r="CH47" s="69">
        <f t="shared" si="134"/>
        <v>26.292601746369627</v>
      </c>
      <c r="CI47" s="69">
        <f t="shared" si="135"/>
        <v>3.349003297515357</v>
      </c>
      <c r="CK47" t="str">
        <f t="shared" si="147"/>
        <v>21 Science, research, engineering and technology professionals</v>
      </c>
      <c r="CL47" s="18">
        <f t="shared" si="136"/>
        <v>1.1063766084834419</v>
      </c>
      <c r="CM47" s="18">
        <f t="shared" si="136"/>
        <v>1.6429294031658597</v>
      </c>
      <c r="CN47" s="18">
        <f t="shared" si="136"/>
        <v>2.0715171735461957</v>
      </c>
      <c r="CO47" s="18">
        <f t="shared" si="136"/>
        <v>3.0678919873777462</v>
      </c>
      <c r="CP47" s="18">
        <f t="shared" si="136"/>
        <v>3.9426914267443687</v>
      </c>
      <c r="CR47" s="68">
        <f t="shared" si="137"/>
        <v>4.101202515630578</v>
      </c>
      <c r="CS47" s="69">
        <f t="shared" si="138"/>
        <v>31.458326076429106</v>
      </c>
      <c r="CT47" s="69">
        <f t="shared" si="139"/>
        <v>35.559528592059678</v>
      </c>
    </row>
    <row r="48" spans="1:98" x14ac:dyDescent="0.2">
      <c r="A48" t="str">
        <f t="shared" si="103"/>
        <v>22 Health professionals</v>
      </c>
      <c r="B48" s="18">
        <f t="shared" si="104"/>
        <v>17.504423778981533</v>
      </c>
      <c r="C48" s="18">
        <f t="shared" si="104"/>
        <v>17.557499347567621</v>
      </c>
      <c r="D48" s="18">
        <f t="shared" si="104"/>
        <v>18.116122794254274</v>
      </c>
      <c r="E48" s="18">
        <f t="shared" si="104"/>
        <v>18.342477055914635</v>
      </c>
      <c r="F48" s="18">
        <f t="shared" si="104"/>
        <v>18.817460754683424</v>
      </c>
      <c r="H48" s="68">
        <f t="shared" si="105"/>
        <v>102.22693520636048</v>
      </c>
      <c r="I48" s="69">
        <f t="shared" si="106"/>
        <v>73.244861655594377</v>
      </c>
      <c r="J48" s="69">
        <f t="shared" si="107"/>
        <v>175.47179686195483</v>
      </c>
      <c r="L48" t="str">
        <f t="shared" si="140"/>
        <v>22 Health professionals</v>
      </c>
      <c r="M48" s="18">
        <f t="shared" si="108"/>
        <v>7.1587667156512182</v>
      </c>
      <c r="N48" s="18">
        <f t="shared" si="108"/>
        <v>7.4857984268064905</v>
      </c>
      <c r="O48" s="18">
        <f t="shared" si="108"/>
        <v>7.2741948532299041</v>
      </c>
      <c r="P48" s="18">
        <f t="shared" si="108"/>
        <v>6.6323951756080035</v>
      </c>
      <c r="Q48" s="18">
        <f t="shared" si="108"/>
        <v>6.4140685441054197</v>
      </c>
      <c r="S48" s="68">
        <f t="shared" si="109"/>
        <v>70.707942661732261</v>
      </c>
      <c r="T48" s="69">
        <f t="shared" si="110"/>
        <v>68.798786592834034</v>
      </c>
      <c r="U48" s="69">
        <f t="shared" si="111"/>
        <v>139.50672925456627</v>
      </c>
      <c r="W48" t="str">
        <f t="shared" si="141"/>
        <v>22 Health professionals</v>
      </c>
      <c r="X48" s="18">
        <f t="shared" si="112"/>
        <v>7.29151119074674</v>
      </c>
      <c r="Y48" s="18">
        <f t="shared" si="112"/>
        <v>7.8525260340403138</v>
      </c>
      <c r="Z48" s="18">
        <f t="shared" si="112"/>
        <v>7.6454653381226878</v>
      </c>
      <c r="AA48" s="18">
        <f t="shared" si="112"/>
        <v>7.0475939200823703</v>
      </c>
      <c r="AB48" s="18">
        <f t="shared" si="112"/>
        <v>6.6674859033069565</v>
      </c>
      <c r="AD48" s="68">
        <f t="shared" si="113"/>
        <v>9.296611614893834</v>
      </c>
      <c r="AE48" s="69">
        <f t="shared" si="114"/>
        <v>61.168528933319898</v>
      </c>
      <c r="AF48" s="69">
        <f t="shared" si="115"/>
        <v>70.465140548213739</v>
      </c>
      <c r="AH48" t="str">
        <f t="shared" si="142"/>
        <v>22 Health professionals</v>
      </c>
      <c r="AI48" s="18">
        <f t="shared" si="116"/>
        <v>12.598914178191597</v>
      </c>
      <c r="AJ48" s="18">
        <f t="shared" si="116"/>
        <v>10.31230479876846</v>
      </c>
      <c r="AK48" s="18">
        <f t="shared" si="116"/>
        <v>8.9901857046803269</v>
      </c>
      <c r="AL48" s="18">
        <f t="shared" si="116"/>
        <v>4.6330587931062626</v>
      </c>
      <c r="AM48" s="18">
        <f t="shared" si="116"/>
        <v>1.7721003839949536</v>
      </c>
      <c r="AO48" s="68">
        <f t="shared" si="117"/>
        <v>-77.107643514394852</v>
      </c>
      <c r="AP48" s="69">
        <f t="shared" si="118"/>
        <v>18.708084335958507</v>
      </c>
      <c r="AQ48" s="69">
        <f t="shared" si="119"/>
        <v>-58.399559178436355</v>
      </c>
      <c r="AS48" t="str">
        <f t="shared" si="143"/>
        <v>22 Health professionals</v>
      </c>
      <c r="AT48" s="18">
        <f t="shared" si="120"/>
        <v>1.8133807350883553</v>
      </c>
      <c r="AU48" s="18">
        <f t="shared" si="120"/>
        <v>2.0330433405536046</v>
      </c>
      <c r="AV48" s="18">
        <f t="shared" si="120"/>
        <v>2.1921134073932014</v>
      </c>
      <c r="AW48" s="18">
        <f t="shared" si="120"/>
        <v>2.1296350683837879</v>
      </c>
      <c r="AX48" s="18">
        <f t="shared" si="120"/>
        <v>2.101473404710354</v>
      </c>
      <c r="AZ48" s="68">
        <f t="shared" si="121"/>
        <v>17.669764384810779</v>
      </c>
      <c r="BA48" s="69">
        <f t="shared" si="122"/>
        <v>58.449062562012507</v>
      </c>
      <c r="BB48" s="69">
        <f t="shared" si="123"/>
        <v>76.11882694682329</v>
      </c>
      <c r="BD48" t="str">
        <f t="shared" si="144"/>
        <v>22 Health professionals</v>
      </c>
      <c r="BE48" s="18">
        <f t="shared" si="124"/>
        <v>1.6313942644392936</v>
      </c>
      <c r="BF48" s="18">
        <f t="shared" si="124"/>
        <v>2.1494874505559816</v>
      </c>
      <c r="BG48" s="18">
        <f t="shared" si="124"/>
        <v>2.2597027140680157</v>
      </c>
      <c r="BH48" s="18">
        <f t="shared" si="124"/>
        <v>2.3296250026678558</v>
      </c>
      <c r="BI48" s="18">
        <f t="shared" si="124"/>
        <v>2.5137940183123577</v>
      </c>
      <c r="BK48" s="68">
        <f t="shared" si="125"/>
        <v>17.055473499915337</v>
      </c>
      <c r="BL48" s="69">
        <f t="shared" si="126"/>
        <v>57.436441771153021</v>
      </c>
      <c r="BM48" s="69">
        <f t="shared" si="127"/>
        <v>74.491915271068351</v>
      </c>
      <c r="BO48" t="str">
        <f t="shared" si="145"/>
        <v>22 Health professionals</v>
      </c>
      <c r="BP48" s="18">
        <f t="shared" si="128"/>
        <v>1.4019905172498814</v>
      </c>
      <c r="BQ48" s="18">
        <f t="shared" si="128"/>
        <v>1.7889410824271166</v>
      </c>
      <c r="BR48" s="18">
        <f t="shared" si="128"/>
        <v>1.8191947470661076</v>
      </c>
      <c r="BS48" s="18">
        <f t="shared" si="128"/>
        <v>1.7819906142980915</v>
      </c>
      <c r="BT48" s="18">
        <f t="shared" si="128"/>
        <v>1.7441988801906678</v>
      </c>
      <c r="BV48" s="68">
        <f t="shared" si="129"/>
        <v>-32.069790142038521</v>
      </c>
      <c r="BW48" s="69">
        <f t="shared" si="130"/>
        <v>42.03064697991595</v>
      </c>
      <c r="BX48" s="69">
        <f t="shared" si="131"/>
        <v>9.960856837877424</v>
      </c>
      <c r="BZ48" t="str">
        <f t="shared" si="146"/>
        <v>22 Health professionals</v>
      </c>
      <c r="CA48" s="18">
        <f t="shared" si="132"/>
        <v>1.0906388032712464</v>
      </c>
      <c r="CB48" s="18">
        <f t="shared" si="132"/>
        <v>1.4055418455175037</v>
      </c>
      <c r="CC48" s="18">
        <f t="shared" si="132"/>
        <v>1.4406074367052724</v>
      </c>
      <c r="CD48" s="18">
        <f t="shared" si="132"/>
        <v>1.4321655734179723</v>
      </c>
      <c r="CE48" s="18">
        <f t="shared" si="132"/>
        <v>1.4954921962256378</v>
      </c>
      <c r="CG48" s="68">
        <f t="shared" si="133"/>
        <v>-33.522627990971657</v>
      </c>
      <c r="CH48" s="69">
        <f t="shared" si="134"/>
        <v>31.027533120937463</v>
      </c>
      <c r="CI48" s="69">
        <f t="shared" si="135"/>
        <v>-2.4950948700341939</v>
      </c>
      <c r="CK48" t="str">
        <f t="shared" si="147"/>
        <v>22 Health professionals</v>
      </c>
      <c r="CL48" s="18">
        <f t="shared" si="136"/>
        <v>0.48498076414698421</v>
      </c>
      <c r="CM48" s="18">
        <f t="shared" si="136"/>
        <v>0.62863361973081455</v>
      </c>
      <c r="CN48" s="18">
        <f t="shared" si="136"/>
        <v>0.69076586349730118</v>
      </c>
      <c r="CO48" s="18">
        <f t="shared" si="136"/>
        <v>0.99782452563174828</v>
      </c>
      <c r="CP48" s="18">
        <f t="shared" si="136"/>
        <v>1.5184667966009286</v>
      </c>
      <c r="CR48" s="68">
        <f t="shared" si="137"/>
        <v>20.233621483300361</v>
      </c>
      <c r="CS48" s="69">
        <f t="shared" si="138"/>
        <v>50.864264131535663</v>
      </c>
      <c r="CT48" s="69">
        <f t="shared" si="139"/>
        <v>71.097885614836017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26.787011415688291</v>
      </c>
      <c r="C49" s="18">
        <f t="shared" si="104"/>
        <v>25.546952655668797</v>
      </c>
      <c r="D49" s="18">
        <f t="shared" si="104"/>
        <v>25.218021575861354</v>
      </c>
      <c r="E49" s="18">
        <f t="shared" si="104"/>
        <v>21.750260380089429</v>
      </c>
      <c r="F49" s="18">
        <f t="shared" si="104"/>
        <v>18.439400874880018</v>
      </c>
      <c r="H49" s="68">
        <f t="shared" si="105"/>
        <v>42.357066786360754</v>
      </c>
      <c r="I49" s="69">
        <f t="shared" si="106"/>
        <v>60.769033202544485</v>
      </c>
      <c r="J49" s="69">
        <f t="shared" si="107"/>
        <v>103.12609998890522</v>
      </c>
      <c r="L49" t="str">
        <f t="shared" si="140"/>
        <v>23 Teaching and other educational professionals</v>
      </c>
      <c r="M49" s="18">
        <f t="shared" si="108"/>
        <v>20.931342962236666</v>
      </c>
      <c r="N49" s="18">
        <f t="shared" si="108"/>
        <v>20.911111259755494</v>
      </c>
      <c r="O49" s="18">
        <f t="shared" si="108"/>
        <v>20.600471373210695</v>
      </c>
      <c r="P49" s="18">
        <f t="shared" si="108"/>
        <v>17.579842731984851</v>
      </c>
      <c r="Q49" s="18">
        <f t="shared" si="108"/>
        <v>14.776032247617438</v>
      </c>
      <c r="S49" s="68">
        <f t="shared" si="109"/>
        <v>38.862741251311746</v>
      </c>
      <c r="T49" s="69">
        <f t="shared" si="110"/>
        <v>61.952714320695598</v>
      </c>
      <c r="U49" s="69">
        <f t="shared" si="111"/>
        <v>100.81545557200735</v>
      </c>
      <c r="W49" t="str">
        <f t="shared" si="141"/>
        <v>23 Teaching and other educational professionals</v>
      </c>
      <c r="X49" s="18">
        <f t="shared" si="112"/>
        <v>6.9765146479979929</v>
      </c>
      <c r="Y49" s="18">
        <f t="shared" si="112"/>
        <v>6.3743571647796218</v>
      </c>
      <c r="Z49" s="18">
        <f t="shared" si="112"/>
        <v>6.3393516953152123</v>
      </c>
      <c r="AA49" s="18">
        <f t="shared" si="112"/>
        <v>4.6693196542278947</v>
      </c>
      <c r="AB49" s="18">
        <f t="shared" si="112"/>
        <v>3.1734546092686862</v>
      </c>
      <c r="AD49" s="68">
        <f t="shared" si="113"/>
        <v>-37.261235727198681</v>
      </c>
      <c r="AE49" s="69">
        <f t="shared" si="114"/>
        <v>41.635403015004371</v>
      </c>
      <c r="AF49" s="69">
        <f t="shared" si="115"/>
        <v>4.3741672878056903</v>
      </c>
      <c r="AH49" t="str">
        <f t="shared" si="142"/>
        <v>23 Teaching and other educational professionals</v>
      </c>
      <c r="AI49" s="18">
        <f t="shared" si="116"/>
        <v>3.6559732178864408</v>
      </c>
      <c r="AJ49" s="18">
        <f t="shared" si="116"/>
        <v>2.5462653627065284</v>
      </c>
      <c r="AK49" s="18">
        <f t="shared" si="116"/>
        <v>2.1204979262343793</v>
      </c>
      <c r="AL49" s="18">
        <f t="shared" si="116"/>
        <v>1.2686276747373388</v>
      </c>
      <c r="AM49" s="18">
        <f t="shared" si="116"/>
        <v>1.1675106449540211</v>
      </c>
      <c r="AO49" s="68">
        <f t="shared" si="117"/>
        <v>-36.056877480361024</v>
      </c>
      <c r="AP49" s="69">
        <f t="shared" si="118"/>
        <v>23.129706318549587</v>
      </c>
      <c r="AQ49" s="69">
        <f t="shared" si="119"/>
        <v>-12.927171161811435</v>
      </c>
      <c r="AS49" t="str">
        <f t="shared" si="143"/>
        <v>23 Teaching and other educational professionals</v>
      </c>
      <c r="AT49" s="18">
        <f t="shared" si="120"/>
        <v>0.99010897079421112</v>
      </c>
      <c r="AU49" s="18">
        <f t="shared" si="120"/>
        <v>1.0733211986215498</v>
      </c>
      <c r="AV49" s="18">
        <f t="shared" si="120"/>
        <v>0.94025549778533402</v>
      </c>
      <c r="AW49" s="18">
        <f t="shared" si="120"/>
        <v>0.70285366022689078</v>
      </c>
      <c r="AX49" s="18">
        <f t="shared" si="120"/>
        <v>0.49675510721700977</v>
      </c>
      <c r="AZ49" s="68">
        <f t="shared" si="121"/>
        <v>-35.151421092672727</v>
      </c>
      <c r="BA49" s="69">
        <f t="shared" si="122"/>
        <v>40.914207083538571</v>
      </c>
      <c r="BB49" s="69">
        <f t="shared" si="123"/>
        <v>5.7627859908658419</v>
      </c>
      <c r="BD49" t="str">
        <f t="shared" si="144"/>
        <v>23 Teaching and other educational professionals</v>
      </c>
      <c r="BE49" s="18">
        <f t="shared" si="124"/>
        <v>0.95304242434017505</v>
      </c>
      <c r="BF49" s="18">
        <f t="shared" si="124"/>
        <v>1.0793553920063954</v>
      </c>
      <c r="BG49" s="18">
        <f t="shared" si="124"/>
        <v>1.090548147619842</v>
      </c>
      <c r="BH49" s="18">
        <f t="shared" si="124"/>
        <v>0.94618794528960259</v>
      </c>
      <c r="BI49" s="18">
        <f t="shared" si="124"/>
        <v>0.99260480241656091</v>
      </c>
      <c r="BK49" s="68">
        <f t="shared" si="125"/>
        <v>-4.2266072480178005</v>
      </c>
      <c r="BL49" s="69">
        <f t="shared" si="126"/>
        <v>38.183003469153064</v>
      </c>
      <c r="BM49" s="69">
        <f t="shared" si="127"/>
        <v>33.956396221135265</v>
      </c>
      <c r="BO49" t="str">
        <f t="shared" si="145"/>
        <v>23 Teaching and other educational professionals</v>
      </c>
      <c r="BP49" s="18">
        <f t="shared" si="128"/>
        <v>0.6801367056919061</v>
      </c>
      <c r="BQ49" s="18">
        <f t="shared" si="128"/>
        <v>0.79748679269244349</v>
      </c>
      <c r="BR49" s="18">
        <f t="shared" si="128"/>
        <v>0.77534415025121117</v>
      </c>
      <c r="BS49" s="18">
        <f t="shared" si="128"/>
        <v>0.68887125207202082</v>
      </c>
      <c r="BT49" s="18">
        <f t="shared" si="128"/>
        <v>0.67811990996917693</v>
      </c>
      <c r="BV49" s="68">
        <f t="shared" si="129"/>
        <v>-38.033334434734861</v>
      </c>
      <c r="BW49" s="69">
        <f t="shared" si="130"/>
        <v>36.670465754729307</v>
      </c>
      <c r="BX49" s="69">
        <f t="shared" si="131"/>
        <v>-1.3628686800055494</v>
      </c>
      <c r="BZ49" t="str">
        <f t="shared" si="146"/>
        <v>23 Teaching and other educational professionals</v>
      </c>
      <c r="CA49" s="18">
        <f t="shared" si="132"/>
        <v>0.77202590034396723</v>
      </c>
      <c r="CB49" s="18">
        <f t="shared" si="132"/>
        <v>0.90035337080601552</v>
      </c>
      <c r="CC49" s="18">
        <f t="shared" si="132"/>
        <v>1.0686382877369001</v>
      </c>
      <c r="CD49" s="18">
        <f t="shared" si="132"/>
        <v>1.0278011706128913</v>
      </c>
      <c r="CE49" s="18">
        <f t="shared" si="132"/>
        <v>1.1968506645701289</v>
      </c>
      <c r="CG49" s="68">
        <f t="shared" si="133"/>
        <v>-28.279290236901485</v>
      </c>
      <c r="CH49" s="69">
        <f t="shared" si="134"/>
        <v>32.788902001929095</v>
      </c>
      <c r="CI49" s="69">
        <f t="shared" si="135"/>
        <v>4.5096117650276097</v>
      </c>
      <c r="CK49" t="str">
        <f t="shared" si="147"/>
        <v>23 Teaching and other educational professionals</v>
      </c>
      <c r="CL49" s="18">
        <f t="shared" si="136"/>
        <v>0.38948839463399038</v>
      </c>
      <c r="CM49" s="18">
        <f t="shared" si="136"/>
        <v>0.55813660339968374</v>
      </c>
      <c r="CN49" s="18">
        <f t="shared" si="136"/>
        <v>0.64854032480392443</v>
      </c>
      <c r="CO49" s="18">
        <f t="shared" si="136"/>
        <v>0.80444665530489423</v>
      </c>
      <c r="CP49" s="18">
        <f t="shared" si="136"/>
        <v>0.83795472082289857</v>
      </c>
      <c r="CR49" s="68">
        <f t="shared" si="137"/>
        <v>-29.330004589065435</v>
      </c>
      <c r="CS49" s="69">
        <f t="shared" si="138"/>
        <v>35.60282264081318</v>
      </c>
      <c r="CT49" s="69">
        <f t="shared" si="139"/>
        <v>6.2728180517477483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7.419766721468644</v>
      </c>
      <c r="C50" s="18">
        <f t="shared" si="104"/>
        <v>7.7086884292939111</v>
      </c>
      <c r="D50" s="18">
        <f t="shared" si="104"/>
        <v>7.9402966167442148</v>
      </c>
      <c r="E50" s="18">
        <f t="shared" si="104"/>
        <v>8.1400935889776562</v>
      </c>
      <c r="F50" s="18">
        <f t="shared" si="104"/>
        <v>8.3923075583836813</v>
      </c>
      <c r="H50" s="68">
        <f t="shared" si="105"/>
        <v>105.77276914333584</v>
      </c>
      <c r="I50" s="69">
        <f t="shared" si="106"/>
        <v>72.114983410139928</v>
      </c>
      <c r="J50" s="69">
        <f t="shared" si="107"/>
        <v>177.88775255347576</v>
      </c>
      <c r="L50" t="str">
        <f t="shared" si="140"/>
        <v>24 Business, media and public service professionals</v>
      </c>
      <c r="M50" s="18">
        <f t="shared" si="108"/>
        <v>13.570825210099672</v>
      </c>
      <c r="N50" s="18">
        <f t="shared" si="108"/>
        <v>14.278852162537545</v>
      </c>
      <c r="O50" s="18">
        <f t="shared" si="108"/>
        <v>14.952721276105754</v>
      </c>
      <c r="P50" s="18">
        <f t="shared" si="108"/>
        <v>14.647297132318741</v>
      </c>
      <c r="Q50" s="18">
        <f t="shared" si="108"/>
        <v>14.196225700939239</v>
      </c>
      <c r="S50" s="68">
        <f t="shared" si="109"/>
        <v>83.80516850387059</v>
      </c>
      <c r="T50" s="69">
        <f t="shared" si="110"/>
        <v>69.81149701737408</v>
      </c>
      <c r="U50" s="69">
        <f t="shared" si="111"/>
        <v>153.61666552124464</v>
      </c>
      <c r="W50" t="str">
        <f t="shared" si="141"/>
        <v>24 Business, media and public service professionals</v>
      </c>
      <c r="X50" s="18">
        <f t="shared" si="112"/>
        <v>11.679184393287873</v>
      </c>
      <c r="Y50" s="18">
        <f t="shared" si="112"/>
        <v>12.28412138992824</v>
      </c>
      <c r="Z50" s="18">
        <f t="shared" si="112"/>
        <v>12.76931975731026</v>
      </c>
      <c r="AA50" s="18">
        <f t="shared" si="112"/>
        <v>11.831958396307964</v>
      </c>
      <c r="AB50" s="18">
        <f t="shared" si="112"/>
        <v>10.525164084463359</v>
      </c>
      <c r="AD50" s="68">
        <f t="shared" si="113"/>
        <v>3.3022137833359437</v>
      </c>
      <c r="AE50" s="69">
        <f t="shared" si="114"/>
        <v>54.08624145702241</v>
      </c>
      <c r="AF50" s="69">
        <f t="shared" si="115"/>
        <v>57.388455240358361</v>
      </c>
      <c r="AH50" t="str">
        <f t="shared" si="142"/>
        <v>24 Business, media and public service professionals</v>
      </c>
      <c r="AI50" s="18">
        <f t="shared" si="116"/>
        <v>3.9034527579118428</v>
      </c>
      <c r="AJ50" s="18">
        <f t="shared" si="116"/>
        <v>3.823779558246728</v>
      </c>
      <c r="AK50" s="18">
        <f t="shared" si="116"/>
        <v>4.0539515037902998</v>
      </c>
      <c r="AL50" s="18">
        <f t="shared" si="116"/>
        <v>3.639756537234621</v>
      </c>
      <c r="AM50" s="18">
        <f t="shared" si="116"/>
        <v>3.2991892474851214</v>
      </c>
      <c r="AO50" s="68">
        <f t="shared" si="117"/>
        <v>-5.485264683712666</v>
      </c>
      <c r="AP50" s="69">
        <f t="shared" si="118"/>
        <v>36.65524494448028</v>
      </c>
      <c r="AQ50" s="69">
        <f t="shared" si="119"/>
        <v>31.169980260767616</v>
      </c>
      <c r="AS50" t="str">
        <f t="shared" si="143"/>
        <v>24 Business, media and public service professionals</v>
      </c>
      <c r="AT50" s="18">
        <f t="shared" si="120"/>
        <v>6.4391197801119695</v>
      </c>
      <c r="AU50" s="18">
        <f t="shared" si="120"/>
        <v>6.9182115312730135</v>
      </c>
      <c r="AV50" s="18">
        <f t="shared" si="120"/>
        <v>7.3246004301364991</v>
      </c>
      <c r="AW50" s="18">
        <f t="shared" si="120"/>
        <v>7.0118271816543221</v>
      </c>
      <c r="AX50" s="18">
        <f t="shared" si="120"/>
        <v>6.5565848675514529</v>
      </c>
      <c r="AZ50" s="68">
        <f t="shared" si="121"/>
        <v>9.8747128022708051</v>
      </c>
      <c r="BA50" s="69">
        <f t="shared" si="122"/>
        <v>53.211134633838363</v>
      </c>
      <c r="BB50" s="69">
        <f t="shared" si="123"/>
        <v>63.085847436109162</v>
      </c>
      <c r="BD50" t="str">
        <f t="shared" si="144"/>
        <v>24 Business, media and public service professionals</v>
      </c>
      <c r="BE50" s="18">
        <f t="shared" si="124"/>
        <v>3.7821764473888111</v>
      </c>
      <c r="BF50" s="18">
        <f t="shared" si="124"/>
        <v>4.2704524822845675</v>
      </c>
      <c r="BG50" s="18">
        <f t="shared" si="124"/>
        <v>4.7619119835857937</v>
      </c>
      <c r="BH50" s="18">
        <f t="shared" si="124"/>
        <v>4.6622424688200699</v>
      </c>
      <c r="BI50" s="18">
        <f t="shared" si="124"/>
        <v>4.7558601720812934</v>
      </c>
      <c r="BK50" s="68">
        <f t="shared" si="125"/>
        <v>5.0899192395772062</v>
      </c>
      <c r="BL50" s="69">
        <f t="shared" si="126"/>
        <v>40.461928660434928</v>
      </c>
      <c r="BM50" s="69">
        <f t="shared" si="127"/>
        <v>45.551847900012135</v>
      </c>
      <c r="BO50" t="str">
        <f t="shared" si="145"/>
        <v>24 Business, media and public service professionals</v>
      </c>
      <c r="BP50" s="18">
        <f t="shared" si="128"/>
        <v>2.5684216646305384</v>
      </c>
      <c r="BQ50" s="18">
        <f t="shared" si="128"/>
        <v>2.8217283961042092</v>
      </c>
      <c r="BR50" s="18">
        <f t="shared" si="128"/>
        <v>3.399855626311953</v>
      </c>
      <c r="BS50" s="18">
        <f t="shared" si="128"/>
        <v>3.1946310095337584</v>
      </c>
      <c r="BT50" s="18">
        <f t="shared" si="128"/>
        <v>3.1205158405050906</v>
      </c>
      <c r="BV50" s="68">
        <f t="shared" si="129"/>
        <v>-34.970253281918282</v>
      </c>
      <c r="BW50" s="69">
        <f t="shared" si="130"/>
        <v>33.718778221153059</v>
      </c>
      <c r="BX50" s="69">
        <f t="shared" si="131"/>
        <v>-1.2514750607652323</v>
      </c>
      <c r="BZ50" t="str">
        <f t="shared" si="146"/>
        <v>24 Business, media and public service professionals</v>
      </c>
      <c r="CA50" s="18">
        <f t="shared" si="132"/>
        <v>2.2882305645822281</v>
      </c>
      <c r="CB50" s="18">
        <f t="shared" si="132"/>
        <v>2.7922303661702008</v>
      </c>
      <c r="CC50" s="18">
        <f t="shared" si="132"/>
        <v>3.2097615300898705</v>
      </c>
      <c r="CD50" s="18">
        <f t="shared" si="132"/>
        <v>3.1103049520996082</v>
      </c>
      <c r="CE50" s="18">
        <f t="shared" si="132"/>
        <v>3.226391778308471</v>
      </c>
      <c r="CG50" s="68">
        <f t="shared" si="133"/>
        <v>-35.630567769036148</v>
      </c>
      <c r="CH50" s="69">
        <f t="shared" si="134"/>
        <v>27.844221957698888</v>
      </c>
      <c r="CI50" s="69">
        <f t="shared" si="135"/>
        <v>-7.7863458113372612</v>
      </c>
      <c r="CK50" t="str">
        <f t="shared" si="147"/>
        <v>24 Business, media and public service professionals</v>
      </c>
      <c r="CL50" s="18">
        <f t="shared" si="136"/>
        <v>1.3207115042462636</v>
      </c>
      <c r="CM50" s="18">
        <f t="shared" si="136"/>
        <v>1.895803094717003</v>
      </c>
      <c r="CN50" s="18">
        <f t="shared" si="136"/>
        <v>2.2257268016473732</v>
      </c>
      <c r="CO50" s="18">
        <f t="shared" si="136"/>
        <v>2.7797016967582282</v>
      </c>
      <c r="CP50" s="18">
        <f t="shared" si="136"/>
        <v>3.2176684332797163</v>
      </c>
      <c r="CR50" s="68">
        <f t="shared" si="137"/>
        <v>-20.928326536881698</v>
      </c>
      <c r="CS50" s="69">
        <f t="shared" si="138"/>
        <v>31.97008846853344</v>
      </c>
      <c r="CT50" s="69">
        <f t="shared" si="139"/>
        <v>11.041761931651745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2.241444458460879</v>
      </c>
      <c r="C51" s="18">
        <f t="shared" si="104"/>
        <v>2.6153593454134363</v>
      </c>
      <c r="D51" s="18">
        <f t="shared" si="104"/>
        <v>3.0019793605266338</v>
      </c>
      <c r="E51" s="18">
        <f t="shared" si="104"/>
        <v>2.7929251379216273</v>
      </c>
      <c r="F51" s="18">
        <f t="shared" si="104"/>
        <v>3.1159596081907388</v>
      </c>
      <c r="H51" s="68">
        <f t="shared" si="105"/>
        <v>102.08187099379656</v>
      </c>
      <c r="I51" s="69">
        <f t="shared" si="106"/>
        <v>66.331811042510026</v>
      </c>
      <c r="J51" s="69">
        <f t="shared" si="107"/>
        <v>168.41368203630657</v>
      </c>
      <c r="L51" t="str">
        <f t="shared" si="140"/>
        <v>31 Science, engineering and technology associate professionals</v>
      </c>
      <c r="M51" s="18">
        <f t="shared" si="108"/>
        <v>1.9159030739401495</v>
      </c>
      <c r="N51" s="18">
        <f t="shared" si="108"/>
        <v>2.0586154289374297</v>
      </c>
      <c r="O51" s="18">
        <f t="shared" si="108"/>
        <v>2.1501290284315031</v>
      </c>
      <c r="P51" s="18">
        <f t="shared" si="108"/>
        <v>2.0083301794009034</v>
      </c>
      <c r="Q51" s="18">
        <f t="shared" si="108"/>
        <v>2.0547703439003908</v>
      </c>
      <c r="S51" s="68">
        <f t="shared" si="109"/>
        <v>85.013674394929239</v>
      </c>
      <c r="T51" s="69">
        <f t="shared" si="110"/>
        <v>60.781829620142702</v>
      </c>
      <c r="U51" s="69">
        <f t="shared" si="111"/>
        <v>145.79550401507194</v>
      </c>
      <c r="W51" t="str">
        <f t="shared" si="141"/>
        <v>31 Science, engineering and technology associate professionals</v>
      </c>
      <c r="X51" s="18">
        <f t="shared" si="112"/>
        <v>2.2820230959566197</v>
      </c>
      <c r="Y51" s="18">
        <f t="shared" si="112"/>
        <v>2.5224457527678457</v>
      </c>
      <c r="Z51" s="18">
        <f t="shared" si="112"/>
        <v>2.5852978683142775</v>
      </c>
      <c r="AA51" s="18">
        <f t="shared" si="112"/>
        <v>2.3316126668691308</v>
      </c>
      <c r="AB51" s="18">
        <f t="shared" si="112"/>
        <v>2.2963435260066207</v>
      </c>
      <c r="AD51" s="68">
        <f t="shared" si="113"/>
        <v>11.320406988943404</v>
      </c>
      <c r="AE51" s="69">
        <f t="shared" si="114"/>
        <v>48.016326823961528</v>
      </c>
      <c r="AF51" s="69">
        <f t="shared" si="115"/>
        <v>59.336733812904939</v>
      </c>
      <c r="AH51" t="str">
        <f t="shared" si="142"/>
        <v>31 Science, engineering and technology associate professionals</v>
      </c>
      <c r="AI51" s="18">
        <f t="shared" si="116"/>
        <v>1.4024650050930036</v>
      </c>
      <c r="AJ51" s="18">
        <f t="shared" si="116"/>
        <v>1.9118641104088514</v>
      </c>
      <c r="AK51" s="18">
        <f t="shared" si="116"/>
        <v>1.8238516479502416</v>
      </c>
      <c r="AL51" s="18">
        <f t="shared" si="116"/>
        <v>1.8956724104250355</v>
      </c>
      <c r="AM51" s="18">
        <f t="shared" si="116"/>
        <v>2.2136743241813188</v>
      </c>
      <c r="AO51" s="68">
        <f t="shared" si="117"/>
        <v>40.959730657034676</v>
      </c>
      <c r="AP51" s="69">
        <f t="shared" si="118"/>
        <v>56.566237333359425</v>
      </c>
      <c r="AQ51" s="69">
        <f t="shared" si="119"/>
        <v>97.525967990394108</v>
      </c>
      <c r="AS51" t="str">
        <f t="shared" si="143"/>
        <v>31 Science, engineering and technology associate professionals</v>
      </c>
      <c r="AT51" s="18">
        <f t="shared" si="120"/>
        <v>3.743457931642284</v>
      </c>
      <c r="AU51" s="18">
        <f t="shared" si="120"/>
        <v>4.2101548338883328</v>
      </c>
      <c r="AV51" s="18">
        <f t="shared" si="120"/>
        <v>4.0298494581090614</v>
      </c>
      <c r="AW51" s="18">
        <f t="shared" si="120"/>
        <v>3.3248311515666811</v>
      </c>
      <c r="AX51" s="18">
        <f t="shared" si="120"/>
        <v>2.8536505920230151</v>
      </c>
      <c r="AZ51" s="68">
        <f t="shared" si="121"/>
        <v>-13.080748587480626</v>
      </c>
      <c r="BA51" s="69">
        <f t="shared" si="122"/>
        <v>36.291635585263052</v>
      </c>
      <c r="BB51" s="69">
        <f t="shared" si="123"/>
        <v>23.210886997782431</v>
      </c>
      <c r="BD51" t="str">
        <f t="shared" si="144"/>
        <v>31 Science, engineering and technology associate professionals</v>
      </c>
      <c r="BE51" s="18">
        <f t="shared" si="124"/>
        <v>1.4963639242185218</v>
      </c>
      <c r="BF51" s="18">
        <f t="shared" si="124"/>
        <v>1.5479083718064059</v>
      </c>
      <c r="BG51" s="18">
        <f t="shared" si="124"/>
        <v>1.7688716974670793</v>
      </c>
      <c r="BH51" s="18">
        <f t="shared" si="124"/>
        <v>1.3811785204790674</v>
      </c>
      <c r="BI51" s="18">
        <f t="shared" si="124"/>
        <v>1.052225197584983</v>
      </c>
      <c r="BK51" s="68">
        <f t="shared" si="125"/>
        <v>-37.407008346833756</v>
      </c>
      <c r="BL51" s="69">
        <f t="shared" si="126"/>
        <v>25.187897993536364</v>
      </c>
      <c r="BM51" s="69">
        <f t="shared" si="127"/>
        <v>-12.219110353297392</v>
      </c>
      <c r="BO51" t="str">
        <f t="shared" si="145"/>
        <v>31 Science, engineering and technology associate professionals</v>
      </c>
      <c r="BP51" s="18">
        <f t="shared" si="128"/>
        <v>1.0662244411424735</v>
      </c>
      <c r="BQ51" s="18">
        <f t="shared" si="128"/>
        <v>1.2072690591368498</v>
      </c>
      <c r="BR51" s="18">
        <f t="shared" si="128"/>
        <v>1.4417758912074319</v>
      </c>
      <c r="BS51" s="18">
        <f t="shared" si="128"/>
        <v>1.2865221263847639</v>
      </c>
      <c r="BT51" s="18">
        <f t="shared" si="128"/>
        <v>1.4820403336462182</v>
      </c>
      <c r="BV51" s="68">
        <f t="shared" si="129"/>
        <v>-27.170318581531404</v>
      </c>
      <c r="BW51" s="69">
        <f t="shared" si="130"/>
        <v>31.626973805141674</v>
      </c>
      <c r="BX51" s="69">
        <f t="shared" si="131"/>
        <v>4.4566552236102641</v>
      </c>
      <c r="BZ51" t="str">
        <f t="shared" si="146"/>
        <v>31 Science, engineering and technology associate professionals</v>
      </c>
      <c r="CA51" s="18">
        <f t="shared" si="132"/>
        <v>1.2531780679219255</v>
      </c>
      <c r="CB51" s="18">
        <f t="shared" si="132"/>
        <v>1.5478206057925397</v>
      </c>
      <c r="CC51" s="18">
        <f t="shared" si="132"/>
        <v>1.8406858165438991</v>
      </c>
      <c r="CD51" s="18">
        <f t="shared" si="132"/>
        <v>1.7790393044614981</v>
      </c>
      <c r="CE51" s="18">
        <f t="shared" si="132"/>
        <v>2.1974171940471652</v>
      </c>
      <c r="CG51" s="68">
        <f t="shared" si="133"/>
        <v>-23.551635932691656</v>
      </c>
      <c r="CH51" s="69">
        <f t="shared" si="134"/>
        <v>27.758533168303252</v>
      </c>
      <c r="CI51" s="69">
        <f t="shared" si="135"/>
        <v>4.2068972356115966</v>
      </c>
      <c r="CK51" t="str">
        <f t="shared" si="147"/>
        <v>31 Science, engineering and technology associate professionals</v>
      </c>
      <c r="CL51" s="18">
        <f t="shared" si="136"/>
        <v>0.6843778951545485</v>
      </c>
      <c r="CM51" s="18">
        <f t="shared" si="136"/>
        <v>0.96250179771378508</v>
      </c>
      <c r="CN51" s="18">
        <f t="shared" si="136"/>
        <v>1.1151704965831151</v>
      </c>
      <c r="CO51" s="18">
        <f t="shared" si="136"/>
        <v>1.5687827085227524</v>
      </c>
      <c r="CP51" s="18">
        <f t="shared" si="136"/>
        <v>2.4485396311783232</v>
      </c>
      <c r="CR51" s="68">
        <f t="shared" si="137"/>
        <v>20.09290836951622</v>
      </c>
      <c r="CS51" s="69">
        <f t="shared" si="138"/>
        <v>43.209618943104708</v>
      </c>
      <c r="CT51" s="69">
        <f t="shared" si="139"/>
        <v>63.302527312620938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0.66787473239754147</v>
      </c>
      <c r="C52" s="18">
        <f t="shared" si="104"/>
        <v>0.67031048200137056</v>
      </c>
      <c r="D52" s="18">
        <f t="shared" si="104"/>
        <v>0.59529319779256551</v>
      </c>
      <c r="E52" s="18">
        <f t="shared" si="104"/>
        <v>0.878806732362161</v>
      </c>
      <c r="F52" s="18">
        <f t="shared" si="104"/>
        <v>1.0859604697584468</v>
      </c>
      <c r="H52" s="68">
        <f t="shared" si="105"/>
        <v>255.16186964211397</v>
      </c>
      <c r="I52" s="69">
        <f t="shared" si="106"/>
        <v>138.17951630995555</v>
      </c>
      <c r="J52" s="69">
        <f t="shared" si="107"/>
        <v>393.34138595206952</v>
      </c>
      <c r="L52" t="str">
        <f t="shared" si="140"/>
        <v>32 Health and social care associate professionals</v>
      </c>
      <c r="M52" s="18">
        <f t="shared" si="108"/>
        <v>1.8244663262893126</v>
      </c>
      <c r="N52" s="18">
        <f t="shared" si="108"/>
        <v>1.8313236938005604</v>
      </c>
      <c r="O52" s="18">
        <f t="shared" si="108"/>
        <v>1.8191332684389123</v>
      </c>
      <c r="P52" s="18">
        <f t="shared" si="108"/>
        <v>2.7429919147794215</v>
      </c>
      <c r="Q52" s="18">
        <f t="shared" si="108"/>
        <v>3.2939800664194721</v>
      </c>
      <c r="S52" s="68">
        <f t="shared" si="109"/>
        <v>250.55931554326901</v>
      </c>
      <c r="T52" s="69">
        <f t="shared" si="110"/>
        <v>137.89281756178099</v>
      </c>
      <c r="U52" s="69">
        <f t="shared" si="111"/>
        <v>388.45213310505005</v>
      </c>
      <c r="W52" t="str">
        <f t="shared" si="141"/>
        <v>32 Health and social care associate professionals</v>
      </c>
      <c r="X52" s="18">
        <f t="shared" si="112"/>
        <v>2.6254536725484585</v>
      </c>
      <c r="Y52" s="18">
        <f t="shared" si="112"/>
        <v>2.6934369530297624</v>
      </c>
      <c r="Z52" s="18">
        <f t="shared" si="112"/>
        <v>2.7075076413906896</v>
      </c>
      <c r="AA52" s="18">
        <f t="shared" si="112"/>
        <v>4.205863487253592</v>
      </c>
      <c r="AB52" s="18">
        <f t="shared" si="112"/>
        <v>4.8265378982440117</v>
      </c>
      <c r="AD52" s="68">
        <f t="shared" si="113"/>
        <v>123.41614067001329</v>
      </c>
      <c r="AE52" s="69">
        <f t="shared" si="114"/>
        <v>119.75915435072653</v>
      </c>
      <c r="AF52" s="69">
        <f t="shared" si="115"/>
        <v>243.17529502073984</v>
      </c>
      <c r="AH52" t="str">
        <f t="shared" si="142"/>
        <v>32 Health and social care associate professionals</v>
      </c>
      <c r="AI52" s="18">
        <f t="shared" si="116"/>
        <v>6.0053899342234587</v>
      </c>
      <c r="AJ52" s="18">
        <f t="shared" si="116"/>
        <v>5.2457271439346131</v>
      </c>
      <c r="AK52" s="18">
        <f t="shared" si="116"/>
        <v>4.9573669452614446</v>
      </c>
      <c r="AL52" s="18">
        <f t="shared" si="116"/>
        <v>5.5187634571359006</v>
      </c>
      <c r="AM52" s="18">
        <f t="shared" si="116"/>
        <v>3.3291152930319132</v>
      </c>
      <c r="AO52" s="68">
        <f t="shared" si="117"/>
        <v>-22.008259483879471</v>
      </c>
      <c r="AP52" s="69">
        <f t="shared" si="118"/>
        <v>46.710878510680793</v>
      </c>
      <c r="AQ52" s="69">
        <f t="shared" si="119"/>
        <v>24.702619026801326</v>
      </c>
      <c r="AS52" t="str">
        <f t="shared" si="143"/>
        <v>32 Health and social care associate professionals</v>
      </c>
      <c r="AT52" s="18">
        <f t="shared" si="120"/>
        <v>1.4492650550607076</v>
      </c>
      <c r="AU52" s="18">
        <f t="shared" si="120"/>
        <v>1.5381341741589107</v>
      </c>
      <c r="AV52" s="18">
        <f t="shared" si="120"/>
        <v>1.6633089404179382</v>
      </c>
      <c r="AW52" s="18">
        <f t="shared" si="120"/>
        <v>2.3224960040463736</v>
      </c>
      <c r="AX52" s="18">
        <f t="shared" si="120"/>
        <v>2.4950157089476526</v>
      </c>
      <c r="AZ52" s="68">
        <f t="shared" si="121"/>
        <v>84.121441542040316</v>
      </c>
      <c r="BA52" s="69">
        <f t="shared" si="122"/>
        <v>94.962701994071523</v>
      </c>
      <c r="BB52" s="69">
        <f t="shared" si="123"/>
        <v>179.08414353611181</v>
      </c>
      <c r="BD52" t="str">
        <f t="shared" si="144"/>
        <v>32 Health and social care associate professionals</v>
      </c>
      <c r="BE52" s="18">
        <f t="shared" si="124"/>
        <v>1.2986641519420967</v>
      </c>
      <c r="BF52" s="18">
        <f t="shared" si="124"/>
        <v>1.645893601072101</v>
      </c>
      <c r="BG52" s="18">
        <f t="shared" si="124"/>
        <v>1.7209719606174865</v>
      </c>
      <c r="BH52" s="18">
        <f t="shared" si="124"/>
        <v>2.8210067615898939</v>
      </c>
      <c r="BI52" s="18">
        <f t="shared" si="124"/>
        <v>3.4675432024694648</v>
      </c>
      <c r="BK52" s="68">
        <f t="shared" si="125"/>
        <v>112.01248234214557</v>
      </c>
      <c r="BL52" s="69">
        <f t="shared" si="126"/>
        <v>95.048154212830624</v>
      </c>
      <c r="BM52" s="69">
        <f t="shared" si="127"/>
        <v>207.06063655497621</v>
      </c>
      <c r="BO52" t="str">
        <f t="shared" si="145"/>
        <v>32 Health and social care associate professionals</v>
      </c>
      <c r="BP52" s="18">
        <f t="shared" si="128"/>
        <v>1.1684460705857067</v>
      </c>
      <c r="BQ52" s="18">
        <f t="shared" si="128"/>
        <v>1.4292686972070301</v>
      </c>
      <c r="BR52" s="18">
        <f t="shared" si="128"/>
        <v>1.3796368435551896</v>
      </c>
      <c r="BS52" s="18">
        <f t="shared" si="128"/>
        <v>2.1058291295422493</v>
      </c>
      <c r="BT52" s="18">
        <f t="shared" si="128"/>
        <v>2.2180484755547893</v>
      </c>
      <c r="BV52" s="68">
        <f t="shared" si="129"/>
        <v>13.907519848196074</v>
      </c>
      <c r="BW52" s="69">
        <f t="shared" si="130"/>
        <v>68.397430397200594</v>
      </c>
      <c r="BX52" s="69">
        <f t="shared" si="131"/>
        <v>82.304950245396654</v>
      </c>
      <c r="BZ52" t="str">
        <f t="shared" si="146"/>
        <v>32 Health and social care associate professionals</v>
      </c>
      <c r="CA52" s="18">
        <f t="shared" si="132"/>
        <v>0.66547302140425035</v>
      </c>
      <c r="CB52" s="18">
        <f t="shared" si="132"/>
        <v>0.66356172968497473</v>
      </c>
      <c r="CC52" s="18">
        <f t="shared" si="132"/>
        <v>0.69384837340020311</v>
      </c>
      <c r="CD52" s="18">
        <f t="shared" si="132"/>
        <v>0.99616308355376959</v>
      </c>
      <c r="CE52" s="18">
        <f t="shared" si="132"/>
        <v>1.1411143571136606</v>
      </c>
      <c r="CG52" s="68">
        <f t="shared" si="133"/>
        <v>5.3173538733292469</v>
      </c>
      <c r="CH52" s="69">
        <f t="shared" si="134"/>
        <v>46.846257085579659</v>
      </c>
      <c r="CI52" s="69">
        <f t="shared" si="135"/>
        <v>52.163610958908905</v>
      </c>
      <c r="CK52" t="str">
        <f t="shared" si="147"/>
        <v>32 Health and social care associate professionals</v>
      </c>
      <c r="CL52" s="18">
        <f t="shared" si="136"/>
        <v>0.26544091079603349</v>
      </c>
      <c r="CM52" s="18">
        <f t="shared" si="136"/>
        <v>0.29705999849014081</v>
      </c>
      <c r="CN52" s="18">
        <f t="shared" si="136"/>
        <v>0.35032109953216317</v>
      </c>
      <c r="CO52" s="18">
        <f t="shared" si="136"/>
        <v>0.69150487526964366</v>
      </c>
      <c r="CP52" s="18">
        <f t="shared" si="136"/>
        <v>1.0987885833485069</v>
      </c>
      <c r="CR52" s="68">
        <f t="shared" si="137"/>
        <v>71.553403631917362</v>
      </c>
      <c r="CS52" s="69">
        <f t="shared" si="138"/>
        <v>67.615922312124894</v>
      </c>
      <c r="CT52" s="69">
        <f t="shared" si="139"/>
        <v>139.16932594404224</v>
      </c>
    </row>
    <row r="53" spans="1:98" x14ac:dyDescent="0.2">
      <c r="A53" t="str">
        <f t="shared" si="103"/>
        <v>33 Protective service occupations</v>
      </c>
      <c r="B53" s="18">
        <f t="shared" si="104"/>
        <v>0.21314368872317793</v>
      </c>
      <c r="C53" s="18">
        <f t="shared" si="104"/>
        <v>0.17615408140631797</v>
      </c>
      <c r="D53" s="18">
        <f t="shared" si="104"/>
        <v>0.19169040364643242</v>
      </c>
      <c r="E53" s="18">
        <f t="shared" si="104"/>
        <v>0.19077651519516661</v>
      </c>
      <c r="F53" s="18">
        <f t="shared" si="104"/>
        <v>0.20227085215438603</v>
      </c>
      <c r="H53" s="68">
        <f t="shared" si="105"/>
        <v>105.43581962786229</v>
      </c>
      <c r="I53" s="69">
        <f t="shared" si="106"/>
        <v>48.036231774171604</v>
      </c>
      <c r="J53" s="69">
        <f t="shared" si="107"/>
        <v>153.47205140203388</v>
      </c>
      <c r="L53" t="str">
        <f t="shared" si="140"/>
        <v>33 Protective service occupations</v>
      </c>
      <c r="M53" s="18">
        <f t="shared" si="108"/>
        <v>0.46504636772589691</v>
      </c>
      <c r="N53" s="18">
        <f t="shared" si="108"/>
        <v>0.40867916886382499</v>
      </c>
      <c r="O53" s="18">
        <f t="shared" si="108"/>
        <v>0.42069137016751817</v>
      </c>
      <c r="P53" s="18">
        <f t="shared" si="108"/>
        <v>0.35812339458142184</v>
      </c>
      <c r="Q53" s="18">
        <f t="shared" si="108"/>
        <v>0.38547197873783057</v>
      </c>
      <c r="S53" s="68">
        <f t="shared" si="109"/>
        <v>77.392098723251507</v>
      </c>
      <c r="T53" s="69">
        <f t="shared" si="110"/>
        <v>39.896283093947119</v>
      </c>
      <c r="U53" s="69">
        <f t="shared" si="111"/>
        <v>117.28838181719863</v>
      </c>
      <c r="W53" t="str">
        <f t="shared" si="141"/>
        <v>33 Protective service occupations</v>
      </c>
      <c r="X53" s="18">
        <f t="shared" si="112"/>
        <v>0.98262055956501149</v>
      </c>
      <c r="Y53" s="18">
        <f t="shared" si="112"/>
        <v>0.96106023473209079</v>
      </c>
      <c r="Z53" s="18">
        <f t="shared" si="112"/>
        <v>1.0250548603227205</v>
      </c>
      <c r="AA53" s="18">
        <f t="shared" si="112"/>
        <v>0.84656328638265821</v>
      </c>
      <c r="AB53" s="18">
        <f t="shared" si="112"/>
        <v>0.93052945664762587</v>
      </c>
      <c r="AD53" s="68">
        <f t="shared" si="113"/>
        <v>13.770988703590511</v>
      </c>
      <c r="AE53" s="69">
        <f t="shared" si="114"/>
        <v>42.357640441403035</v>
      </c>
      <c r="AF53" s="69">
        <f t="shared" si="115"/>
        <v>56.128629144993546</v>
      </c>
      <c r="AH53" t="str">
        <f t="shared" si="142"/>
        <v>33 Protective service occupations</v>
      </c>
      <c r="AI53" s="18">
        <f t="shared" si="116"/>
        <v>0.87101886103632697</v>
      </c>
      <c r="AJ53" s="18">
        <f t="shared" si="116"/>
        <v>0.95840811999310693</v>
      </c>
      <c r="AK53" s="18">
        <f t="shared" si="116"/>
        <v>1.0243463694360802</v>
      </c>
      <c r="AL53" s="18">
        <f t="shared" si="116"/>
        <v>0.92477951942640424</v>
      </c>
      <c r="AM53" s="18">
        <f t="shared" si="116"/>
        <v>1.0446160207777495</v>
      </c>
      <c r="AO53" s="68">
        <f t="shared" si="117"/>
        <v>18.435171407615801</v>
      </c>
      <c r="AP53" s="69">
        <f t="shared" si="118"/>
        <v>38.747318822752312</v>
      </c>
      <c r="AQ53" s="69">
        <f t="shared" si="119"/>
        <v>57.18249023036811</v>
      </c>
      <c r="AS53" t="str">
        <f t="shared" si="143"/>
        <v>33 Protective service occupations</v>
      </c>
      <c r="AT53" s="18">
        <f t="shared" si="120"/>
        <v>0.85087786551519584</v>
      </c>
      <c r="AU53" s="18">
        <f t="shared" si="120"/>
        <v>0.73395036776351275</v>
      </c>
      <c r="AV53" s="18">
        <f t="shared" si="120"/>
        <v>0.77566709384118437</v>
      </c>
      <c r="AW53" s="18">
        <f t="shared" si="120"/>
        <v>0.54588340872657981</v>
      </c>
      <c r="AX53" s="18">
        <f t="shared" si="120"/>
        <v>0.48667685441532288</v>
      </c>
      <c r="AZ53" s="68">
        <f t="shared" si="121"/>
        <v>-22.986062418535504</v>
      </c>
      <c r="BA53" s="69">
        <f t="shared" si="122"/>
        <v>28.937968458962377</v>
      </c>
      <c r="BB53" s="69">
        <f t="shared" si="123"/>
        <v>5.9519060404268718</v>
      </c>
      <c r="BD53" t="str">
        <f t="shared" si="144"/>
        <v>33 Protective service occupations</v>
      </c>
      <c r="BE53" s="18">
        <f t="shared" si="124"/>
        <v>0.84681925274825154</v>
      </c>
      <c r="BF53" s="18">
        <f t="shared" si="124"/>
        <v>0.72633486199471942</v>
      </c>
      <c r="BG53" s="18">
        <f t="shared" si="124"/>
        <v>0.79317478889679993</v>
      </c>
      <c r="BH53" s="18">
        <f t="shared" si="124"/>
        <v>0.6058101159667737</v>
      </c>
      <c r="BI53" s="18">
        <f t="shared" si="124"/>
        <v>0.51505119890077355</v>
      </c>
      <c r="BK53" s="68">
        <f t="shared" si="125"/>
        <v>-31.672607812353366</v>
      </c>
      <c r="BL53" s="69">
        <f t="shared" si="126"/>
        <v>17.965474249308802</v>
      </c>
      <c r="BM53" s="69">
        <f t="shared" si="127"/>
        <v>-13.707133563044561</v>
      </c>
      <c r="BO53" t="str">
        <f t="shared" si="145"/>
        <v>33 Protective service occupations</v>
      </c>
      <c r="BP53" s="18">
        <f t="shared" si="128"/>
        <v>0.93192428578212172</v>
      </c>
      <c r="BQ53" s="18">
        <f t="shared" si="128"/>
        <v>0.875005554554803</v>
      </c>
      <c r="BR53" s="18">
        <f t="shared" si="128"/>
        <v>1.0066931330553257</v>
      </c>
      <c r="BS53" s="18">
        <f t="shared" si="128"/>
        <v>0.75188606695736449</v>
      </c>
      <c r="BT53" s="18">
        <f t="shared" si="128"/>
        <v>0.61005662246080761</v>
      </c>
      <c r="BV53" s="68">
        <f t="shared" si="129"/>
        <v>-57.064236900090215</v>
      </c>
      <c r="BW53" s="69">
        <f t="shared" si="130"/>
        <v>18.876751781248917</v>
      </c>
      <c r="BX53" s="69">
        <f t="shared" si="131"/>
        <v>-38.187485118841295</v>
      </c>
      <c r="BZ53" t="str">
        <f t="shared" si="146"/>
        <v>33 Protective service occupations</v>
      </c>
      <c r="CA53" s="18">
        <f t="shared" si="132"/>
        <v>0.76368384198318684</v>
      </c>
      <c r="CB53" s="18">
        <f t="shared" si="132"/>
        <v>0.79424490955330596</v>
      </c>
      <c r="CC53" s="18">
        <f t="shared" si="132"/>
        <v>0.88431021325122927</v>
      </c>
      <c r="CD53" s="18">
        <f t="shared" si="132"/>
        <v>0.7888204862156547</v>
      </c>
      <c r="CE53" s="18">
        <f t="shared" si="132"/>
        <v>1.2034120877152823</v>
      </c>
      <c r="CG53" s="68">
        <f t="shared" si="133"/>
        <v>-12.854478666453929</v>
      </c>
      <c r="CH53" s="69">
        <f t="shared" si="134"/>
        <v>26.107966724952298</v>
      </c>
      <c r="CI53" s="69">
        <f t="shared" si="135"/>
        <v>13.253488058498366</v>
      </c>
      <c r="CK53" t="str">
        <f t="shared" si="147"/>
        <v>33 Protective service occupations</v>
      </c>
      <c r="CL53" s="18">
        <f t="shared" si="136"/>
        <v>0.30790412998447014</v>
      </c>
      <c r="CM53" s="18">
        <f t="shared" si="136"/>
        <v>0.28883535274865585</v>
      </c>
      <c r="CN53" s="18">
        <f t="shared" si="136"/>
        <v>0.34023372500336729</v>
      </c>
      <c r="CO53" s="18">
        <f t="shared" si="136"/>
        <v>0.28817049187121846</v>
      </c>
      <c r="CP53" s="18">
        <f t="shared" si="136"/>
        <v>0.44981750283140448</v>
      </c>
      <c r="CR53" s="68">
        <f t="shared" si="137"/>
        <v>-27.687981236466381</v>
      </c>
      <c r="CS53" s="69">
        <f t="shared" si="138"/>
        <v>14.872487638098693</v>
      </c>
      <c r="CT53" s="69">
        <f t="shared" si="139"/>
        <v>-12.815493598367688</v>
      </c>
    </row>
    <row r="54" spans="1:98" x14ac:dyDescent="0.2">
      <c r="A54" t="str">
        <f t="shared" si="103"/>
        <v>34 Culture, media and sports occupations</v>
      </c>
      <c r="B54" s="18">
        <f t="shared" si="104"/>
        <v>1.5205309339489821</v>
      </c>
      <c r="C54" s="18">
        <f t="shared" si="104"/>
        <v>1.8676433688832761</v>
      </c>
      <c r="D54" s="18">
        <f t="shared" si="104"/>
        <v>1.8172342906038603</v>
      </c>
      <c r="E54" s="18">
        <f t="shared" si="104"/>
        <v>1.6860695031238044</v>
      </c>
      <c r="F54" s="18">
        <f t="shared" si="104"/>
        <v>1.7390056951543873</v>
      </c>
      <c r="H54" s="68">
        <f t="shared" si="105"/>
        <v>86.308778279666882</v>
      </c>
      <c r="I54" s="69">
        <f t="shared" si="106"/>
        <v>75.528498504420256</v>
      </c>
      <c r="J54" s="69">
        <f t="shared" si="107"/>
        <v>161.83727678408712</v>
      </c>
      <c r="L54" t="str">
        <f t="shared" si="140"/>
        <v>34 Culture, media and sports occupations</v>
      </c>
      <c r="M54" s="18">
        <f t="shared" si="108"/>
        <v>3.6741344177283524</v>
      </c>
      <c r="N54" s="18">
        <f t="shared" si="108"/>
        <v>3.8013062763677539</v>
      </c>
      <c r="O54" s="18">
        <f t="shared" si="108"/>
        <v>3.8347736637204859</v>
      </c>
      <c r="P54" s="18">
        <f t="shared" si="108"/>
        <v>3.5205157840783299</v>
      </c>
      <c r="Q54" s="18">
        <f t="shared" si="108"/>
        <v>3.5902442813649746</v>
      </c>
      <c r="S54" s="68">
        <f t="shared" si="109"/>
        <v>81.254720093399243</v>
      </c>
      <c r="T54" s="69">
        <f t="shared" si="110"/>
        <v>71.213133841709336</v>
      </c>
      <c r="U54" s="69">
        <f t="shared" si="111"/>
        <v>152.46785393510856</v>
      </c>
      <c r="W54" t="str">
        <f t="shared" si="141"/>
        <v>34 Culture, media and sports occupations</v>
      </c>
      <c r="X54" s="18">
        <f t="shared" si="112"/>
        <v>4.0872579672688607</v>
      </c>
      <c r="Y54" s="18">
        <f t="shared" si="112"/>
        <v>4.0259089168267597</v>
      </c>
      <c r="Z54" s="18">
        <f t="shared" si="112"/>
        <v>3.8999866231588824</v>
      </c>
      <c r="AA54" s="18">
        <f t="shared" si="112"/>
        <v>3.481581088909639</v>
      </c>
      <c r="AB54" s="18">
        <f t="shared" si="112"/>
        <v>3.3486115191443808</v>
      </c>
      <c r="AD54" s="68">
        <f t="shared" si="113"/>
        <v>7.6093889443314815</v>
      </c>
      <c r="AE54" s="69">
        <f t="shared" si="114"/>
        <v>52.638702959692708</v>
      </c>
      <c r="AF54" s="69">
        <f t="shared" si="115"/>
        <v>60.248091904024179</v>
      </c>
      <c r="AH54" t="str">
        <f t="shared" si="142"/>
        <v>34 Culture, media and sports occupations</v>
      </c>
      <c r="AI54" s="18">
        <f t="shared" si="116"/>
        <v>1.59789542768263</v>
      </c>
      <c r="AJ54" s="18">
        <f t="shared" si="116"/>
        <v>1.6164237254885645</v>
      </c>
      <c r="AK54" s="18">
        <f t="shared" si="116"/>
        <v>1.8990149982439606</v>
      </c>
      <c r="AL54" s="18">
        <f t="shared" si="116"/>
        <v>1.7393098305855879</v>
      </c>
      <c r="AM54" s="18">
        <f t="shared" si="116"/>
        <v>1.9346151567869569</v>
      </c>
      <c r="AO54" s="68">
        <f t="shared" si="117"/>
        <v>18.314244399587256</v>
      </c>
      <c r="AP54" s="69">
        <f t="shared" si="118"/>
        <v>52.547227236337832</v>
      </c>
      <c r="AQ54" s="69">
        <f t="shared" si="119"/>
        <v>70.861471635925085</v>
      </c>
      <c r="AS54" t="str">
        <f t="shared" si="143"/>
        <v>34 Culture, media and sports occupations</v>
      </c>
      <c r="AT54" s="18">
        <f t="shared" si="120"/>
        <v>2.4429831880481618</v>
      </c>
      <c r="AU54" s="18">
        <f t="shared" si="120"/>
        <v>2.3647188778309634</v>
      </c>
      <c r="AV54" s="18">
        <f t="shared" si="120"/>
        <v>2.2857764730786743</v>
      </c>
      <c r="AW54" s="18">
        <f t="shared" si="120"/>
        <v>1.9738399031146576</v>
      </c>
      <c r="AX54" s="18">
        <f t="shared" si="120"/>
        <v>1.8129367659614273</v>
      </c>
      <c r="AZ54" s="68">
        <f t="shared" si="121"/>
        <v>-2.6462013026694571</v>
      </c>
      <c r="BA54" s="69">
        <f t="shared" si="122"/>
        <v>47.232402939888409</v>
      </c>
      <c r="BB54" s="69">
        <f t="shared" si="123"/>
        <v>44.586201637218956</v>
      </c>
      <c r="BD54" t="str">
        <f t="shared" si="144"/>
        <v>34 Culture, media and sports occupations</v>
      </c>
      <c r="BE54" s="18">
        <f t="shared" si="124"/>
        <v>1.5447790553744103</v>
      </c>
      <c r="BF54" s="18">
        <f t="shared" si="124"/>
        <v>1.5144241929371651</v>
      </c>
      <c r="BG54" s="18">
        <f t="shared" si="124"/>
        <v>1.4894742757260642</v>
      </c>
      <c r="BH54" s="18">
        <f t="shared" si="124"/>
        <v>1.2647249494333268</v>
      </c>
      <c r="BI54" s="18">
        <f t="shared" si="124"/>
        <v>1.3097473484299245</v>
      </c>
      <c r="BK54" s="68">
        <f t="shared" si="125"/>
        <v>-7.4731311554785878</v>
      </c>
      <c r="BL54" s="69">
        <f t="shared" si="126"/>
        <v>34.740156803334834</v>
      </c>
      <c r="BM54" s="69">
        <f t="shared" si="127"/>
        <v>27.26702564785624</v>
      </c>
      <c r="BO54" t="str">
        <f t="shared" si="145"/>
        <v>34 Culture, media and sports occupations</v>
      </c>
      <c r="BP54" s="18">
        <f t="shared" si="128"/>
        <v>0.84994826683446878</v>
      </c>
      <c r="BQ54" s="18">
        <f t="shared" si="128"/>
        <v>0.85390795429402955</v>
      </c>
      <c r="BR54" s="18">
        <f t="shared" si="128"/>
        <v>0.78454478249893822</v>
      </c>
      <c r="BS54" s="18">
        <f t="shared" si="128"/>
        <v>0.62346683116860513</v>
      </c>
      <c r="BT54" s="18">
        <f t="shared" si="128"/>
        <v>0.44762029968920103</v>
      </c>
      <c r="BV54" s="68">
        <f t="shared" si="129"/>
        <v>-59.576102745816172</v>
      </c>
      <c r="BW54" s="69">
        <f t="shared" si="130"/>
        <v>24.941388969367161</v>
      </c>
      <c r="BX54" s="69">
        <f t="shared" si="131"/>
        <v>-34.634713776449011</v>
      </c>
      <c r="BZ54" t="str">
        <f t="shared" si="146"/>
        <v>34 Culture, media and sports occupations</v>
      </c>
      <c r="CA54" s="18">
        <f t="shared" si="132"/>
        <v>1.0290153542529163</v>
      </c>
      <c r="CB54" s="18">
        <f t="shared" si="132"/>
        <v>1.1162110133947725</v>
      </c>
      <c r="CC54" s="18">
        <f t="shared" si="132"/>
        <v>1.120429373208935</v>
      </c>
      <c r="CD54" s="18">
        <f t="shared" si="132"/>
        <v>0.90461656124595402</v>
      </c>
      <c r="CE54" s="18">
        <f t="shared" si="132"/>
        <v>0.85898358116655094</v>
      </c>
      <c r="CG54" s="68">
        <f t="shared" si="133"/>
        <v>-50.905174506431862</v>
      </c>
      <c r="CH54" s="69">
        <f t="shared" si="134"/>
        <v>23.221272245455147</v>
      </c>
      <c r="CI54" s="69">
        <f t="shared" si="135"/>
        <v>-27.683902260976716</v>
      </c>
      <c r="CK54" t="str">
        <f t="shared" si="147"/>
        <v>34 Culture, media and sports occupations</v>
      </c>
      <c r="CL54" s="18">
        <f t="shared" si="136"/>
        <v>0.69422748380070076</v>
      </c>
      <c r="CM54" s="18">
        <f t="shared" si="136"/>
        <v>0.99427412017329742</v>
      </c>
      <c r="CN54" s="18">
        <f t="shared" si="136"/>
        <v>1.0136460614425948</v>
      </c>
      <c r="CO54" s="18">
        <f t="shared" si="136"/>
        <v>1.1341035428985773</v>
      </c>
      <c r="CP54" s="18">
        <f t="shared" si="136"/>
        <v>1.2202713478432481</v>
      </c>
      <c r="CR54" s="68">
        <f t="shared" si="137"/>
        <v>-34.155186382778673</v>
      </c>
      <c r="CS54" s="69">
        <f t="shared" si="138"/>
        <v>26.908218141183649</v>
      </c>
      <c r="CT54" s="69">
        <f t="shared" si="139"/>
        <v>-7.2469682415950265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5.5080478913557291</v>
      </c>
      <c r="C55" s="18">
        <f t="shared" si="148"/>
        <v>5.2893165908989088</v>
      </c>
      <c r="D55" s="18">
        <f t="shared" si="148"/>
        <v>5.1428147973233003</v>
      </c>
      <c r="E55" s="18">
        <f t="shared" si="148"/>
        <v>5.3023545093198292</v>
      </c>
      <c r="F55" s="18">
        <f t="shared" si="148"/>
        <v>5.5688723457152047</v>
      </c>
      <c r="H55" s="68">
        <f t="shared" si="105"/>
        <v>110.81893487199375</v>
      </c>
      <c r="I55" s="69">
        <f t="shared" si="106"/>
        <v>72.193891511852541</v>
      </c>
      <c r="J55" s="69">
        <f t="shared" si="107"/>
        <v>183.01282638384626</v>
      </c>
      <c r="L55" t="str">
        <f t="shared" si="140"/>
        <v>35 Business and public service associate professionals</v>
      </c>
      <c r="M55" s="18">
        <f t="shared" ref="M55:Q64" si="149">M18/M$35*100</f>
        <v>8.4510513888507699</v>
      </c>
      <c r="N55" s="18">
        <f t="shared" si="149"/>
        <v>8.107622122671243</v>
      </c>
      <c r="O55" s="18">
        <f t="shared" si="149"/>
        <v>8.3627943327926424</v>
      </c>
      <c r="P55" s="18">
        <f t="shared" si="149"/>
        <v>8.3975261819011813</v>
      </c>
      <c r="Q55" s="18">
        <f t="shared" si="149"/>
        <v>8.2569232155311223</v>
      </c>
      <c r="S55" s="68">
        <f t="shared" si="109"/>
        <v>91.148938928865391</v>
      </c>
      <c r="T55" s="69">
        <f t="shared" si="110"/>
        <v>71.854125893475313</v>
      </c>
      <c r="U55" s="69">
        <f t="shared" si="111"/>
        <v>163.00306482234072</v>
      </c>
      <c r="W55" t="str">
        <f t="shared" si="141"/>
        <v>35 Business and public service associate professionals</v>
      </c>
      <c r="X55" s="18">
        <f t="shared" ref="X55:AB64" si="150">X18/X$35*100</f>
        <v>8.8026781050374598</v>
      </c>
      <c r="Y55" s="18">
        <f t="shared" si="150"/>
        <v>8.4937813402595204</v>
      </c>
      <c r="Z55" s="18">
        <f t="shared" si="150"/>
        <v>8.5442425508040607</v>
      </c>
      <c r="AA55" s="18">
        <f t="shared" si="150"/>
        <v>8.1978893121626193</v>
      </c>
      <c r="AB55" s="18">
        <f t="shared" si="150"/>
        <v>7.5490607480267409</v>
      </c>
      <c r="AD55" s="68">
        <f t="shared" si="113"/>
        <v>10.730654664412828</v>
      </c>
      <c r="AE55" s="69">
        <f t="shared" si="114"/>
        <v>56.544367494640554</v>
      </c>
      <c r="AF55" s="69">
        <f t="shared" si="115"/>
        <v>67.275022159053378</v>
      </c>
      <c r="AH55" t="str">
        <f t="shared" si="142"/>
        <v>35 Business and public service associate professionals</v>
      </c>
      <c r="AI55" s="18">
        <f t="shared" ref="AI55:AM64" si="151">AI18/AI$35*100</f>
        <v>7.3114834993107243</v>
      </c>
      <c r="AJ55" s="18">
        <f t="shared" si="151"/>
        <v>7.8223305604173756</v>
      </c>
      <c r="AK55" s="18">
        <f t="shared" si="151"/>
        <v>8.237280737639038</v>
      </c>
      <c r="AL55" s="18">
        <f t="shared" si="151"/>
        <v>8.3171522245866392</v>
      </c>
      <c r="AM55" s="18">
        <f t="shared" si="151"/>
        <v>8.1661437890773634</v>
      </c>
      <c r="AO55" s="68">
        <f t="shared" si="117"/>
        <v>15.134107421345927</v>
      </c>
      <c r="AP55" s="69">
        <f t="shared" si="118"/>
        <v>53.951544474487214</v>
      </c>
      <c r="AQ55" s="69">
        <f t="shared" si="119"/>
        <v>69.085651895833138</v>
      </c>
      <c r="AS55" t="str">
        <f t="shared" si="143"/>
        <v>35 Business and public service associate professionals</v>
      </c>
      <c r="AT55" s="18">
        <f t="shared" ref="AT55:AX64" si="152">AT18/AT$35*100</f>
        <v>7.1155368603475448</v>
      </c>
      <c r="AU55" s="18">
        <f t="shared" si="152"/>
        <v>6.7556692250311992</v>
      </c>
      <c r="AV55" s="18">
        <f t="shared" si="152"/>
        <v>6.9064152779729024</v>
      </c>
      <c r="AW55" s="18">
        <f t="shared" si="152"/>
        <v>6.6146547918799241</v>
      </c>
      <c r="AX55" s="18">
        <f t="shared" si="152"/>
        <v>6.2343807290900335</v>
      </c>
      <c r="AZ55" s="68">
        <f t="shared" si="121"/>
        <v>10.801243949468068</v>
      </c>
      <c r="BA55" s="69">
        <f t="shared" si="122"/>
        <v>51.806400247014416</v>
      </c>
      <c r="BB55" s="69">
        <f t="shared" si="123"/>
        <v>62.607644196482482</v>
      </c>
      <c r="BD55" t="str">
        <f t="shared" si="144"/>
        <v>35 Business and public service associate professionals</v>
      </c>
      <c r="BE55" s="18">
        <f t="shared" ref="BE55:BI64" si="153">BE18/BE$35*100</f>
        <v>5.5173719110821615</v>
      </c>
      <c r="BF55" s="18">
        <f t="shared" si="153"/>
        <v>5.4811155417486397</v>
      </c>
      <c r="BG55" s="18">
        <f t="shared" si="153"/>
        <v>5.8841707579624138</v>
      </c>
      <c r="BH55" s="18">
        <f t="shared" si="153"/>
        <v>5.40301965686775</v>
      </c>
      <c r="BI55" s="18">
        <f t="shared" si="153"/>
        <v>5.0049055279331256</v>
      </c>
      <c r="BK55" s="68">
        <f t="shared" si="125"/>
        <v>-10.499809109449391</v>
      </c>
      <c r="BL55" s="69">
        <f t="shared" si="126"/>
        <v>36.44383913155945</v>
      </c>
      <c r="BM55" s="69">
        <f t="shared" si="127"/>
        <v>25.944030022110056</v>
      </c>
      <c r="BO55" t="str">
        <f t="shared" si="145"/>
        <v>35 Business and public service associate professionals</v>
      </c>
      <c r="BP55" s="18">
        <f t="shared" ref="BP55:BT64" si="154">BP18/BP$35*100</f>
        <v>4.5330097811438677</v>
      </c>
      <c r="BQ55" s="18">
        <f t="shared" si="154"/>
        <v>4.489236427966663</v>
      </c>
      <c r="BR55" s="18">
        <f t="shared" si="154"/>
        <v>4.9959959650243402</v>
      </c>
      <c r="BS55" s="18">
        <f t="shared" si="154"/>
        <v>4.5309286909927913</v>
      </c>
      <c r="BT55" s="18">
        <f t="shared" si="154"/>
        <v>4.3092338063972395</v>
      </c>
      <c r="BV55" s="68">
        <f t="shared" si="129"/>
        <v>-38.888333697441581</v>
      </c>
      <c r="BW55" s="69">
        <f t="shared" si="130"/>
        <v>31.338627456779665</v>
      </c>
      <c r="BX55" s="69">
        <f t="shared" si="131"/>
        <v>-7.5497062406619087</v>
      </c>
      <c r="BZ55" t="str">
        <f t="shared" si="146"/>
        <v>35 Business and public service associate professionals</v>
      </c>
      <c r="CA55" s="18">
        <f t="shared" ref="CA55:CE64" si="155">CA18/CA$35*100</f>
        <v>4.0605554048014847</v>
      </c>
      <c r="CB55" s="18">
        <f t="shared" si="155"/>
        <v>4.3381217021030665</v>
      </c>
      <c r="CC55" s="18">
        <f t="shared" si="155"/>
        <v>4.5904845980965581</v>
      </c>
      <c r="CD55" s="18">
        <f t="shared" si="155"/>
        <v>4.2129161904909234</v>
      </c>
      <c r="CE55" s="18">
        <f t="shared" si="155"/>
        <v>4.26262028992788</v>
      </c>
      <c r="CG55" s="68">
        <f t="shared" si="133"/>
        <v>-40.536090749594464</v>
      </c>
      <c r="CH55" s="69">
        <f t="shared" si="134"/>
        <v>24.329961609853449</v>
      </c>
      <c r="CI55" s="69">
        <f t="shared" si="135"/>
        <v>-16.206129139741019</v>
      </c>
      <c r="CK55" t="str">
        <f t="shared" si="147"/>
        <v>35 Business and public service associate professionals</v>
      </c>
      <c r="CL55" s="18">
        <f t="shared" ref="CL55:CP64" si="156">CL18/CL$35*100</f>
        <v>2.3486736957792069</v>
      </c>
      <c r="CM55" s="18">
        <f t="shared" si="156"/>
        <v>2.6907191280147464</v>
      </c>
      <c r="CN55" s="18">
        <f t="shared" si="156"/>
        <v>2.8261050301291242</v>
      </c>
      <c r="CO55" s="18">
        <f t="shared" si="156"/>
        <v>2.6368069658095981</v>
      </c>
      <c r="CP55" s="18">
        <f t="shared" si="156"/>
        <v>2.5424928288030193</v>
      </c>
      <c r="CR55" s="68">
        <f t="shared" si="137"/>
        <v>-50.793447976629672</v>
      </c>
      <c r="CS55" s="69">
        <f t="shared" si="138"/>
        <v>21.747354915858526</v>
      </c>
      <c r="CT55" s="69">
        <f t="shared" si="139"/>
        <v>-29.046093060771138</v>
      </c>
    </row>
    <row r="56" spans="1:98" x14ac:dyDescent="0.2">
      <c r="A56" t="str">
        <f t="shared" si="103"/>
        <v>41 Administrative occupations</v>
      </c>
      <c r="B56" s="18">
        <f t="shared" si="148"/>
        <v>3.0768864388570112</v>
      </c>
      <c r="C56" s="18">
        <f t="shared" si="148"/>
        <v>2.8520648563813822</v>
      </c>
      <c r="D56" s="18">
        <f t="shared" si="148"/>
        <v>2.8502760998501611</v>
      </c>
      <c r="E56" s="18">
        <f t="shared" si="148"/>
        <v>3.1640449055303619</v>
      </c>
      <c r="F56" s="18">
        <f t="shared" si="148"/>
        <v>3.6688880435326277</v>
      </c>
      <c r="H56" s="68">
        <f t="shared" si="105"/>
        <v>150.60559634260972</v>
      </c>
      <c r="I56" s="69">
        <f t="shared" si="106"/>
        <v>96.266236016170467</v>
      </c>
      <c r="J56" s="69">
        <f t="shared" si="107"/>
        <v>246.87183235878018</v>
      </c>
      <c r="L56" t="str">
        <f t="shared" si="140"/>
        <v>41 Administrative occupations</v>
      </c>
      <c r="M56" s="18">
        <f t="shared" si="149"/>
        <v>5.382405571067193</v>
      </c>
      <c r="N56" s="18">
        <f t="shared" si="149"/>
        <v>5.0303119542615127</v>
      </c>
      <c r="O56" s="18">
        <f t="shared" si="149"/>
        <v>5.3782719575206226</v>
      </c>
      <c r="P56" s="18">
        <f t="shared" si="149"/>
        <v>5.8913828795192087</v>
      </c>
      <c r="Q56" s="18">
        <f t="shared" si="149"/>
        <v>6.5377400042439584</v>
      </c>
      <c r="S56" s="68">
        <f t="shared" si="109"/>
        <v>135.33685662400296</v>
      </c>
      <c r="T56" s="69">
        <f t="shared" si="110"/>
        <v>93.019623286766077</v>
      </c>
      <c r="U56" s="69">
        <f t="shared" si="111"/>
        <v>228.35647991076905</v>
      </c>
      <c r="W56" t="str">
        <f t="shared" si="141"/>
        <v>41 Administrative occupations</v>
      </c>
      <c r="X56" s="18">
        <f t="shared" si="150"/>
        <v>8.7130174354250265</v>
      </c>
      <c r="Y56" s="18">
        <f t="shared" si="150"/>
        <v>7.8710095306633505</v>
      </c>
      <c r="Z56" s="18">
        <f t="shared" si="150"/>
        <v>8.5781408362014169</v>
      </c>
      <c r="AA56" s="18">
        <f t="shared" si="150"/>
        <v>9.364369059944373</v>
      </c>
      <c r="AB56" s="18">
        <f t="shared" si="150"/>
        <v>9.7960748133958759</v>
      </c>
      <c r="AD56" s="68">
        <f t="shared" si="113"/>
        <v>43.122342843563537</v>
      </c>
      <c r="AE56" s="69">
        <f t="shared" si="114"/>
        <v>74.309960677236091</v>
      </c>
      <c r="AF56" s="69">
        <f t="shared" si="115"/>
        <v>117.43230352079964</v>
      </c>
      <c r="AH56" t="str">
        <f t="shared" si="142"/>
        <v>41 Administrative occupations</v>
      </c>
      <c r="AI56" s="18">
        <f t="shared" si="151"/>
        <v>10.569388889473318</v>
      </c>
      <c r="AJ56" s="18">
        <f t="shared" si="151"/>
        <v>10.934897656423171</v>
      </c>
      <c r="AK56" s="18">
        <f t="shared" si="151"/>
        <v>11.56358957718145</v>
      </c>
      <c r="AL56" s="18">
        <f t="shared" si="151"/>
        <v>12.747687726123278</v>
      </c>
      <c r="AM56" s="18">
        <f t="shared" si="151"/>
        <v>13.405003150787717</v>
      </c>
      <c r="AO56" s="68">
        <f t="shared" si="117"/>
        <v>34.631007164258293</v>
      </c>
      <c r="AP56" s="69">
        <f t="shared" si="118"/>
        <v>73.824962507572465</v>
      </c>
      <c r="AQ56" s="69">
        <f t="shared" si="119"/>
        <v>108.45596967183076</v>
      </c>
      <c r="AS56" t="str">
        <f t="shared" si="143"/>
        <v>41 Administrative occupations</v>
      </c>
      <c r="AT56" s="18">
        <f t="shared" si="152"/>
        <v>10.962491260932392</v>
      </c>
      <c r="AU56" s="18">
        <f t="shared" si="152"/>
        <v>10.383857430696485</v>
      </c>
      <c r="AV56" s="18">
        <f t="shared" si="152"/>
        <v>11.220606674526147</v>
      </c>
      <c r="AW56" s="18">
        <f t="shared" si="152"/>
        <v>11.506056711600563</v>
      </c>
      <c r="AX56" s="18">
        <f t="shared" si="152"/>
        <v>11.597685709040521</v>
      </c>
      <c r="AZ56" s="68">
        <f t="shared" si="121"/>
        <v>26.87001771120573</v>
      </c>
      <c r="BA56" s="69">
        <f t="shared" si="122"/>
        <v>67.347634761711035</v>
      </c>
      <c r="BB56" s="69">
        <f t="shared" si="123"/>
        <v>94.217652472916754</v>
      </c>
      <c r="BD56" t="str">
        <f t="shared" si="144"/>
        <v>41 Administrative occupations</v>
      </c>
      <c r="BE56" s="18">
        <f t="shared" si="153"/>
        <v>9.0046013449290658</v>
      </c>
      <c r="BF56" s="18">
        <f t="shared" si="153"/>
        <v>8.4975672709024153</v>
      </c>
      <c r="BG56" s="18">
        <f t="shared" si="153"/>
        <v>9.2007102826117855</v>
      </c>
      <c r="BH56" s="18">
        <f t="shared" si="153"/>
        <v>9.0869785328883417</v>
      </c>
      <c r="BI56" s="18">
        <f t="shared" si="153"/>
        <v>7.943089936154224</v>
      </c>
      <c r="BK56" s="68">
        <f t="shared" si="125"/>
        <v>-9.1590914623787079</v>
      </c>
      <c r="BL56" s="69">
        <f t="shared" si="126"/>
        <v>43.829428967045949</v>
      </c>
      <c r="BM56" s="69">
        <f t="shared" si="127"/>
        <v>34.670337504667245</v>
      </c>
      <c r="BO56" t="str">
        <f t="shared" si="145"/>
        <v>41 Administrative occupations</v>
      </c>
      <c r="BP56" s="18">
        <f t="shared" si="154"/>
        <v>10.662467835661667</v>
      </c>
      <c r="BQ56" s="18">
        <f t="shared" si="154"/>
        <v>10.08034367368602</v>
      </c>
      <c r="BR56" s="18">
        <f t="shared" si="154"/>
        <v>10.351273107008662</v>
      </c>
      <c r="BS56" s="18">
        <f t="shared" si="154"/>
        <v>9.7362669381410427</v>
      </c>
      <c r="BT56" s="18">
        <f t="shared" si="154"/>
        <v>7.4766584329930623</v>
      </c>
      <c r="BV56" s="68">
        <f t="shared" si="129"/>
        <v>-48.824756270362194</v>
      </c>
      <c r="BW56" s="69">
        <f t="shared" si="130"/>
        <v>33.482171727079312</v>
      </c>
      <c r="BX56" s="69">
        <f t="shared" si="131"/>
        <v>-15.342584543282875</v>
      </c>
      <c r="BZ56" t="str">
        <f t="shared" si="146"/>
        <v>41 Administrative occupations</v>
      </c>
      <c r="CA56" s="18">
        <f t="shared" si="155"/>
        <v>8.248817076940842</v>
      </c>
      <c r="CB56" s="18">
        <f t="shared" si="155"/>
        <v>7.3952201976218657</v>
      </c>
      <c r="CC56" s="18">
        <f t="shared" si="155"/>
        <v>8.3652424198347966</v>
      </c>
      <c r="CD56" s="18">
        <f t="shared" si="155"/>
        <v>6.5771290298442766</v>
      </c>
      <c r="CE56" s="18">
        <f t="shared" si="155"/>
        <v>2.984292820966997</v>
      </c>
      <c r="CG56" s="68">
        <f t="shared" si="133"/>
        <v>-77.154627335879127</v>
      </c>
      <c r="CH56" s="69">
        <f t="shared" si="134"/>
        <v>18.731923452740393</v>
      </c>
      <c r="CI56" s="69">
        <f t="shared" si="135"/>
        <v>-58.422703883138723</v>
      </c>
      <c r="CK56" t="str">
        <f t="shared" si="147"/>
        <v>41 Administrative occupations</v>
      </c>
      <c r="CL56" s="18">
        <f t="shared" si="156"/>
        <v>5.8559384797580192</v>
      </c>
      <c r="CM56" s="18">
        <f t="shared" si="156"/>
        <v>5.2816751264272934</v>
      </c>
      <c r="CN56" s="18">
        <f t="shared" si="156"/>
        <v>4.8777446937402642</v>
      </c>
      <c r="CO56" s="18">
        <f t="shared" si="156"/>
        <v>4.079900448671018</v>
      </c>
      <c r="CP56" s="18">
        <f t="shared" si="156"/>
        <v>2.3798486451109802</v>
      </c>
      <c r="CR56" s="68">
        <f t="shared" si="137"/>
        <v>-73.314105292433794</v>
      </c>
      <c r="CS56" s="69">
        <f t="shared" si="138"/>
        <v>17.187355592462502</v>
      </c>
      <c r="CT56" s="69">
        <f t="shared" si="139"/>
        <v>-56.126749699971299</v>
      </c>
    </row>
    <row r="57" spans="1:98" x14ac:dyDescent="0.2">
      <c r="A57" t="str">
        <f t="shared" si="103"/>
        <v>42 Secretarial and related occupations</v>
      </c>
      <c r="B57" s="18">
        <f t="shared" si="148"/>
        <v>0.32562687274252616</v>
      </c>
      <c r="C57" s="18">
        <f t="shared" si="148"/>
        <v>0.2951155788126667</v>
      </c>
      <c r="D57" s="18">
        <f t="shared" si="148"/>
        <v>0.28335353602671703</v>
      </c>
      <c r="E57" s="18">
        <f t="shared" si="148"/>
        <v>0.33731512201271024</v>
      </c>
      <c r="F57" s="18">
        <f t="shared" si="148"/>
        <v>0.48399584196606388</v>
      </c>
      <c r="H57" s="68">
        <f t="shared" si="105"/>
        <v>232.54944764951455</v>
      </c>
      <c r="I57" s="69">
        <f t="shared" si="106"/>
        <v>132.79825341271481</v>
      </c>
      <c r="J57" s="69">
        <f t="shared" si="107"/>
        <v>365.34770106222936</v>
      </c>
      <c r="L57" t="str">
        <f t="shared" si="140"/>
        <v>42 Secretarial and related occupations</v>
      </c>
      <c r="M57" s="18">
        <f t="shared" si="149"/>
        <v>0.96644087240743171</v>
      </c>
      <c r="N57" s="18">
        <f t="shared" si="149"/>
        <v>0.78648835246998039</v>
      </c>
      <c r="O57" s="18">
        <f t="shared" si="149"/>
        <v>0.8307607720133422</v>
      </c>
      <c r="P57" s="18">
        <f t="shared" si="149"/>
        <v>0.9398346892843138</v>
      </c>
      <c r="Q57" s="18">
        <f t="shared" si="149"/>
        <v>0.88101191327040418</v>
      </c>
      <c r="S57" s="68">
        <f t="shared" si="109"/>
        <v>105.31035870262913</v>
      </c>
      <c r="T57" s="69">
        <f t="shared" si="110"/>
        <v>96.219684100879363</v>
      </c>
      <c r="U57" s="69">
        <f t="shared" si="111"/>
        <v>201.53004280350845</v>
      </c>
      <c r="W57" t="str">
        <f t="shared" si="141"/>
        <v>42 Secretarial and related occupations</v>
      </c>
      <c r="X57" s="18">
        <f t="shared" si="150"/>
        <v>1.5953952539271943</v>
      </c>
      <c r="Y57" s="18">
        <f t="shared" si="150"/>
        <v>1.3909212805361999</v>
      </c>
      <c r="Z57" s="18">
        <f t="shared" si="150"/>
        <v>1.4283655343659991</v>
      </c>
      <c r="AA57" s="18">
        <f t="shared" si="150"/>
        <v>1.7332575143743443</v>
      </c>
      <c r="AB57" s="18">
        <f t="shared" si="150"/>
        <v>2.5204115291998779</v>
      </c>
      <c r="AD57" s="68">
        <f t="shared" si="113"/>
        <v>121.1467753075781</v>
      </c>
      <c r="AE57" s="69">
        <f t="shared" si="114"/>
        <v>98.924296743425728</v>
      </c>
      <c r="AF57" s="69">
        <f t="shared" si="115"/>
        <v>220.07107205100377</v>
      </c>
      <c r="AH57" t="str">
        <f t="shared" si="142"/>
        <v>42 Secretarial and related occupations</v>
      </c>
      <c r="AI57" s="18">
        <f t="shared" si="151"/>
        <v>2.4128622317963409</v>
      </c>
      <c r="AJ57" s="18">
        <f t="shared" si="151"/>
        <v>2.2568630709749105</v>
      </c>
      <c r="AK57" s="18">
        <f t="shared" si="151"/>
        <v>2.5050353570192767</v>
      </c>
      <c r="AL57" s="18">
        <f t="shared" si="151"/>
        <v>2.8231478391123526</v>
      </c>
      <c r="AM57" s="18">
        <f t="shared" si="151"/>
        <v>2.862963939241848</v>
      </c>
      <c r="AO57" s="68">
        <f t="shared" si="117"/>
        <v>32.731151205206984</v>
      </c>
      <c r="AP57" s="69">
        <f t="shared" si="118"/>
        <v>77.592422953427644</v>
      </c>
      <c r="AQ57" s="69">
        <f t="shared" si="119"/>
        <v>110.32357415863463</v>
      </c>
      <c r="AS57" t="str">
        <f t="shared" si="143"/>
        <v>42 Secretarial and related occupations</v>
      </c>
      <c r="AT57" s="18">
        <f t="shared" si="152"/>
        <v>1.9902381667658797</v>
      </c>
      <c r="AU57" s="18">
        <f t="shared" si="152"/>
        <v>1.6631437672872829</v>
      </c>
      <c r="AV57" s="18">
        <f t="shared" si="152"/>
        <v>1.9275940670758187</v>
      </c>
      <c r="AW57" s="18">
        <f t="shared" si="152"/>
        <v>1.9476967126555111</v>
      </c>
      <c r="AX57" s="18">
        <f t="shared" si="152"/>
        <v>2.6991439079762301</v>
      </c>
      <c r="AZ57" s="68">
        <f t="shared" si="121"/>
        <v>71.875693367005937</v>
      </c>
      <c r="BA57" s="69">
        <f t="shared" si="122"/>
        <v>67.803407428739774</v>
      </c>
      <c r="BB57" s="69">
        <f t="shared" si="123"/>
        <v>139.67910079574574</v>
      </c>
      <c r="BD57" t="str">
        <f t="shared" si="144"/>
        <v>42 Secretarial and related occupations</v>
      </c>
      <c r="BE57" s="18">
        <f t="shared" si="153"/>
        <v>1.8865088411425059</v>
      </c>
      <c r="BF57" s="18">
        <f t="shared" si="153"/>
        <v>1.7198915072405883</v>
      </c>
      <c r="BG57" s="18">
        <f t="shared" si="153"/>
        <v>1.6872239824377897</v>
      </c>
      <c r="BH57" s="18">
        <f t="shared" si="153"/>
        <v>1.5722625848461413</v>
      </c>
      <c r="BI57" s="18">
        <f t="shared" si="153"/>
        <v>0.49228519334449278</v>
      </c>
      <c r="BK57" s="68">
        <f t="shared" si="125"/>
        <v>-69.29865666286031</v>
      </c>
      <c r="BL57" s="69">
        <f t="shared" si="126"/>
        <v>31.353582481567827</v>
      </c>
      <c r="BM57" s="69">
        <f t="shared" si="127"/>
        <v>-37.94507418129249</v>
      </c>
      <c r="BO57" t="str">
        <f t="shared" si="145"/>
        <v>42 Secretarial and related occupations</v>
      </c>
      <c r="BP57" s="18">
        <f t="shared" si="154"/>
        <v>2.679890486792611</v>
      </c>
      <c r="BQ57" s="18">
        <f t="shared" si="154"/>
        <v>2.4021689564567206</v>
      </c>
      <c r="BR57" s="18">
        <f t="shared" si="154"/>
        <v>2.1629035088294675</v>
      </c>
      <c r="BS57" s="18">
        <f t="shared" si="154"/>
        <v>1.5820253829349322</v>
      </c>
      <c r="BT57" s="18">
        <f t="shared" si="154"/>
        <v>0.40491594502821682</v>
      </c>
      <c r="BV57" s="68">
        <f t="shared" si="129"/>
        <v>-86.736019336216557</v>
      </c>
      <c r="BW57" s="69">
        <f t="shared" si="130"/>
        <v>24.747679777050404</v>
      </c>
      <c r="BX57" s="69">
        <f t="shared" si="131"/>
        <v>-61.988339559166135</v>
      </c>
      <c r="BZ57" t="str">
        <f t="shared" si="146"/>
        <v>42 Secretarial and related occupations</v>
      </c>
      <c r="CA57" s="18">
        <f t="shared" si="155"/>
        <v>3.1075597647074513</v>
      </c>
      <c r="CB57" s="18">
        <f t="shared" si="155"/>
        <v>2.9195066895370698</v>
      </c>
      <c r="CC57" s="18">
        <f t="shared" si="155"/>
        <v>3.1146827332176823</v>
      </c>
      <c r="CD57" s="18">
        <f t="shared" si="155"/>
        <v>1.8233165401887685</v>
      </c>
      <c r="CE57" s="18">
        <f t="shared" si="155"/>
        <v>0.81389710209510224</v>
      </c>
      <c r="CG57" s="68">
        <f t="shared" si="133"/>
        <v>-83.26633653081015</v>
      </c>
      <c r="CH57" s="69">
        <f t="shared" si="134"/>
        <v>17.487664423417566</v>
      </c>
      <c r="CI57" s="69">
        <f t="shared" si="135"/>
        <v>-65.77867210739258</v>
      </c>
      <c r="CK57" t="str">
        <f t="shared" si="147"/>
        <v>42 Secretarial and related occupations</v>
      </c>
      <c r="CL57" s="18">
        <f t="shared" si="156"/>
        <v>2.3509648288472311</v>
      </c>
      <c r="CM57" s="18">
        <f t="shared" si="156"/>
        <v>2.4053491138863752</v>
      </c>
      <c r="CN57" s="18">
        <f t="shared" si="156"/>
        <v>2.0912220119814138</v>
      </c>
      <c r="CO57" s="18">
        <f t="shared" si="156"/>
        <v>2.6419827179267901</v>
      </c>
      <c r="CP57" s="18">
        <f t="shared" si="156"/>
        <v>0.98904714124930848</v>
      </c>
      <c r="CR57" s="68">
        <f t="shared" si="137"/>
        <v>-74.131672759770538</v>
      </c>
      <c r="CS57" s="69">
        <f t="shared" si="138"/>
        <v>28.487548537369655</v>
      </c>
      <c r="CT57" s="69">
        <f t="shared" si="139"/>
        <v>-45.644124222400883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0.22348310075395811</v>
      </c>
      <c r="C58" s="18">
        <f t="shared" si="148"/>
        <v>0.30701124511188493</v>
      </c>
      <c r="D58" s="18">
        <f t="shared" si="148"/>
        <v>0.26958840295183489</v>
      </c>
      <c r="E58" s="18">
        <f t="shared" si="148"/>
        <v>0.26548890849065226</v>
      </c>
      <c r="F58" s="18">
        <f t="shared" si="148"/>
        <v>0.30787149155273397</v>
      </c>
      <c r="H58" s="68">
        <f t="shared" si="105"/>
        <v>122.33687981328652</v>
      </c>
      <c r="I58" s="69">
        <f t="shared" si="106"/>
        <v>118.00685194821855</v>
      </c>
      <c r="J58" s="69">
        <f t="shared" si="107"/>
        <v>240.3437317615051</v>
      </c>
      <c r="L58" t="str">
        <f t="shared" si="140"/>
        <v>51 Skilled agricultural and related trades</v>
      </c>
      <c r="M58" s="18">
        <f t="shared" si="149"/>
        <v>0.23045928464068949</v>
      </c>
      <c r="N58" s="18">
        <f t="shared" si="149"/>
        <v>0.19103679084566372</v>
      </c>
      <c r="O58" s="18">
        <f t="shared" si="149"/>
        <v>0.20132839108363099</v>
      </c>
      <c r="P58" s="18">
        <f t="shared" si="149"/>
        <v>0.20021550479975189</v>
      </c>
      <c r="Q58" s="18">
        <f t="shared" si="149"/>
        <v>0.21817027067206177</v>
      </c>
      <c r="S58" s="68">
        <f t="shared" si="109"/>
        <v>109.79522990893997</v>
      </c>
      <c r="T58" s="69">
        <f t="shared" si="110"/>
        <v>78.875724168073418</v>
      </c>
      <c r="U58" s="69">
        <f t="shared" si="111"/>
        <v>188.67095407701336</v>
      </c>
      <c r="W58" t="str">
        <f t="shared" si="141"/>
        <v>51 Skilled agricultural and related trades</v>
      </c>
      <c r="X58" s="18">
        <f t="shared" si="150"/>
        <v>0.87365897032663375</v>
      </c>
      <c r="Y58" s="18">
        <f t="shared" si="150"/>
        <v>0.80302696592131761</v>
      </c>
      <c r="Z58" s="18">
        <f t="shared" si="150"/>
        <v>0.92120492417952626</v>
      </c>
      <c r="AA58" s="18">
        <f t="shared" si="150"/>
        <v>0.98784684157705149</v>
      </c>
      <c r="AB58" s="18">
        <f t="shared" si="150"/>
        <v>1.2241843500331491</v>
      </c>
      <c r="AD58" s="68">
        <f t="shared" si="113"/>
        <v>66.547872079282484</v>
      </c>
      <c r="AE58" s="69">
        <f t="shared" si="114"/>
        <v>89.705904826927394</v>
      </c>
      <c r="AF58" s="69">
        <f t="shared" si="115"/>
        <v>156.25377690620988</v>
      </c>
      <c r="AH58" t="str">
        <f t="shared" si="142"/>
        <v>51 Skilled agricultural and related trades</v>
      </c>
      <c r="AI58" s="18">
        <f t="shared" si="151"/>
        <v>1.3703984272941727</v>
      </c>
      <c r="AJ58" s="18">
        <f t="shared" si="151"/>
        <v>1.5627335730812313</v>
      </c>
      <c r="AK58" s="18">
        <f t="shared" si="151"/>
        <v>1.5246370548622448</v>
      </c>
      <c r="AL58" s="18">
        <f t="shared" si="151"/>
        <v>1.7102673772902328</v>
      </c>
      <c r="AM58" s="18">
        <f t="shared" si="151"/>
        <v>2.0713146791898058</v>
      </c>
      <c r="AO58" s="68">
        <f t="shared" si="117"/>
        <v>57.779456467859369</v>
      </c>
      <c r="AP58" s="69">
        <f t="shared" si="118"/>
        <v>91.233059279544577</v>
      </c>
      <c r="AQ58" s="69">
        <f t="shared" si="119"/>
        <v>149.01251574740394</v>
      </c>
      <c r="AS58" t="str">
        <f t="shared" si="143"/>
        <v>51 Skilled agricultural and related trades</v>
      </c>
      <c r="AT58" s="18">
        <f t="shared" si="152"/>
        <v>2.2088080941916521</v>
      </c>
      <c r="AU58" s="18">
        <f t="shared" si="152"/>
        <v>2.2076737791748999</v>
      </c>
      <c r="AV58" s="18">
        <f t="shared" si="152"/>
        <v>2.2032878094123411</v>
      </c>
      <c r="AW58" s="18">
        <f t="shared" si="152"/>
        <v>2.2977766559181045</v>
      </c>
      <c r="AX58" s="18">
        <f t="shared" si="152"/>
        <v>2.6591579555381561</v>
      </c>
      <c r="AZ58" s="68">
        <f t="shared" si="121"/>
        <v>48.141558035450039</v>
      </c>
      <c r="BA58" s="69">
        <f t="shared" si="122"/>
        <v>78.344256175450369</v>
      </c>
      <c r="BB58" s="69">
        <f t="shared" si="123"/>
        <v>126.4858142109004</v>
      </c>
      <c r="BD58" t="str">
        <f t="shared" si="144"/>
        <v>51 Skilled agricultural and related trades</v>
      </c>
      <c r="BE58" s="18">
        <f t="shared" si="153"/>
        <v>1.1142654014395184</v>
      </c>
      <c r="BF58" s="18">
        <f t="shared" si="153"/>
        <v>1.0099716232410774</v>
      </c>
      <c r="BG58" s="18">
        <f t="shared" si="153"/>
        <v>1.0706752990243933</v>
      </c>
      <c r="BH58" s="18">
        <f t="shared" si="153"/>
        <v>0.98899025513917127</v>
      </c>
      <c r="BI58" s="18">
        <f t="shared" si="153"/>
        <v>1.0212917902142971</v>
      </c>
      <c r="BK58" s="68">
        <f t="shared" si="125"/>
        <v>0.37034159217571394</v>
      </c>
      <c r="BL58" s="69">
        <f t="shared" si="126"/>
        <v>44.787260368686525</v>
      </c>
      <c r="BM58" s="69">
        <f t="shared" si="127"/>
        <v>45.157601960862237</v>
      </c>
      <c r="BO58" t="str">
        <f t="shared" si="145"/>
        <v>51 Skilled agricultural and related trades</v>
      </c>
      <c r="BP58" s="18">
        <f t="shared" si="154"/>
        <v>1.599068836482237</v>
      </c>
      <c r="BQ58" s="18">
        <f t="shared" si="154"/>
        <v>1.4884854676777211</v>
      </c>
      <c r="BR58" s="18">
        <f t="shared" si="154"/>
        <v>1.6311068763035164</v>
      </c>
      <c r="BS58" s="18">
        <f t="shared" si="154"/>
        <v>1.6267892755351725</v>
      </c>
      <c r="BT58" s="18">
        <f t="shared" si="154"/>
        <v>2.0251458501817097</v>
      </c>
      <c r="BV58" s="68">
        <f t="shared" si="129"/>
        <v>-12.032948779484112</v>
      </c>
      <c r="BW58" s="69">
        <f t="shared" si="130"/>
        <v>48.542538409084877</v>
      </c>
      <c r="BX58" s="69">
        <f t="shared" si="131"/>
        <v>36.509589629600761</v>
      </c>
      <c r="BZ58" t="str">
        <f t="shared" si="146"/>
        <v>51 Skilled agricultural and related trades</v>
      </c>
      <c r="CA58" s="18">
        <f t="shared" si="155"/>
        <v>2.167059112561208</v>
      </c>
      <c r="CB58" s="18">
        <f t="shared" si="155"/>
        <v>2.0704821893568428</v>
      </c>
      <c r="CC58" s="18">
        <f t="shared" si="155"/>
        <v>2.1374880452940128</v>
      </c>
      <c r="CD58" s="18">
        <f t="shared" si="155"/>
        <v>2.159781198055982</v>
      </c>
      <c r="CE58" s="18">
        <f t="shared" si="155"/>
        <v>3.1708516696600837</v>
      </c>
      <c r="CG58" s="68">
        <f t="shared" si="133"/>
        <v>-5.003506314614091</v>
      </c>
      <c r="CH58" s="69">
        <f t="shared" si="134"/>
        <v>37.560273212498096</v>
      </c>
      <c r="CI58" s="69">
        <f t="shared" si="135"/>
        <v>32.556766897884003</v>
      </c>
      <c r="CK58" t="str">
        <f t="shared" si="147"/>
        <v>51 Skilled agricultural and related trades</v>
      </c>
      <c r="CL58" s="18">
        <f t="shared" si="156"/>
        <v>3.7077170964727868</v>
      </c>
      <c r="CM58" s="18">
        <f t="shared" si="156"/>
        <v>4.2606970865598335</v>
      </c>
      <c r="CN58" s="18">
        <f t="shared" si="156"/>
        <v>5.6471854161617587</v>
      </c>
      <c r="CO58" s="18">
        <f t="shared" si="156"/>
        <v>5.7114903315287897</v>
      </c>
      <c r="CP58" s="18">
        <f t="shared" si="156"/>
        <v>3.1388054486084829</v>
      </c>
      <c r="CR58" s="68">
        <f t="shared" si="137"/>
        <v>-69.599281615343315</v>
      </c>
      <c r="CS58" s="69">
        <f t="shared" si="138"/>
        <v>22.392480287018682</v>
      </c>
      <c r="CT58" s="69">
        <f t="shared" si="139"/>
        <v>-47.206801328324637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0.24317552993507754</v>
      </c>
      <c r="C59" s="18">
        <f t="shared" si="148"/>
        <v>0.22747325980663788</v>
      </c>
      <c r="D59" s="18">
        <f t="shared" si="148"/>
        <v>0.22220001937953343</v>
      </c>
      <c r="E59" s="18">
        <f t="shared" si="148"/>
        <v>0.24674023726321762</v>
      </c>
      <c r="F59" s="18">
        <f t="shared" si="148"/>
        <v>0.25863606830162467</v>
      </c>
      <c r="H59" s="68">
        <f t="shared" si="105"/>
        <v>126.61478133390938</v>
      </c>
      <c r="I59" s="69">
        <f t="shared" si="106"/>
        <v>67.182650870651045</v>
      </c>
      <c r="J59" s="69">
        <f t="shared" si="107"/>
        <v>193.79743220456044</v>
      </c>
      <c r="L59" t="str">
        <f t="shared" si="140"/>
        <v>52 Skilled metal, electrical and electronic trades</v>
      </c>
      <c r="M59" s="18">
        <f t="shared" si="149"/>
        <v>0.89731586119846785</v>
      </c>
      <c r="N59" s="18">
        <f t="shared" si="149"/>
        <v>0.83579935619813839</v>
      </c>
      <c r="O59" s="18">
        <f t="shared" si="149"/>
        <v>0.64709355520050604</v>
      </c>
      <c r="P59" s="18">
        <f t="shared" si="149"/>
        <v>0.84626820010631787</v>
      </c>
      <c r="Q59" s="18">
        <f t="shared" si="149"/>
        <v>1.0609220806710322</v>
      </c>
      <c r="S59" s="68">
        <f t="shared" si="109"/>
        <v>217.41063639548025</v>
      </c>
      <c r="T59" s="69">
        <f t="shared" si="110"/>
        <v>103.55893654840527</v>
      </c>
      <c r="U59" s="69">
        <f t="shared" si="111"/>
        <v>320.96957294388551</v>
      </c>
      <c r="W59" t="str">
        <f t="shared" si="141"/>
        <v>52 Skilled metal, electrical and electronic trades</v>
      </c>
      <c r="X59" s="18">
        <f t="shared" si="150"/>
        <v>1.1793263311870024</v>
      </c>
      <c r="Y59" s="18">
        <f t="shared" si="150"/>
        <v>1.1660876343353723</v>
      </c>
      <c r="Z59" s="18">
        <f t="shared" si="150"/>
        <v>0.92380738812337637</v>
      </c>
      <c r="AA59" s="18">
        <f t="shared" si="150"/>
        <v>1.0662115953782785</v>
      </c>
      <c r="AB59" s="18">
        <f t="shared" si="150"/>
        <v>1.2173079187575579</v>
      </c>
      <c r="AD59" s="68">
        <f t="shared" si="113"/>
        <v>65.145799488745638</v>
      </c>
      <c r="AE59" s="69">
        <f t="shared" si="114"/>
        <v>71.540115745769526</v>
      </c>
      <c r="AF59" s="69">
        <f t="shared" si="115"/>
        <v>136.68591523451516</v>
      </c>
      <c r="AH59" t="str">
        <f t="shared" si="142"/>
        <v>52 Skilled metal, electrical and electronic trades</v>
      </c>
      <c r="AI59" s="18">
        <f t="shared" si="151"/>
        <v>1.4354813016001091</v>
      </c>
      <c r="AJ59" s="18">
        <f t="shared" si="151"/>
        <v>1.4776303720680557</v>
      </c>
      <c r="AK59" s="18">
        <f t="shared" si="151"/>
        <v>1.2417228713082662</v>
      </c>
      <c r="AL59" s="18">
        <f t="shared" si="151"/>
        <v>1.4744764023380814</v>
      </c>
      <c r="AM59" s="18">
        <f t="shared" si="151"/>
        <v>1.6728159973617291</v>
      </c>
      <c r="AO59" s="68">
        <f t="shared" si="117"/>
        <v>56.45676127113034</v>
      </c>
      <c r="AP59" s="69">
        <f t="shared" si="118"/>
        <v>62.634842787848996</v>
      </c>
      <c r="AQ59" s="69">
        <f t="shared" si="119"/>
        <v>119.09160405897934</v>
      </c>
      <c r="AS59" t="str">
        <f t="shared" si="143"/>
        <v>52 Skilled metal, electrical and electronic trades</v>
      </c>
      <c r="AT59" s="18">
        <f t="shared" si="152"/>
        <v>5.8973688432772295</v>
      </c>
      <c r="AU59" s="18">
        <f t="shared" si="152"/>
        <v>5.7402586572499974</v>
      </c>
      <c r="AV59" s="18">
        <f t="shared" si="152"/>
        <v>4.8132231542790294</v>
      </c>
      <c r="AW59" s="18">
        <f t="shared" si="152"/>
        <v>5.0645607518608982</v>
      </c>
      <c r="AX59" s="18">
        <f t="shared" si="152"/>
        <v>5.3316582600029525</v>
      </c>
      <c r="AZ59" s="68">
        <f t="shared" si="121"/>
        <v>35.965997034987986</v>
      </c>
      <c r="BA59" s="69">
        <f t="shared" si="122"/>
        <v>56.660518505279647</v>
      </c>
      <c r="BB59" s="69">
        <f t="shared" si="123"/>
        <v>92.626515540267633</v>
      </c>
      <c r="BD59" t="str">
        <f t="shared" si="144"/>
        <v>52 Skilled metal, electrical and electronic trades</v>
      </c>
      <c r="BE59" s="18">
        <f t="shared" si="153"/>
        <v>8.7005451977841854</v>
      </c>
      <c r="BF59" s="18">
        <f t="shared" si="153"/>
        <v>8.2006181898132411</v>
      </c>
      <c r="BG59" s="18">
        <f t="shared" si="153"/>
        <v>7.5509470801267371</v>
      </c>
      <c r="BH59" s="18">
        <f t="shared" si="153"/>
        <v>7.3582090358263645</v>
      </c>
      <c r="BI59" s="18">
        <f t="shared" si="153"/>
        <v>7.1128255290359927</v>
      </c>
      <c r="BK59" s="68">
        <f t="shared" si="125"/>
        <v>-0.88164762594844215</v>
      </c>
      <c r="BL59" s="69">
        <f t="shared" si="126"/>
        <v>33.69327050207778</v>
      </c>
      <c r="BM59" s="69">
        <f t="shared" si="127"/>
        <v>32.811622876129334</v>
      </c>
      <c r="BO59" t="str">
        <f t="shared" si="145"/>
        <v>52 Skilled metal, electrical and electronic trades</v>
      </c>
      <c r="BP59" s="18">
        <f t="shared" si="154"/>
        <v>4.8900149829985979</v>
      </c>
      <c r="BQ59" s="18">
        <f t="shared" si="154"/>
        <v>4.5288687660944884</v>
      </c>
      <c r="BR59" s="18">
        <f t="shared" si="154"/>
        <v>4.5776777633317698</v>
      </c>
      <c r="BS59" s="18">
        <f t="shared" si="154"/>
        <v>4.3564955336440923</v>
      </c>
      <c r="BT59" s="18">
        <f t="shared" si="154"/>
        <v>4.1351864264809164</v>
      </c>
      <c r="BV59" s="68">
        <f t="shared" si="129"/>
        <v>-35.997635067783079</v>
      </c>
      <c r="BW59" s="69">
        <f t="shared" si="130"/>
        <v>31.831649938799977</v>
      </c>
      <c r="BX59" s="69">
        <f t="shared" si="131"/>
        <v>-4.1659851289831007</v>
      </c>
      <c r="BZ59" t="str">
        <f t="shared" si="146"/>
        <v>52 Skilled metal, electrical and electronic trades</v>
      </c>
      <c r="CA59" s="18">
        <f t="shared" si="155"/>
        <v>4.0380850816081084</v>
      </c>
      <c r="CB59" s="18">
        <f t="shared" si="155"/>
        <v>3.9838206245849848</v>
      </c>
      <c r="CC59" s="18">
        <f t="shared" si="155"/>
        <v>3.4093382245744932</v>
      </c>
      <c r="CD59" s="18">
        <f t="shared" si="155"/>
        <v>3.3680780779822319</v>
      </c>
      <c r="CE59" s="18">
        <f t="shared" si="155"/>
        <v>2.5504318767056966</v>
      </c>
      <c r="CG59" s="68">
        <f t="shared" si="133"/>
        <v>-52.095205238039711</v>
      </c>
      <c r="CH59" s="69">
        <f t="shared" si="134"/>
        <v>25.787335006907668</v>
      </c>
      <c r="CI59" s="69">
        <f t="shared" si="135"/>
        <v>-26.307870231132043</v>
      </c>
      <c r="CK59" t="str">
        <f t="shared" si="147"/>
        <v>52 Skilled metal, electrical and electronic trades</v>
      </c>
      <c r="CL59" s="18">
        <f t="shared" si="156"/>
        <v>3.6176433416189084</v>
      </c>
      <c r="CM59" s="18">
        <f t="shared" si="156"/>
        <v>4.3147723761838011</v>
      </c>
      <c r="CN59" s="18">
        <f t="shared" si="156"/>
        <v>4.3298057562209697</v>
      </c>
      <c r="CO59" s="18">
        <f t="shared" si="156"/>
        <v>4.0922966577561652</v>
      </c>
      <c r="CP59" s="18">
        <f t="shared" si="156"/>
        <v>2.7920989093425339</v>
      </c>
      <c r="CR59" s="68">
        <f t="shared" si="137"/>
        <v>-64.729316049939285</v>
      </c>
      <c r="CS59" s="69">
        <f t="shared" si="138"/>
        <v>19.472847898174845</v>
      </c>
      <c r="CT59" s="69">
        <f t="shared" si="139"/>
        <v>-45.256468151764437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0.17613871962864083</v>
      </c>
      <c r="C60" s="18">
        <f t="shared" si="148"/>
        <v>0.10372931226730424</v>
      </c>
      <c r="D60" s="18">
        <f t="shared" si="148"/>
        <v>7.217856735234375E-2</v>
      </c>
      <c r="E60" s="18">
        <f t="shared" si="148"/>
        <v>0.11503860798043709</v>
      </c>
      <c r="F60" s="18">
        <f t="shared" si="148"/>
        <v>9.9284961653540615E-2</v>
      </c>
      <c r="H60" s="68">
        <f t="shared" si="105"/>
        <v>167.80485846453064</v>
      </c>
      <c r="I60" s="69">
        <f t="shared" si="106"/>
        <v>92.362265573284063</v>
      </c>
      <c r="J60" s="69">
        <f t="shared" si="107"/>
        <v>260.16712403781474</v>
      </c>
      <c r="L60" t="str">
        <f t="shared" si="140"/>
        <v>53 Skilled construction and building trades</v>
      </c>
      <c r="M60" s="18">
        <f t="shared" si="149"/>
        <v>0.38208413777118821</v>
      </c>
      <c r="N60" s="18">
        <f t="shared" si="149"/>
        <v>0.34825817606537135</v>
      </c>
      <c r="O60" s="18">
        <f t="shared" si="149"/>
        <v>0.24770549841737272</v>
      </c>
      <c r="P60" s="18">
        <f t="shared" si="149"/>
        <v>0.30111263457160425</v>
      </c>
      <c r="Q60" s="18">
        <f t="shared" si="149"/>
        <v>0.28481785185460828</v>
      </c>
      <c r="S60" s="68">
        <f t="shared" si="109"/>
        <v>122.60587478407963</v>
      </c>
      <c r="T60" s="69">
        <f t="shared" si="110"/>
        <v>81.692476403209128</v>
      </c>
      <c r="U60" s="69">
        <f t="shared" si="111"/>
        <v>204.29835118728877</v>
      </c>
      <c r="W60" t="str">
        <f t="shared" si="141"/>
        <v>53 Skilled construction and building trades</v>
      </c>
      <c r="X60" s="18">
        <f t="shared" si="150"/>
        <v>0.75539890023553746</v>
      </c>
      <c r="Y60" s="18">
        <f t="shared" si="150"/>
        <v>0.67362826980816648</v>
      </c>
      <c r="Z60" s="18">
        <f t="shared" si="150"/>
        <v>0.5255133619474881</v>
      </c>
      <c r="AA60" s="18">
        <f t="shared" si="150"/>
        <v>0.59934520785089263</v>
      </c>
      <c r="AB60" s="18">
        <f t="shared" si="150"/>
        <v>0.60659819471085819</v>
      </c>
      <c r="AD60" s="68">
        <f t="shared" si="113"/>
        <v>44.665797736056987</v>
      </c>
      <c r="AE60" s="69">
        <f t="shared" si="114"/>
        <v>68.538252257588255</v>
      </c>
      <c r="AF60" s="69">
        <f t="shared" si="115"/>
        <v>113.20404999364524</v>
      </c>
      <c r="AH60" t="str">
        <f t="shared" si="142"/>
        <v>53 Skilled construction and building trades</v>
      </c>
      <c r="AI60" s="18">
        <f t="shared" si="151"/>
        <v>1.3869133824757696</v>
      </c>
      <c r="AJ60" s="18">
        <f t="shared" si="151"/>
        <v>1.7199784249375996</v>
      </c>
      <c r="AK60" s="18">
        <f t="shared" si="151"/>
        <v>1.2734318945434608</v>
      </c>
      <c r="AL60" s="18">
        <f t="shared" si="151"/>
        <v>1.6248047349868333</v>
      </c>
      <c r="AM60" s="18">
        <f t="shared" si="151"/>
        <v>1.748975580111211</v>
      </c>
      <c r="AO60" s="68">
        <f t="shared" si="117"/>
        <v>59.506676455153283</v>
      </c>
      <c r="AP60" s="69">
        <f t="shared" si="118"/>
        <v>80.012755636693271</v>
      </c>
      <c r="AQ60" s="69">
        <f t="shared" si="119"/>
        <v>139.51943209184657</v>
      </c>
      <c r="AS60" t="str">
        <f t="shared" si="143"/>
        <v>53 Skilled construction and building trades</v>
      </c>
      <c r="AT60" s="18">
        <f t="shared" si="152"/>
        <v>2.2029989399857546</v>
      </c>
      <c r="AU60" s="18">
        <f t="shared" si="152"/>
        <v>2.2700941227062876</v>
      </c>
      <c r="AV60" s="18">
        <f t="shared" si="152"/>
        <v>1.7879538408349955</v>
      </c>
      <c r="AW60" s="18">
        <f t="shared" si="152"/>
        <v>2.0795900046168789</v>
      </c>
      <c r="AX60" s="18">
        <f t="shared" si="152"/>
        <v>2.0533597601290636</v>
      </c>
      <c r="AZ60" s="68">
        <f t="shared" si="121"/>
        <v>40.96547151120118</v>
      </c>
      <c r="BA60" s="69">
        <f t="shared" si="122"/>
        <v>73.256057320940386</v>
      </c>
      <c r="BB60" s="69">
        <f t="shared" si="123"/>
        <v>114.22152883214156</v>
      </c>
      <c r="BD60" t="str">
        <f t="shared" si="144"/>
        <v>53 Skilled construction and building trades</v>
      </c>
      <c r="BE60" s="18">
        <f t="shared" si="153"/>
        <v>6.2745824762285203</v>
      </c>
      <c r="BF60" s="18">
        <f t="shared" si="153"/>
        <v>6.154514103617684</v>
      </c>
      <c r="BG60" s="18">
        <f t="shared" si="153"/>
        <v>4.9737370983090559</v>
      </c>
      <c r="BH60" s="18">
        <f t="shared" si="153"/>
        <v>5.0250126956799077</v>
      </c>
      <c r="BI60" s="18">
        <f t="shared" si="153"/>
        <v>4.6049858526140586</v>
      </c>
      <c r="BK60" s="68">
        <f t="shared" si="125"/>
        <v>-2.5776010541898686</v>
      </c>
      <c r="BL60" s="69">
        <f t="shared" si="126"/>
        <v>37.525990774366377</v>
      </c>
      <c r="BM60" s="69">
        <f t="shared" si="127"/>
        <v>34.948389720176507</v>
      </c>
      <c r="BO60" t="str">
        <f t="shared" si="145"/>
        <v>53 Skilled construction and building trades</v>
      </c>
      <c r="BP60" s="18">
        <f t="shared" si="154"/>
        <v>5.0493625472168482</v>
      </c>
      <c r="BQ60" s="18">
        <f t="shared" si="154"/>
        <v>5.5118963874316353</v>
      </c>
      <c r="BR60" s="18">
        <f t="shared" si="154"/>
        <v>5.0491573352324615</v>
      </c>
      <c r="BS60" s="18">
        <f t="shared" si="154"/>
        <v>5.5501709568442612</v>
      </c>
      <c r="BT60" s="18">
        <f t="shared" si="154"/>
        <v>6.6158715245529729</v>
      </c>
      <c r="BV60" s="68">
        <f t="shared" si="129"/>
        <v>-7.1644519965318949</v>
      </c>
      <c r="BW60" s="69">
        <f t="shared" si="130"/>
        <v>47.101914980645645</v>
      </c>
      <c r="BX60" s="69">
        <f t="shared" si="131"/>
        <v>39.937462984113751</v>
      </c>
      <c r="BZ60" t="str">
        <f t="shared" si="146"/>
        <v>53 Skilled construction and building trades</v>
      </c>
      <c r="CA60" s="18">
        <f t="shared" si="155"/>
        <v>4.2585341908390859</v>
      </c>
      <c r="CB60" s="18">
        <f t="shared" si="155"/>
        <v>4.8149474648671635</v>
      </c>
      <c r="CC60" s="18">
        <f t="shared" si="155"/>
        <v>3.7497275809725004</v>
      </c>
      <c r="CD60" s="18">
        <f t="shared" si="155"/>
        <v>4.2731789525658845</v>
      </c>
      <c r="CE60" s="18">
        <f t="shared" si="155"/>
        <v>6.0416538507575135</v>
      </c>
      <c r="CG60" s="68">
        <f t="shared" si="133"/>
        <v>3.1790359659225609</v>
      </c>
      <c r="CH60" s="69">
        <f t="shared" si="134"/>
        <v>37.69708021844967</v>
      </c>
      <c r="CI60" s="69">
        <f t="shared" si="135"/>
        <v>40.876116184372229</v>
      </c>
      <c r="CK60" t="str">
        <f t="shared" si="147"/>
        <v>53 Skilled construction and building trades</v>
      </c>
      <c r="CL60" s="18">
        <f t="shared" si="156"/>
        <v>5.3859563824566905</v>
      </c>
      <c r="CM60" s="18">
        <f t="shared" si="156"/>
        <v>6.7792447350824094</v>
      </c>
      <c r="CN60" s="18">
        <f t="shared" si="156"/>
        <v>6.3939067902206563</v>
      </c>
      <c r="CO60" s="18">
        <f t="shared" si="156"/>
        <v>5.244196111344138</v>
      </c>
      <c r="CP60" s="18">
        <f t="shared" si="156"/>
        <v>2.5666907813438087</v>
      </c>
      <c r="CR60" s="68">
        <f t="shared" si="137"/>
        <v>-78.043720748513351</v>
      </c>
      <c r="CS60" s="69">
        <f t="shared" si="138"/>
        <v>15.819684216202127</v>
      </c>
      <c r="CT60" s="69">
        <f t="shared" si="139"/>
        <v>-62.224036532311224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0.61284938847136239</v>
      </c>
      <c r="C61" s="18">
        <f t="shared" si="148"/>
        <v>0.54749748931711872</v>
      </c>
      <c r="D61" s="18">
        <f t="shared" si="148"/>
        <v>0.4779075460818672</v>
      </c>
      <c r="E61" s="18">
        <f t="shared" si="148"/>
        <v>0.59001882898742242</v>
      </c>
      <c r="F61" s="18">
        <f t="shared" si="148"/>
        <v>0.67077145966664919</v>
      </c>
      <c r="H61" s="68">
        <f t="shared" si="105"/>
        <v>173.25865388356507</v>
      </c>
      <c r="I61" s="69">
        <f t="shared" si="106"/>
        <v>92.99712250850078</v>
      </c>
      <c r="J61" s="69">
        <f t="shared" si="107"/>
        <v>266.25577639206585</v>
      </c>
      <c r="L61" t="str">
        <f t="shared" si="140"/>
        <v>54 Textiles, printing and other skilled trades</v>
      </c>
      <c r="M61" s="18">
        <f t="shared" si="149"/>
        <v>0.64679112700123487</v>
      </c>
      <c r="N61" s="18">
        <f t="shared" si="149"/>
        <v>0.68248111565989289</v>
      </c>
      <c r="O61" s="18">
        <f t="shared" si="149"/>
        <v>0.67341026768588974</v>
      </c>
      <c r="P61" s="18">
        <f t="shared" si="149"/>
        <v>0.76019149953271814</v>
      </c>
      <c r="Q61" s="18">
        <f t="shared" si="149"/>
        <v>0.84810082094473427</v>
      </c>
      <c r="S61" s="68">
        <f t="shared" si="109"/>
        <v>143.82195635109247</v>
      </c>
      <c r="T61" s="69">
        <f t="shared" si="110"/>
        <v>96.676647222505679</v>
      </c>
      <c r="U61" s="69">
        <f t="shared" si="111"/>
        <v>240.49860357359819</v>
      </c>
      <c r="W61" t="str">
        <f t="shared" si="141"/>
        <v>54 Textiles, printing and other skilled trades</v>
      </c>
      <c r="X61" s="18">
        <f t="shared" si="150"/>
        <v>0.87262228461131941</v>
      </c>
      <c r="Y61" s="18">
        <f t="shared" si="150"/>
        <v>0.81950320583760106</v>
      </c>
      <c r="Z61" s="18">
        <f t="shared" si="150"/>
        <v>0.7920102961282347</v>
      </c>
      <c r="AA61" s="18">
        <f t="shared" si="150"/>
        <v>0.95253767758232633</v>
      </c>
      <c r="AB61" s="18">
        <f t="shared" si="150"/>
        <v>1.0219330560462081</v>
      </c>
      <c r="AD61" s="68">
        <f t="shared" si="113"/>
        <v>61.71121334090023</v>
      </c>
      <c r="AE61" s="69">
        <f t="shared" si="114"/>
        <v>79.980789373902738</v>
      </c>
      <c r="AF61" s="69">
        <f t="shared" si="115"/>
        <v>141.69200271480295</v>
      </c>
      <c r="AH61" t="str">
        <f t="shared" si="142"/>
        <v>54 Textiles, printing and other skilled trades</v>
      </c>
      <c r="AI61" s="18">
        <f t="shared" si="151"/>
        <v>1.2585880259696398</v>
      </c>
      <c r="AJ61" s="18">
        <f t="shared" si="151"/>
        <v>1.1844417321932845</v>
      </c>
      <c r="AK61" s="18">
        <f t="shared" si="151"/>
        <v>1.3114064481351559</v>
      </c>
      <c r="AL61" s="18">
        <f t="shared" si="151"/>
        <v>1.4840501951241014</v>
      </c>
      <c r="AM61" s="18">
        <f t="shared" si="151"/>
        <v>1.7285099440461797</v>
      </c>
      <c r="AO61" s="68">
        <f t="shared" si="117"/>
        <v>53.075402814268401</v>
      </c>
      <c r="AP61" s="69">
        <f t="shared" si="118"/>
        <v>79.180807906494806</v>
      </c>
      <c r="AQ61" s="69">
        <f t="shared" si="119"/>
        <v>132.25621072076322</v>
      </c>
      <c r="AS61" t="str">
        <f t="shared" si="143"/>
        <v>54 Textiles, printing and other skilled trades</v>
      </c>
      <c r="AT61" s="18">
        <f t="shared" si="152"/>
        <v>1.4240052979669233</v>
      </c>
      <c r="AU61" s="18">
        <f t="shared" si="152"/>
        <v>1.2764097314681433</v>
      </c>
      <c r="AV61" s="18">
        <f t="shared" si="152"/>
        <v>1.3206664712434306</v>
      </c>
      <c r="AW61" s="18">
        <f t="shared" si="152"/>
        <v>1.4997102950145482</v>
      </c>
      <c r="AX61" s="18">
        <f t="shared" si="152"/>
        <v>1.3081010248691833</v>
      </c>
      <c r="AZ61" s="68">
        <f t="shared" si="121"/>
        <v>21.577200174752484</v>
      </c>
      <c r="BA61" s="69">
        <f t="shared" si="122"/>
        <v>72.319673405731507</v>
      </c>
      <c r="BB61" s="69">
        <f t="shared" si="123"/>
        <v>93.896873580483984</v>
      </c>
      <c r="BD61" t="str">
        <f t="shared" si="144"/>
        <v>54 Textiles, printing and other skilled trades</v>
      </c>
      <c r="BE61" s="18">
        <f t="shared" si="153"/>
        <v>2.4082204458857204</v>
      </c>
      <c r="BF61" s="18">
        <f t="shared" si="153"/>
        <v>2.213331930349872</v>
      </c>
      <c r="BG61" s="18">
        <f t="shared" si="153"/>
        <v>2.01894807114987</v>
      </c>
      <c r="BH61" s="18">
        <f t="shared" si="153"/>
        <v>2.3059436480164228</v>
      </c>
      <c r="BI61" s="18">
        <f t="shared" si="153"/>
        <v>2.2955240244088166</v>
      </c>
      <c r="BK61" s="68">
        <f t="shared" si="125"/>
        <v>19.638246326783882</v>
      </c>
      <c r="BL61" s="69">
        <f t="shared" si="126"/>
        <v>45.193447963800878</v>
      </c>
      <c r="BM61" s="69">
        <f t="shared" si="127"/>
        <v>64.831694290584764</v>
      </c>
      <c r="BO61" t="str">
        <f t="shared" si="145"/>
        <v>54 Textiles, printing and other skilled trades</v>
      </c>
      <c r="BP61" s="18">
        <f t="shared" si="154"/>
        <v>2.5771917843402572</v>
      </c>
      <c r="BQ61" s="18">
        <f t="shared" si="154"/>
        <v>2.2583203339287081</v>
      </c>
      <c r="BR61" s="18">
        <f t="shared" si="154"/>
        <v>2.3718655404534918</v>
      </c>
      <c r="BS61" s="18">
        <f t="shared" si="154"/>
        <v>2.4680404862726837</v>
      </c>
      <c r="BT61" s="18">
        <f t="shared" si="154"/>
        <v>2.6232516342971515</v>
      </c>
      <c r="BV61" s="68">
        <f t="shared" si="129"/>
        <v>-21.639710314176639</v>
      </c>
      <c r="BW61" s="69">
        <f t="shared" si="130"/>
        <v>36.526032432512352</v>
      </c>
      <c r="BX61" s="69">
        <f t="shared" si="131"/>
        <v>14.886322118335713</v>
      </c>
      <c r="BZ61" t="str">
        <f t="shared" si="146"/>
        <v>54 Textiles, printing and other skilled trades</v>
      </c>
      <c r="CA61" s="18">
        <f t="shared" si="155"/>
        <v>3.0672593404889938</v>
      </c>
      <c r="CB61" s="18">
        <f t="shared" si="155"/>
        <v>2.8849926465964013</v>
      </c>
      <c r="CC61" s="18">
        <f t="shared" si="155"/>
        <v>2.9246218182091415</v>
      </c>
      <c r="CD61" s="18">
        <f t="shared" si="155"/>
        <v>3.3567812447980523</v>
      </c>
      <c r="CE61" s="18">
        <f t="shared" si="155"/>
        <v>3.4230777473985938</v>
      </c>
      <c r="CG61" s="68">
        <f t="shared" si="133"/>
        <v>-25.048144022396336</v>
      </c>
      <c r="CH61" s="69">
        <f t="shared" si="134"/>
        <v>32.953867369497814</v>
      </c>
      <c r="CI61" s="69">
        <f t="shared" si="135"/>
        <v>7.9057233471014783</v>
      </c>
      <c r="CK61" t="str">
        <f t="shared" si="147"/>
        <v>54 Textiles, printing and other skilled trades</v>
      </c>
      <c r="CL61" s="18">
        <f t="shared" si="156"/>
        <v>3.6857807960970179</v>
      </c>
      <c r="CM61" s="18">
        <f t="shared" si="156"/>
        <v>3.5488462506524057</v>
      </c>
      <c r="CN61" s="18">
        <f t="shared" si="156"/>
        <v>3.6435400287330597</v>
      </c>
      <c r="CO61" s="18">
        <f t="shared" si="156"/>
        <v>2.8724024500115184</v>
      </c>
      <c r="CP61" s="18">
        <f t="shared" si="156"/>
        <v>2.1548159122199273</v>
      </c>
      <c r="CR61" s="68">
        <f t="shared" si="137"/>
        <v>-67.652693425163008</v>
      </c>
      <c r="CS61" s="69">
        <f t="shared" si="138"/>
        <v>17.660727056245033</v>
      </c>
      <c r="CT61" s="69">
        <f t="shared" si="139"/>
        <v>-49.991966368917964</v>
      </c>
    </row>
    <row r="62" spans="1:98" x14ac:dyDescent="0.2">
      <c r="A62" t="str">
        <f t="shared" si="103"/>
        <v>61 Caring personal service occupations</v>
      </c>
      <c r="B62" s="18">
        <f t="shared" si="148"/>
        <v>0.31757516406511155</v>
      </c>
      <c r="C62" s="18">
        <f t="shared" si="148"/>
        <v>0.28154846450614807</v>
      </c>
      <c r="D62" s="18">
        <f t="shared" si="148"/>
        <v>0.27275742075490633</v>
      </c>
      <c r="E62" s="18">
        <f t="shared" si="148"/>
        <v>0.28845071819595242</v>
      </c>
      <c r="F62" s="18">
        <f t="shared" si="148"/>
        <v>0.32562247239550307</v>
      </c>
      <c r="H62" s="68">
        <f t="shared" si="105"/>
        <v>132.42403224935904</v>
      </c>
      <c r="I62" s="69">
        <f t="shared" si="106"/>
        <v>93.214272199353971</v>
      </c>
      <c r="J62" s="69">
        <f t="shared" si="107"/>
        <v>225.638304448713</v>
      </c>
      <c r="L62" t="str">
        <f t="shared" si="140"/>
        <v>61 Caring personal service occupations</v>
      </c>
      <c r="M62" s="18">
        <f t="shared" si="149"/>
        <v>2.6520876603341956</v>
      </c>
      <c r="N62" s="18">
        <f t="shared" si="149"/>
        <v>2.4700994063288544</v>
      </c>
      <c r="O62" s="18">
        <f t="shared" si="149"/>
        <v>2.4656573097481727</v>
      </c>
      <c r="P62" s="18">
        <f t="shared" si="149"/>
        <v>2.6686734322170667</v>
      </c>
      <c r="Q62" s="18">
        <f t="shared" si="149"/>
        <v>2.9656468102304183</v>
      </c>
      <c r="S62" s="68">
        <f t="shared" si="109"/>
        <v>132.85832763495864</v>
      </c>
      <c r="T62" s="69">
        <f t="shared" si="110"/>
        <v>100.99135142528407</v>
      </c>
      <c r="U62" s="69">
        <f t="shared" si="111"/>
        <v>233.84967906024272</v>
      </c>
      <c r="W62" t="str">
        <f t="shared" si="141"/>
        <v>61 Caring personal service occupations</v>
      </c>
      <c r="X62" s="18">
        <f t="shared" si="150"/>
        <v>4.2038086623816566</v>
      </c>
      <c r="Y62" s="18">
        <f t="shared" si="150"/>
        <v>4.0551510028641902</v>
      </c>
      <c r="Z62" s="18">
        <f t="shared" si="150"/>
        <v>4.1381257528802839</v>
      </c>
      <c r="AA62" s="18">
        <f t="shared" si="150"/>
        <v>4.3889428532027051</v>
      </c>
      <c r="AB62" s="18">
        <f t="shared" si="150"/>
        <v>4.7090398846382442</v>
      </c>
      <c r="AD62" s="68">
        <f t="shared" si="113"/>
        <v>42.618938737296908</v>
      </c>
      <c r="AE62" s="69">
        <f t="shared" si="114"/>
        <v>84.939309775156886</v>
      </c>
      <c r="AF62" s="69">
        <f t="shared" si="115"/>
        <v>127.55824851245379</v>
      </c>
      <c r="AH62" t="str">
        <f t="shared" si="142"/>
        <v>61 Caring personal service occupations</v>
      </c>
      <c r="AI62" s="18">
        <f t="shared" si="151"/>
        <v>13.030383468853953</v>
      </c>
      <c r="AJ62" s="18">
        <f t="shared" si="151"/>
        <v>12.359541377004719</v>
      </c>
      <c r="AK62" s="18">
        <f t="shared" si="151"/>
        <v>12.541327219920531</v>
      </c>
      <c r="AL62" s="18">
        <f t="shared" si="151"/>
        <v>12.145079214281736</v>
      </c>
      <c r="AM62" s="18">
        <f t="shared" si="151"/>
        <v>11.466234337573894</v>
      </c>
      <c r="AO62" s="68">
        <f t="shared" si="117"/>
        <v>6.1813291189099884</v>
      </c>
      <c r="AP62" s="69">
        <f t="shared" si="118"/>
        <v>63.012536151339383</v>
      </c>
      <c r="AQ62" s="69">
        <f t="shared" si="119"/>
        <v>69.193865270249361</v>
      </c>
      <c r="AS62" t="str">
        <f t="shared" si="143"/>
        <v>61 Caring personal service occupations</v>
      </c>
      <c r="AT62" s="18">
        <f t="shared" si="152"/>
        <v>7.1661452704757558</v>
      </c>
      <c r="AU62" s="18">
        <f t="shared" si="152"/>
        <v>6.8547282063382422</v>
      </c>
      <c r="AV62" s="18">
        <f t="shared" si="152"/>
        <v>7.2981037640034909</v>
      </c>
      <c r="AW62" s="18">
        <f t="shared" si="152"/>
        <v>6.9768605692837786</v>
      </c>
      <c r="AX62" s="18">
        <f t="shared" si="152"/>
        <v>6.8625926778548871</v>
      </c>
      <c r="AZ62" s="68">
        <f t="shared" si="121"/>
        <v>15.420298385207282</v>
      </c>
      <c r="BA62" s="69">
        <f t="shared" si="122"/>
        <v>68.288894629451917</v>
      </c>
      <c r="BB62" s="69">
        <f t="shared" si="123"/>
        <v>83.709193014659206</v>
      </c>
      <c r="BD62" t="str">
        <f t="shared" si="144"/>
        <v>61 Caring personal service occupations</v>
      </c>
      <c r="BE62" s="18">
        <f t="shared" si="153"/>
        <v>10.506743938454182</v>
      </c>
      <c r="BF62" s="18">
        <f t="shared" si="153"/>
        <v>11.796719682504552</v>
      </c>
      <c r="BG62" s="18">
        <f t="shared" si="153"/>
        <v>11.626023837727971</v>
      </c>
      <c r="BH62" s="18">
        <f t="shared" si="153"/>
        <v>12.34998355873917</v>
      </c>
      <c r="BI62" s="18">
        <f t="shared" si="153"/>
        <v>14.046019350601908</v>
      </c>
      <c r="BK62" s="68">
        <f t="shared" si="125"/>
        <v>27.126297380431268</v>
      </c>
      <c r="BL62" s="69">
        <f t="shared" si="126"/>
        <v>61.1816864341897</v>
      </c>
      <c r="BM62" s="69">
        <f t="shared" si="127"/>
        <v>88.307983814620954</v>
      </c>
      <c r="BO62" t="str">
        <f t="shared" si="145"/>
        <v>61 Caring personal service occupations</v>
      </c>
      <c r="BP62" s="18">
        <f t="shared" si="154"/>
        <v>9.1128422170940446</v>
      </c>
      <c r="BQ62" s="18">
        <f t="shared" si="154"/>
        <v>9.4096540418213444</v>
      </c>
      <c r="BR62" s="18">
        <f t="shared" si="154"/>
        <v>8.3269214802681866</v>
      </c>
      <c r="BS62" s="18">
        <f t="shared" si="154"/>
        <v>8.239195535832387</v>
      </c>
      <c r="BT62" s="18">
        <f t="shared" si="154"/>
        <v>7.7503552587498525</v>
      </c>
      <c r="BV62" s="68">
        <f t="shared" si="129"/>
        <v>-34.054785253232708</v>
      </c>
      <c r="BW62" s="69">
        <f t="shared" si="130"/>
        <v>42.302658991299865</v>
      </c>
      <c r="BX62" s="69">
        <f t="shared" si="131"/>
        <v>8.247873738067149</v>
      </c>
      <c r="BZ62" t="str">
        <f t="shared" si="146"/>
        <v>61 Caring personal service occupations</v>
      </c>
      <c r="CA62" s="18">
        <f t="shared" si="155"/>
        <v>3.891356486409181</v>
      </c>
      <c r="CB62" s="18">
        <f t="shared" si="155"/>
        <v>2.3222806003875025</v>
      </c>
      <c r="CC62" s="18">
        <f t="shared" si="155"/>
        <v>2.2900598095774574</v>
      </c>
      <c r="CD62" s="18">
        <f t="shared" si="155"/>
        <v>1.9206562882841898</v>
      </c>
      <c r="CE62" s="18">
        <f t="shared" si="155"/>
        <v>2.5432964050592202</v>
      </c>
      <c r="CG62" s="68">
        <f t="shared" si="133"/>
        <v>-28.88102378377112</v>
      </c>
      <c r="CH62" s="69">
        <f t="shared" si="134"/>
        <v>23.193618893422411</v>
      </c>
      <c r="CI62" s="69">
        <f t="shared" si="135"/>
        <v>-5.6874048903487093</v>
      </c>
      <c r="CK62" t="str">
        <f t="shared" si="147"/>
        <v>61 Caring personal service occupations</v>
      </c>
      <c r="CL62" s="18">
        <f t="shared" si="156"/>
        <v>1.7254685312110896</v>
      </c>
      <c r="CM62" s="18">
        <f t="shared" si="156"/>
        <v>1.5030365577378855</v>
      </c>
      <c r="CN62" s="18">
        <f t="shared" si="156"/>
        <v>1.5026801536963377</v>
      </c>
      <c r="CO62" s="18">
        <f t="shared" si="156"/>
        <v>2.1265610769667833</v>
      </c>
      <c r="CP62" s="18">
        <f t="shared" si="156"/>
        <v>3.1605978512184718</v>
      </c>
      <c r="CR62" s="68">
        <f t="shared" si="137"/>
        <v>15.041407286370267</v>
      </c>
      <c r="CS62" s="69">
        <f t="shared" si="138"/>
        <v>36.659275214486328</v>
      </c>
      <c r="CT62" s="69">
        <f t="shared" si="139"/>
        <v>51.700682500856601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0.20335599370061958</v>
      </c>
      <c r="C63" s="18">
        <f t="shared" si="148"/>
        <v>0.31395482082443327</v>
      </c>
      <c r="D63" s="18">
        <f t="shared" si="148"/>
        <v>0.32818418707291191</v>
      </c>
      <c r="E63" s="18">
        <f t="shared" si="148"/>
        <v>0.35605166429598967</v>
      </c>
      <c r="F63" s="18">
        <f t="shared" si="148"/>
        <v>0.38450146224322429</v>
      </c>
      <c r="H63" s="68">
        <f t="shared" si="105"/>
        <v>128.0991049061046</v>
      </c>
      <c r="I63" s="69">
        <f t="shared" si="106"/>
        <v>98.991180894896146</v>
      </c>
      <c r="J63" s="69">
        <f t="shared" si="107"/>
        <v>227.09028580100079</v>
      </c>
      <c r="L63" t="str">
        <f t="shared" si="140"/>
        <v>62 Leisure, travel and related personal service occupations</v>
      </c>
      <c r="M63" s="18">
        <f t="shared" si="149"/>
        <v>0.56640801077842085</v>
      </c>
      <c r="N63" s="18">
        <f t="shared" si="149"/>
        <v>0.51319207581166582</v>
      </c>
      <c r="O63" s="18">
        <f t="shared" si="149"/>
        <v>0.45618842816291338</v>
      </c>
      <c r="P63" s="18">
        <f t="shared" si="149"/>
        <v>0.47240417405186574</v>
      </c>
      <c r="Q63" s="18">
        <f t="shared" si="149"/>
        <v>0.54921614811772024</v>
      </c>
      <c r="S63" s="68">
        <f t="shared" si="109"/>
        <v>133.07950936667967</v>
      </c>
      <c r="T63" s="69">
        <f t="shared" si="110"/>
        <v>90.998810916952579</v>
      </c>
      <c r="U63" s="69">
        <f t="shared" si="111"/>
        <v>224.07832028363225</v>
      </c>
      <c r="W63" t="str">
        <f t="shared" si="141"/>
        <v>62 Leisure, travel and related personal service occupations</v>
      </c>
      <c r="X63" s="18">
        <f t="shared" si="150"/>
        <v>1.0806077745237797</v>
      </c>
      <c r="Y63" s="18">
        <f t="shared" si="150"/>
        <v>1.1950107825311829</v>
      </c>
      <c r="Z63" s="18">
        <f t="shared" si="150"/>
        <v>1.092057311979397</v>
      </c>
      <c r="AA63" s="18">
        <f t="shared" si="150"/>
        <v>1.2322707243705897</v>
      </c>
      <c r="AB63" s="18">
        <f t="shared" si="150"/>
        <v>1.4894977089622925</v>
      </c>
      <c r="AD63" s="68">
        <f t="shared" si="113"/>
        <v>70.939694834673844</v>
      </c>
      <c r="AE63" s="69">
        <f t="shared" si="114"/>
        <v>89.076261463645764</v>
      </c>
      <c r="AF63" s="69">
        <f t="shared" si="115"/>
        <v>160.01595629831962</v>
      </c>
      <c r="AH63" t="str">
        <f t="shared" si="142"/>
        <v>62 Leisure, travel and related personal service occupations</v>
      </c>
      <c r="AI63" s="18">
        <f t="shared" si="151"/>
        <v>2.2571250522659474</v>
      </c>
      <c r="AJ63" s="18">
        <f t="shared" si="151"/>
        <v>2.6996004888803244</v>
      </c>
      <c r="AK63" s="18">
        <f t="shared" si="151"/>
        <v>2.5087132808072274</v>
      </c>
      <c r="AL63" s="18">
        <f t="shared" si="151"/>
        <v>2.8188603983476264</v>
      </c>
      <c r="AM63" s="18">
        <f t="shared" si="151"/>
        <v>3.4722064850519025</v>
      </c>
      <c r="AO63" s="68">
        <f t="shared" si="117"/>
        <v>60.740516054108795</v>
      </c>
      <c r="AP63" s="69">
        <f t="shared" si="118"/>
        <v>85.244751916759256</v>
      </c>
      <c r="AQ63" s="69">
        <f t="shared" si="119"/>
        <v>145.98526797086805</v>
      </c>
      <c r="AS63" t="str">
        <f t="shared" si="143"/>
        <v>62 Leisure, travel and related personal service occupations</v>
      </c>
      <c r="AT63" s="18">
        <f t="shared" si="152"/>
        <v>2.5341517356480576</v>
      </c>
      <c r="AU63" s="18">
        <f t="shared" si="152"/>
        <v>3.0753203483399534</v>
      </c>
      <c r="AV63" s="18">
        <f t="shared" si="152"/>
        <v>2.8635679995666683</v>
      </c>
      <c r="AW63" s="18">
        <f t="shared" si="152"/>
        <v>3.1077249113767698</v>
      </c>
      <c r="AX63" s="18">
        <f t="shared" si="152"/>
        <v>3.8811634998241482</v>
      </c>
      <c r="AZ63" s="68">
        <f t="shared" si="121"/>
        <v>66.363650668680791</v>
      </c>
      <c r="BA63" s="69">
        <f t="shared" si="122"/>
        <v>86.980625604380862</v>
      </c>
      <c r="BB63" s="69">
        <f t="shared" si="123"/>
        <v>153.34427627306164</v>
      </c>
      <c r="BD63" t="str">
        <f t="shared" si="144"/>
        <v>62 Leisure, travel and related personal service occupations</v>
      </c>
      <c r="BE63" s="18">
        <f t="shared" si="153"/>
        <v>2.5596363931092667</v>
      </c>
      <c r="BF63" s="18">
        <f t="shared" si="153"/>
        <v>2.6925028152972921</v>
      </c>
      <c r="BG63" s="18">
        <f t="shared" si="153"/>
        <v>2.3236671234997126</v>
      </c>
      <c r="BH63" s="18">
        <f t="shared" si="153"/>
        <v>2.2388297686612888</v>
      </c>
      <c r="BI63" s="18">
        <f t="shared" si="153"/>
        <v>2.1519503434546761</v>
      </c>
      <c r="BK63" s="68">
        <f t="shared" si="125"/>
        <v>-2.5522811638575829</v>
      </c>
      <c r="BL63" s="69">
        <f t="shared" si="126"/>
        <v>42.543925466713404</v>
      </c>
      <c r="BM63" s="69">
        <f t="shared" si="127"/>
        <v>39.991644302855825</v>
      </c>
      <c r="BO63" t="str">
        <f t="shared" si="145"/>
        <v>62 Leisure, travel and related personal service occupations</v>
      </c>
      <c r="BP63" s="18">
        <f t="shared" si="154"/>
        <v>2.8685134792022833</v>
      </c>
      <c r="BQ63" s="18">
        <f t="shared" si="154"/>
        <v>3.0664947243099929</v>
      </c>
      <c r="BR63" s="18">
        <f t="shared" si="154"/>
        <v>2.643656870661657</v>
      </c>
      <c r="BS63" s="18">
        <f t="shared" si="154"/>
        <v>2.5440181141323595</v>
      </c>
      <c r="BT63" s="18">
        <f t="shared" si="154"/>
        <v>2.5387724973525332</v>
      </c>
      <c r="BV63" s="68">
        <f t="shared" si="129"/>
        <v>-31.959915343625767</v>
      </c>
      <c r="BW63" s="69">
        <f t="shared" si="130"/>
        <v>40.734060685913285</v>
      </c>
      <c r="BX63" s="69">
        <f t="shared" si="131"/>
        <v>8.7741453422875129</v>
      </c>
      <c r="BZ63" t="str">
        <f t="shared" si="146"/>
        <v>62 Leisure, travel and related personal service occupations</v>
      </c>
      <c r="CA63" s="18">
        <f t="shared" si="155"/>
        <v>2.6412297432079632</v>
      </c>
      <c r="CB63" s="18">
        <f t="shared" si="155"/>
        <v>2.9941346913037852</v>
      </c>
      <c r="CC63" s="18">
        <f t="shared" si="155"/>
        <v>2.9682413639559933</v>
      </c>
      <c r="CD63" s="18">
        <f t="shared" si="155"/>
        <v>3.2628478283814442</v>
      </c>
      <c r="CE63" s="18">
        <f t="shared" si="155"/>
        <v>4.5662891372390924</v>
      </c>
      <c r="CG63" s="68">
        <f t="shared" si="133"/>
        <v>-1.4856404304811583</v>
      </c>
      <c r="CH63" s="69">
        <f t="shared" si="134"/>
        <v>38.938272022457276</v>
      </c>
      <c r="CI63" s="69">
        <f t="shared" si="135"/>
        <v>37.452631591976115</v>
      </c>
      <c r="CK63" t="str">
        <f t="shared" si="147"/>
        <v>62 Leisure, travel and related personal service occupations</v>
      </c>
      <c r="CL63" s="18">
        <f t="shared" si="156"/>
        <v>2.9222650287070207</v>
      </c>
      <c r="CM63" s="18">
        <f t="shared" si="156"/>
        <v>2.7581128876997441</v>
      </c>
      <c r="CN63" s="18">
        <f t="shared" si="156"/>
        <v>2.5887315622176357</v>
      </c>
      <c r="CO63" s="18">
        <f t="shared" si="156"/>
        <v>2.2298901945766731</v>
      </c>
      <c r="CP63" s="18">
        <f t="shared" si="156"/>
        <v>2.0222136440058249</v>
      </c>
      <c r="CR63" s="68">
        <f t="shared" si="137"/>
        <v>-57.274071106323312</v>
      </c>
      <c r="CS63" s="69">
        <f t="shared" si="138"/>
        <v>21.174436418005644</v>
      </c>
      <c r="CT63" s="69">
        <f t="shared" si="139"/>
        <v>-36.099634688317664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1.4464832503260612E-2</v>
      </c>
      <c r="C64" s="18">
        <f t="shared" si="148"/>
        <v>1.0192770897180724E-2</v>
      </c>
      <c r="D64" s="18">
        <f t="shared" si="148"/>
        <v>1.1362748169240417E-2</v>
      </c>
      <c r="E64" s="18">
        <f t="shared" si="148"/>
        <v>1.0159876976679064E-2</v>
      </c>
      <c r="F64" s="18">
        <f t="shared" si="148"/>
        <v>1.1023207930949807E-2</v>
      </c>
      <c r="H64" s="68">
        <f t="shared" si="105"/>
        <v>88.872119907095907</v>
      </c>
      <c r="I64" s="69">
        <f t="shared" si="106"/>
        <v>71.324557000200414</v>
      </c>
      <c r="J64" s="69">
        <f t="shared" si="107"/>
        <v>160.19667690729634</v>
      </c>
      <c r="L64" t="str">
        <f t="shared" si="140"/>
        <v>63 Community and civil enforcement occupations</v>
      </c>
      <c r="M64" s="18">
        <f t="shared" si="149"/>
        <v>3.360250143727659E-2</v>
      </c>
      <c r="N64" s="18">
        <f t="shared" si="149"/>
        <v>2.3430749148457174E-2</v>
      </c>
      <c r="O64" s="18">
        <f t="shared" si="149"/>
        <v>2.9708672369209117E-2</v>
      </c>
      <c r="P64" s="18">
        <f t="shared" si="149"/>
        <v>2.0532580602665836E-2</v>
      </c>
      <c r="Q64" s="18">
        <f t="shared" si="149"/>
        <v>2.2871193612721687E-2</v>
      </c>
      <c r="S64" s="68">
        <f t="shared" si="109"/>
        <v>49.04267888059232</v>
      </c>
      <c r="T64" s="69">
        <f t="shared" si="110"/>
        <v>55.449438522835472</v>
      </c>
      <c r="U64" s="69">
        <f t="shared" si="111"/>
        <v>104.49211740342778</v>
      </c>
      <c r="W64" t="str">
        <f t="shared" si="141"/>
        <v>63 Community and civil enforcement occupations</v>
      </c>
      <c r="X64" s="18">
        <f t="shared" si="150"/>
        <v>7.0565000759619675E-2</v>
      </c>
      <c r="Y64" s="18">
        <f t="shared" si="150"/>
        <v>6.2659695602529222E-2</v>
      </c>
      <c r="Z64" s="18">
        <f t="shared" si="150"/>
        <v>6.6231970702953738E-2</v>
      </c>
      <c r="AA64" s="18">
        <f t="shared" si="150"/>
        <v>6.0840329404820995E-2</v>
      </c>
      <c r="AB64" s="18">
        <f t="shared" si="150"/>
        <v>6.1404267986873928E-2</v>
      </c>
      <c r="AD64" s="68">
        <f t="shared" si="113"/>
        <v>16.192847985251973</v>
      </c>
      <c r="AE64" s="69">
        <f t="shared" si="114"/>
        <v>70.123862461406631</v>
      </c>
      <c r="AF64" s="69">
        <f t="shared" si="115"/>
        <v>86.316710446658604</v>
      </c>
      <c r="AH64" t="str">
        <f t="shared" si="142"/>
        <v>63 Community and civil enforcement occupations</v>
      </c>
      <c r="AI64" s="18">
        <f t="shared" si="151"/>
        <v>7.0776959843815157E-2</v>
      </c>
      <c r="AJ64" s="18">
        <f t="shared" si="151"/>
        <v>6.5098086322120247E-2</v>
      </c>
      <c r="AK64" s="18">
        <f t="shared" si="151"/>
        <v>7.9921024297828061E-2</v>
      </c>
      <c r="AL64" s="18">
        <f t="shared" si="151"/>
        <v>5.948721222409991E-2</v>
      </c>
      <c r="AM64" s="18">
        <f t="shared" si="151"/>
        <v>6.0457950653957739E-2</v>
      </c>
      <c r="AO64" s="68">
        <f t="shared" si="117"/>
        <v>-12.145659333435667</v>
      </c>
      <c r="AP64" s="69">
        <f t="shared" si="118"/>
        <v>50.620197323463913</v>
      </c>
      <c r="AQ64" s="69">
        <f t="shared" si="119"/>
        <v>38.474537990028246</v>
      </c>
      <c r="AS64" t="str">
        <f t="shared" si="143"/>
        <v>63 Community and civil enforcement occupations</v>
      </c>
      <c r="AT64" s="18">
        <f t="shared" si="152"/>
        <v>7.2309031420947981E-2</v>
      </c>
      <c r="AU64" s="18">
        <f t="shared" si="152"/>
        <v>5.6473717597770014E-2</v>
      </c>
      <c r="AV64" s="18">
        <f t="shared" si="152"/>
        <v>6.8268377215576437E-2</v>
      </c>
      <c r="AW64" s="18">
        <f t="shared" si="152"/>
        <v>4.3820778034676225E-2</v>
      </c>
      <c r="AX64" s="18">
        <f t="shared" si="152"/>
        <v>3.7874482374714247E-2</v>
      </c>
      <c r="AZ64" s="68">
        <f t="shared" si="121"/>
        <v>-31.902505918969769</v>
      </c>
      <c r="BA64" s="69">
        <f t="shared" si="122"/>
        <v>44.82288743016769</v>
      </c>
      <c r="BB64" s="69">
        <f t="shared" si="123"/>
        <v>12.920381511197924</v>
      </c>
      <c r="BD64" t="str">
        <f t="shared" si="144"/>
        <v>63 Community and civil enforcement occupations</v>
      </c>
      <c r="BE64" s="18">
        <f t="shared" si="153"/>
        <v>8.1957219184067856E-2</v>
      </c>
      <c r="BF64" s="18">
        <f t="shared" si="153"/>
        <v>5.0413509463714271E-2</v>
      </c>
      <c r="BG64" s="18">
        <f t="shared" si="153"/>
        <v>7.3856263463938226E-2</v>
      </c>
      <c r="BH64" s="18">
        <f t="shared" si="153"/>
        <v>4.1619825439011604E-2</v>
      </c>
      <c r="BI64" s="18">
        <f t="shared" si="153"/>
        <v>4.2531612677199127E-2</v>
      </c>
      <c r="BK64" s="68">
        <f t="shared" si="125"/>
        <v>-39.404850261683791</v>
      </c>
      <c r="BL64" s="69">
        <f t="shared" si="126"/>
        <v>21.918083851793899</v>
      </c>
      <c r="BM64" s="69">
        <f t="shared" si="127"/>
        <v>-17.486766409889899</v>
      </c>
      <c r="BO64" t="str">
        <f t="shared" si="145"/>
        <v>63 Community and civil enforcement occupations</v>
      </c>
      <c r="BP64" s="18">
        <f t="shared" si="154"/>
        <v>0.11270584776685269</v>
      </c>
      <c r="BQ64" s="18">
        <f t="shared" si="154"/>
        <v>8.7453737381482446E-2</v>
      </c>
      <c r="BR64" s="18">
        <f t="shared" si="154"/>
        <v>0.12373560183805876</v>
      </c>
      <c r="BS64" s="18">
        <f t="shared" si="154"/>
        <v>8.2072592271617006E-2</v>
      </c>
      <c r="BT64" s="18">
        <f t="shared" si="154"/>
        <v>9.1138641895970707E-2</v>
      </c>
      <c r="BV64" s="68">
        <f t="shared" si="129"/>
        <v>-47.813998324983913</v>
      </c>
      <c r="BW64" s="69">
        <f t="shared" si="130"/>
        <v>27.037164636466382</v>
      </c>
      <c r="BX64" s="69">
        <f t="shared" si="131"/>
        <v>-20.776833688517531</v>
      </c>
      <c r="BZ64" t="str">
        <f t="shared" si="146"/>
        <v>63 Community and civil enforcement occupations</v>
      </c>
      <c r="CA64" s="18">
        <f t="shared" si="155"/>
        <v>0.15140431743553517</v>
      </c>
      <c r="CB64" s="18">
        <f t="shared" si="155"/>
        <v>0.12929771826553174</v>
      </c>
      <c r="CC64" s="18">
        <f t="shared" si="155"/>
        <v>0.16930074396749248</v>
      </c>
      <c r="CD64" s="18">
        <f t="shared" si="155"/>
        <v>0.13421485732749797</v>
      </c>
      <c r="CE64" s="18">
        <f t="shared" si="155"/>
        <v>0.19233038907620353</v>
      </c>
      <c r="CG64" s="68">
        <f t="shared" si="133"/>
        <v>-27.251442321985952</v>
      </c>
      <c r="CH64" s="69">
        <f t="shared" si="134"/>
        <v>26.508910014736571</v>
      </c>
      <c r="CI64" s="69">
        <f t="shared" si="135"/>
        <v>-0.74253230724937946</v>
      </c>
      <c r="CK64" t="str">
        <f t="shared" si="147"/>
        <v>63 Community and civil enforcement occupations</v>
      </c>
      <c r="CL64" s="18">
        <f t="shared" si="156"/>
        <v>0.12204350577511565</v>
      </c>
      <c r="CM64" s="18">
        <f t="shared" si="156"/>
        <v>8.938963672955029E-2</v>
      </c>
      <c r="CN64" s="18">
        <f t="shared" si="156"/>
        <v>0.15325086180905231</v>
      </c>
      <c r="CO64" s="18">
        <f t="shared" si="156"/>
        <v>6.1725684363209653E-2</v>
      </c>
      <c r="CP64" s="18">
        <f t="shared" si="156"/>
        <v>6.4760217039884951E-2</v>
      </c>
      <c r="CR64" s="68">
        <f t="shared" si="137"/>
        <v>-76.886970906202663</v>
      </c>
      <c r="CS64" s="69">
        <f t="shared" si="138"/>
        <v>9.3984776103735754</v>
      </c>
      <c r="CT64" s="69">
        <f t="shared" si="139"/>
        <v>-67.488493295829088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1.2792824137450314</v>
      </c>
      <c r="C65" s="18">
        <f t="shared" si="157"/>
        <v>1.1299242416528186</v>
      </c>
      <c r="D65" s="18">
        <f t="shared" si="157"/>
        <v>0.99219015057632842</v>
      </c>
      <c r="E65" s="18">
        <f t="shared" si="157"/>
        <v>1.0298149075752321</v>
      </c>
      <c r="F65" s="18">
        <f t="shared" si="157"/>
        <v>1.035936864815264</v>
      </c>
      <c r="H65" s="68">
        <f t="shared" si="105"/>
        <v>103.2738971502895</v>
      </c>
      <c r="I65" s="69">
        <f t="shared" si="106"/>
        <v>70.165318521640714</v>
      </c>
      <c r="J65" s="69">
        <f t="shared" si="107"/>
        <v>173.43921567193021</v>
      </c>
      <c r="L65" t="str">
        <f t="shared" si="140"/>
        <v>71 Sales occupations</v>
      </c>
      <c r="M65" s="18">
        <f t="shared" ref="M65:Q70" si="158">M28/M$35*100</f>
        <v>2.4536236487742404</v>
      </c>
      <c r="N65" s="18">
        <f t="shared" si="158"/>
        <v>2.1116995020176286</v>
      </c>
      <c r="O65" s="18">
        <f t="shared" si="158"/>
        <v>2.0529679280051472</v>
      </c>
      <c r="P65" s="18">
        <f t="shared" si="158"/>
        <v>2.2533229798514323</v>
      </c>
      <c r="Q65" s="18">
        <f t="shared" si="158"/>
        <v>2.6785120524734269</v>
      </c>
      <c r="S65" s="68">
        <f t="shared" si="109"/>
        <v>152.59020306597856</v>
      </c>
      <c r="T65" s="69">
        <f t="shared" si="110"/>
        <v>83.125788175198323</v>
      </c>
      <c r="U65" s="69">
        <f t="shared" si="111"/>
        <v>235.71599124117691</v>
      </c>
      <c r="W65" t="str">
        <f t="shared" si="141"/>
        <v>71 Sales occupations</v>
      </c>
      <c r="X65" s="18">
        <f t="shared" ref="X65:AB70" si="159">X28/X$35*100</f>
        <v>4.703891575041129</v>
      </c>
      <c r="Y65" s="18">
        <f t="shared" si="159"/>
        <v>4.2861856356254631</v>
      </c>
      <c r="Z65" s="18">
        <f t="shared" si="159"/>
        <v>4.4080428305143968</v>
      </c>
      <c r="AA65" s="18">
        <f t="shared" si="159"/>
        <v>4.6561768068081584</v>
      </c>
      <c r="AB65" s="18">
        <f t="shared" si="159"/>
        <v>5.2625708798863675</v>
      </c>
      <c r="AD65" s="68">
        <f t="shared" si="113"/>
        <v>49.623795893569138</v>
      </c>
      <c r="AE65" s="69">
        <f t="shared" si="114"/>
        <v>73.177762096877544</v>
      </c>
      <c r="AF65" s="69">
        <f t="shared" si="115"/>
        <v>122.80155799044667</v>
      </c>
      <c r="AH65" t="str">
        <f t="shared" si="142"/>
        <v>71 Sales occupations</v>
      </c>
      <c r="AI65" s="18">
        <f t="shared" ref="AI65:AM70" si="160">AI28/AI$35*100</f>
        <v>5.4216874565032152</v>
      </c>
      <c r="AJ65" s="18">
        <f t="shared" si="160"/>
        <v>5.3714815742066655</v>
      </c>
      <c r="AK65" s="18">
        <f t="shared" si="160"/>
        <v>5.7041149077154474</v>
      </c>
      <c r="AL65" s="18">
        <f t="shared" si="160"/>
        <v>6.0758369987176586</v>
      </c>
      <c r="AM65" s="18">
        <f t="shared" si="160"/>
        <v>7.0126860645782569</v>
      </c>
      <c r="AO65" s="68">
        <f t="shared" si="117"/>
        <v>42.779867640885243</v>
      </c>
      <c r="AP65" s="69">
        <f t="shared" si="118"/>
        <v>72.039823949941223</v>
      </c>
      <c r="AQ65" s="69">
        <f t="shared" si="119"/>
        <v>114.81969159082648</v>
      </c>
      <c r="AS65" t="str">
        <f t="shared" si="143"/>
        <v>71 Sales occupations</v>
      </c>
      <c r="AT65" s="18">
        <f t="shared" ref="AT65:AX70" si="161">AT28/AT$35*100</f>
        <v>4.762834108699014</v>
      </c>
      <c r="AU65" s="18">
        <f t="shared" si="161"/>
        <v>4.140996096173664</v>
      </c>
      <c r="AV65" s="18">
        <f t="shared" si="161"/>
        <v>4.2145971454813287</v>
      </c>
      <c r="AW65" s="18">
        <f t="shared" si="161"/>
        <v>4.1676037674612791</v>
      </c>
      <c r="AX65" s="18">
        <f t="shared" si="161"/>
        <v>4.4208764441647803</v>
      </c>
      <c r="AZ65" s="68">
        <f t="shared" si="121"/>
        <v>28.752690358391288</v>
      </c>
      <c r="BA65" s="69">
        <f t="shared" si="122"/>
        <v>58.417983670635834</v>
      </c>
      <c r="BB65" s="69">
        <f t="shared" si="123"/>
        <v>87.170674029027111</v>
      </c>
      <c r="BD65" t="str">
        <f t="shared" si="144"/>
        <v>71 Sales occupations</v>
      </c>
      <c r="BE65" s="18">
        <f t="shared" ref="BE65:BI70" si="162">BE28/BE$35*100</f>
        <v>9.3817770460088319</v>
      </c>
      <c r="BF65" s="18">
        <f t="shared" si="162"/>
        <v>8.7323626377187189</v>
      </c>
      <c r="BG65" s="18">
        <f t="shared" si="162"/>
        <v>9.0807628493878383</v>
      </c>
      <c r="BH65" s="18">
        <f t="shared" si="162"/>
        <v>9.1803886733273323</v>
      </c>
      <c r="BI65" s="18">
        <f t="shared" si="162"/>
        <v>9.6229224305462733</v>
      </c>
      <c r="BK65" s="68">
        <f t="shared" si="125"/>
        <v>11.505938134903722</v>
      </c>
      <c r="BL65" s="69">
        <f t="shared" si="126"/>
        <v>46.201189091827857</v>
      </c>
      <c r="BM65" s="69">
        <f t="shared" si="127"/>
        <v>57.707127226731579</v>
      </c>
      <c r="BO65" t="str">
        <f t="shared" si="145"/>
        <v>71 Sales occupations</v>
      </c>
      <c r="BP65" s="18">
        <f t="shared" ref="BP65:BT70" si="163">BP28/BP$35*100</f>
        <v>10.343344027527538</v>
      </c>
      <c r="BQ65" s="18">
        <f t="shared" si="163"/>
        <v>9.4201373202698218</v>
      </c>
      <c r="BR65" s="18">
        <f t="shared" si="163"/>
        <v>9.2725709760424539</v>
      </c>
      <c r="BS65" s="18">
        <f t="shared" si="163"/>
        <v>9.3378133432817343</v>
      </c>
      <c r="BT65" s="18">
        <f t="shared" si="163"/>
        <v>9.3721577593190144</v>
      </c>
      <c r="BV65" s="68">
        <f t="shared" si="129"/>
        <v>-28.388038363262169</v>
      </c>
      <c r="BW65" s="69">
        <f t="shared" si="130"/>
        <v>41.392470962425023</v>
      </c>
      <c r="BX65" s="69">
        <f t="shared" si="131"/>
        <v>13.004432599162852</v>
      </c>
      <c r="BZ65" t="str">
        <f t="shared" si="146"/>
        <v>71 Sales occupations</v>
      </c>
      <c r="CA65" s="18">
        <f t="shared" ref="CA65:CE70" si="164">CA28/CA$35*100</f>
        <v>10.156313438483823</v>
      </c>
      <c r="CB65" s="18">
        <f t="shared" si="164"/>
        <v>9.7662362799613494</v>
      </c>
      <c r="CC65" s="18">
        <f t="shared" si="164"/>
        <v>10.419296158114308</v>
      </c>
      <c r="CD65" s="18">
        <f t="shared" si="164"/>
        <v>10.029357323816322</v>
      </c>
      <c r="CE65" s="18">
        <f t="shared" si="164"/>
        <v>5.2269562561602623</v>
      </c>
      <c r="CG65" s="68">
        <f t="shared" si="133"/>
        <v>-67.874800990826685</v>
      </c>
      <c r="CH65" s="69">
        <f t="shared" si="134"/>
        <v>23.644217227888387</v>
      </c>
      <c r="CI65" s="69">
        <f t="shared" si="135"/>
        <v>-44.230583762938288</v>
      </c>
      <c r="CK65" t="str">
        <f t="shared" si="147"/>
        <v>71 Sales occupations</v>
      </c>
      <c r="CL65" s="18">
        <f t="shared" ref="CL65:CP70" si="165">CL28/CL$35*100</f>
        <v>12.680384095348888</v>
      </c>
      <c r="CM65" s="18">
        <f t="shared" si="165"/>
        <v>10.678032996581122</v>
      </c>
      <c r="CN65" s="18">
        <f t="shared" si="165"/>
        <v>10.471900637186996</v>
      </c>
      <c r="CO65" s="18">
        <f t="shared" si="165"/>
        <v>8.6550103403341421</v>
      </c>
      <c r="CP65" s="18">
        <f t="shared" si="165"/>
        <v>8.0589075314509504</v>
      </c>
      <c r="CR65" s="68">
        <f t="shared" si="137"/>
        <v>-57.907748585045638</v>
      </c>
      <c r="CS65" s="69">
        <f t="shared" si="138"/>
        <v>17.621341319333471</v>
      </c>
      <c r="CT65" s="69">
        <f t="shared" si="139"/>
        <v>-40.286407265712157</v>
      </c>
    </row>
    <row r="66" spans="1:98" x14ac:dyDescent="0.2">
      <c r="A66" t="str">
        <f t="shared" si="103"/>
        <v>72 Customer service occupations</v>
      </c>
      <c r="B66" s="18">
        <f t="shared" si="157"/>
        <v>0.44027670120273454</v>
      </c>
      <c r="C66" s="18">
        <f t="shared" si="157"/>
        <v>0.39411968232766093</v>
      </c>
      <c r="D66" s="18">
        <f t="shared" si="157"/>
        <v>0.4327933572328217</v>
      </c>
      <c r="E66" s="18">
        <f t="shared" si="157"/>
        <v>0.53418461543315132</v>
      </c>
      <c r="F66" s="18">
        <f t="shared" si="157"/>
        <v>0.59671154215266553</v>
      </c>
      <c r="H66" s="68">
        <f t="shared" si="105"/>
        <v>168.42755091942234</v>
      </c>
      <c r="I66" s="69">
        <f t="shared" si="106"/>
        <v>88.611600278180418</v>
      </c>
      <c r="J66" s="69">
        <f t="shared" si="107"/>
        <v>257.03915119760273</v>
      </c>
      <c r="L66" t="str">
        <f t="shared" si="140"/>
        <v>72 Customer service occupations</v>
      </c>
      <c r="M66" s="18">
        <f t="shared" si="158"/>
        <v>0.6909992395634027</v>
      </c>
      <c r="N66" s="18">
        <f t="shared" si="158"/>
        <v>0.63876200492246804</v>
      </c>
      <c r="O66" s="18">
        <f t="shared" si="158"/>
        <v>0.66729272121040983</v>
      </c>
      <c r="P66" s="18">
        <f t="shared" si="158"/>
        <v>0.75788303061556084</v>
      </c>
      <c r="Q66" s="18">
        <f t="shared" si="158"/>
        <v>0.82509483494218183</v>
      </c>
      <c r="S66" s="68">
        <f t="shared" si="109"/>
        <v>139.3825796559878</v>
      </c>
      <c r="T66" s="69">
        <f t="shared" si="110"/>
        <v>82.866379493238057</v>
      </c>
      <c r="U66" s="69">
        <f t="shared" si="111"/>
        <v>222.24895914922587</v>
      </c>
      <c r="W66" t="str">
        <f t="shared" si="141"/>
        <v>72 Customer service occupations</v>
      </c>
      <c r="X66" s="18">
        <f t="shared" si="159"/>
        <v>1.3622858241414137</v>
      </c>
      <c r="Y66" s="18">
        <f t="shared" si="159"/>
        <v>1.3366358906604185</v>
      </c>
      <c r="Z66" s="18">
        <f t="shared" si="159"/>
        <v>1.4441711532457384</v>
      </c>
      <c r="AA66" s="18">
        <f t="shared" si="159"/>
        <v>1.6142608923482535</v>
      </c>
      <c r="AB66" s="18">
        <f t="shared" si="159"/>
        <v>1.8334862116625839</v>
      </c>
      <c r="AD66" s="68">
        <f t="shared" si="113"/>
        <v>59.1136719263055</v>
      </c>
      <c r="AE66" s="69">
        <f t="shared" si="114"/>
        <v>72.210982183603434</v>
      </c>
      <c r="AF66" s="69">
        <f t="shared" si="115"/>
        <v>131.32465410990895</v>
      </c>
      <c r="AH66" t="str">
        <f t="shared" si="142"/>
        <v>72 Customer service occupations</v>
      </c>
      <c r="AI66" s="18">
        <f t="shared" si="160"/>
        <v>1.356878982829745</v>
      </c>
      <c r="AJ66" s="18">
        <f t="shared" si="160"/>
        <v>1.560125665217045</v>
      </c>
      <c r="AK66" s="18">
        <f t="shared" si="160"/>
        <v>1.6843713626551662</v>
      </c>
      <c r="AL66" s="18">
        <f t="shared" si="160"/>
        <v>2.0094425793990496</v>
      </c>
      <c r="AM66" s="18">
        <f t="shared" si="160"/>
        <v>2.235284246361406</v>
      </c>
      <c r="AO66" s="68">
        <f t="shared" si="117"/>
        <v>54.12239588502247</v>
      </c>
      <c r="AP66" s="69">
        <f t="shared" si="118"/>
        <v>74.610966604181129</v>
      </c>
      <c r="AQ66" s="69">
        <f t="shared" si="119"/>
        <v>128.73336248920359</v>
      </c>
      <c r="AS66" t="str">
        <f t="shared" si="143"/>
        <v>72 Customer service occupations</v>
      </c>
      <c r="AT66" s="18">
        <f t="shared" si="161"/>
        <v>1.8635180269289107</v>
      </c>
      <c r="AU66" s="18">
        <f t="shared" si="161"/>
        <v>1.7778516480688467</v>
      </c>
      <c r="AV66" s="18">
        <f t="shared" si="161"/>
        <v>1.837407973126477</v>
      </c>
      <c r="AW66" s="18">
        <f t="shared" si="161"/>
        <v>2.0316561485853213</v>
      </c>
      <c r="AX66" s="18">
        <f t="shared" si="161"/>
        <v>2.0399990180765926</v>
      </c>
      <c r="AZ66" s="68">
        <f t="shared" si="121"/>
        <v>36.278820414900153</v>
      </c>
      <c r="BA66" s="69">
        <f t="shared" si="122"/>
        <v>62.285347620328622</v>
      </c>
      <c r="BB66" s="69">
        <f t="shared" si="123"/>
        <v>98.564168035228775</v>
      </c>
      <c r="BD66" t="str">
        <f t="shared" si="144"/>
        <v>72 Customer service occupations</v>
      </c>
      <c r="BE66" s="18">
        <f t="shared" si="162"/>
        <v>1.8727116768088594</v>
      </c>
      <c r="BF66" s="18">
        <f t="shared" si="162"/>
        <v>1.879395944285116</v>
      </c>
      <c r="BG66" s="18">
        <f t="shared" si="162"/>
        <v>2.0779648438238265</v>
      </c>
      <c r="BH66" s="18">
        <f t="shared" si="162"/>
        <v>2.2062978917855363</v>
      </c>
      <c r="BI66" s="18">
        <f t="shared" si="162"/>
        <v>2.3915311700068664</v>
      </c>
      <c r="BK66" s="68">
        <f t="shared" si="125"/>
        <v>21.101966320050039</v>
      </c>
      <c r="BL66" s="69">
        <f t="shared" si="126"/>
        <v>46.384745194603894</v>
      </c>
      <c r="BM66" s="69">
        <f t="shared" si="127"/>
        <v>67.486711514653933</v>
      </c>
      <c r="BO66" t="str">
        <f t="shared" si="145"/>
        <v>72 Customer service occupations</v>
      </c>
      <c r="BP66" s="18">
        <f t="shared" si="163"/>
        <v>2.0564404192263579</v>
      </c>
      <c r="BQ66" s="18">
        <f t="shared" si="163"/>
        <v>2.2676280910811224</v>
      </c>
      <c r="BR66" s="18">
        <f t="shared" si="163"/>
        <v>2.2476816296374329</v>
      </c>
      <c r="BS66" s="18">
        <f t="shared" si="163"/>
        <v>2.4532742880118161</v>
      </c>
      <c r="BT66" s="18">
        <f t="shared" si="163"/>
        <v>2.6597082337359539</v>
      </c>
      <c r="BV66" s="68">
        <f t="shared" si="129"/>
        <v>-16.16114317482452</v>
      </c>
      <c r="BW66" s="69">
        <f t="shared" si="130"/>
        <v>44.40824244148677</v>
      </c>
      <c r="BX66" s="69">
        <f t="shared" si="131"/>
        <v>28.247099266662257</v>
      </c>
      <c r="BZ66" t="str">
        <f t="shared" si="146"/>
        <v>72 Customer service occupations</v>
      </c>
      <c r="CA66" s="18">
        <f t="shared" si="164"/>
        <v>1.4951454342493338</v>
      </c>
      <c r="CB66" s="18">
        <f t="shared" si="164"/>
        <v>1.457862998312117</v>
      </c>
      <c r="CC66" s="18">
        <f t="shared" si="164"/>
        <v>1.5863145558419369</v>
      </c>
      <c r="CD66" s="18">
        <f t="shared" si="164"/>
        <v>1.5726456081061793</v>
      </c>
      <c r="CE66" s="18">
        <f t="shared" si="164"/>
        <v>1.848187821789915</v>
      </c>
      <c r="CG66" s="68">
        <f t="shared" si="133"/>
        <v>-25.390842015476263</v>
      </c>
      <c r="CH66" s="69">
        <f t="shared" si="134"/>
        <v>25.396797125548215</v>
      </c>
      <c r="CI66" s="69">
        <f t="shared" si="135"/>
        <v>5.9551100719550214E-3</v>
      </c>
      <c r="CK66" t="str">
        <f t="shared" si="147"/>
        <v>72 Customer service occupations</v>
      </c>
      <c r="CL66" s="18">
        <f t="shared" si="165"/>
        <v>1.296337391516732</v>
      </c>
      <c r="CM66" s="18">
        <f t="shared" si="165"/>
        <v>1.5618612009452557</v>
      </c>
      <c r="CN66" s="18">
        <f t="shared" si="165"/>
        <v>1.5463655408615991</v>
      </c>
      <c r="CO66" s="18">
        <f t="shared" si="165"/>
        <v>2.5007852484911663</v>
      </c>
      <c r="CP66" s="18">
        <f t="shared" si="165"/>
        <v>3.8585123803348442</v>
      </c>
      <c r="CR66" s="68">
        <f t="shared" si="137"/>
        <v>36.476925577275182</v>
      </c>
      <c r="CS66" s="69">
        <f t="shared" si="138"/>
        <v>42.85527260453896</v>
      </c>
      <c r="CT66" s="69">
        <f t="shared" si="139"/>
        <v>79.332198181814135</v>
      </c>
    </row>
    <row r="67" spans="1:98" x14ac:dyDescent="0.2">
      <c r="A67" t="str">
        <f t="shared" si="103"/>
        <v>81 Process, plant and machine operatives</v>
      </c>
      <c r="B67" s="18">
        <f t="shared" si="157"/>
        <v>0.30811220241330661</v>
      </c>
      <c r="C67" s="18">
        <f t="shared" si="157"/>
        <v>0.32220390080797334</v>
      </c>
      <c r="D67" s="18">
        <f t="shared" si="157"/>
        <v>0.25164778495185453</v>
      </c>
      <c r="E67" s="18">
        <f t="shared" si="157"/>
        <v>0.32148833967047569</v>
      </c>
      <c r="F67" s="18">
        <f t="shared" si="157"/>
        <v>0.4881799326390589</v>
      </c>
      <c r="H67" s="68">
        <f t="shared" si="105"/>
        <v>277.6852705490378</v>
      </c>
      <c r="I67" s="69">
        <f t="shared" si="106"/>
        <v>121.33442224833151</v>
      </c>
      <c r="J67" s="69">
        <f t="shared" si="107"/>
        <v>399.01969279736932</v>
      </c>
      <c r="L67" t="str">
        <f t="shared" si="140"/>
        <v>81 Process, plant and machine operatives</v>
      </c>
      <c r="M67" s="18">
        <f t="shared" si="158"/>
        <v>0.35111993406701386</v>
      </c>
      <c r="N67" s="18">
        <f t="shared" si="158"/>
        <v>0.33142431687695473</v>
      </c>
      <c r="O67" s="18">
        <f t="shared" si="158"/>
        <v>0.27517452483913302</v>
      </c>
      <c r="P67" s="18">
        <f t="shared" si="158"/>
        <v>0.37813985316372495</v>
      </c>
      <c r="Q67" s="18">
        <f t="shared" si="158"/>
        <v>0.45545504625108302</v>
      </c>
      <c r="S67" s="68">
        <f t="shared" si="109"/>
        <v>220.43677702581212</v>
      </c>
      <c r="T67" s="69">
        <f t="shared" si="110"/>
        <v>100.9350373142095</v>
      </c>
      <c r="U67" s="69">
        <f t="shared" si="111"/>
        <v>321.37181434002161</v>
      </c>
      <c r="W67" t="str">
        <f t="shared" si="141"/>
        <v>81 Process, plant and machine operatives</v>
      </c>
      <c r="X67" s="18">
        <f t="shared" si="159"/>
        <v>0.5395177903277828</v>
      </c>
      <c r="Y67" s="18">
        <f t="shared" si="159"/>
        <v>0.49285712464688985</v>
      </c>
      <c r="Z67" s="18">
        <f t="shared" si="159"/>
        <v>0.42404830583071845</v>
      </c>
      <c r="AA67" s="18">
        <f t="shared" si="159"/>
        <v>0.60431980973523458</v>
      </c>
      <c r="AB67" s="18">
        <f t="shared" si="159"/>
        <v>0.87404750351432314</v>
      </c>
      <c r="AD67" s="68">
        <f t="shared" si="113"/>
        <v>158.32605997483876</v>
      </c>
      <c r="AE67" s="69">
        <f t="shared" si="114"/>
        <v>98.420277914473559</v>
      </c>
      <c r="AF67" s="69">
        <f t="shared" si="115"/>
        <v>256.74633788931231</v>
      </c>
      <c r="AH67" t="str">
        <f t="shared" si="142"/>
        <v>81 Process, plant and machine operatives</v>
      </c>
      <c r="AI67" s="18">
        <f t="shared" si="160"/>
        <v>0.73211340930883373</v>
      </c>
      <c r="AJ67" s="18">
        <f t="shared" si="160"/>
        <v>0.75431241049741071</v>
      </c>
      <c r="AK67" s="18">
        <f t="shared" si="160"/>
        <v>0.65963626036936596</v>
      </c>
      <c r="AL67" s="18">
        <f t="shared" si="160"/>
        <v>0.95155371397794375</v>
      </c>
      <c r="AM67" s="18">
        <f t="shared" si="160"/>
        <v>1.4020612866327249</v>
      </c>
      <c r="AO67" s="68">
        <f t="shared" si="117"/>
        <v>146.85010726056936</v>
      </c>
      <c r="AP67" s="69">
        <f t="shared" si="118"/>
        <v>87.182615333875063</v>
      </c>
      <c r="AQ67" s="69">
        <f t="shared" si="119"/>
        <v>234.03272259444444</v>
      </c>
      <c r="AS67" t="str">
        <f t="shared" si="143"/>
        <v>81 Process, plant and machine operatives</v>
      </c>
      <c r="AT67" s="18">
        <f t="shared" si="161"/>
        <v>1.8029535391148515</v>
      </c>
      <c r="AU67" s="18">
        <f t="shared" si="161"/>
        <v>1.6827064308621038</v>
      </c>
      <c r="AV67" s="18">
        <f t="shared" si="161"/>
        <v>1.4531146355092937</v>
      </c>
      <c r="AW67" s="18">
        <f t="shared" si="161"/>
        <v>1.8155658631013631</v>
      </c>
      <c r="AX67" s="18">
        <f t="shared" si="161"/>
        <v>2.1889698258423249</v>
      </c>
      <c r="AZ67" s="68">
        <f t="shared" si="121"/>
        <v>84.902976400303388</v>
      </c>
      <c r="BA67" s="69">
        <f t="shared" si="122"/>
        <v>72.628038128981032</v>
      </c>
      <c r="BB67" s="69">
        <f t="shared" si="123"/>
        <v>157.53101452928442</v>
      </c>
      <c r="BD67" t="str">
        <f t="shared" si="144"/>
        <v>81 Process, plant and machine operatives</v>
      </c>
      <c r="BE67" s="18">
        <f t="shared" si="162"/>
        <v>3.0461990048106311</v>
      </c>
      <c r="BF67" s="18">
        <f t="shared" si="162"/>
        <v>2.9316607468335505</v>
      </c>
      <c r="BG67" s="18">
        <f t="shared" si="162"/>
        <v>2.6365847524926354</v>
      </c>
      <c r="BH67" s="18">
        <f t="shared" si="162"/>
        <v>3.029238002222943</v>
      </c>
      <c r="BI67" s="18">
        <f t="shared" si="162"/>
        <v>3.2701549114804234</v>
      </c>
      <c r="BK67" s="68">
        <f t="shared" si="125"/>
        <v>30.508841594646981</v>
      </c>
      <c r="BL67" s="69">
        <f t="shared" si="126"/>
        <v>42.430158788535216</v>
      </c>
      <c r="BM67" s="69">
        <f t="shared" si="127"/>
        <v>72.93900038318219</v>
      </c>
      <c r="BO67" t="str">
        <f t="shared" si="145"/>
        <v>81 Process, plant and machine operatives</v>
      </c>
      <c r="BP67" s="18">
        <f t="shared" si="163"/>
        <v>3.6025486738287671</v>
      </c>
      <c r="BQ67" s="18">
        <f t="shared" si="163"/>
        <v>3.4387000044928793</v>
      </c>
      <c r="BR67" s="18">
        <f t="shared" si="163"/>
        <v>3.2975279386216396</v>
      </c>
      <c r="BS67" s="18">
        <f t="shared" si="163"/>
        <v>3.6897234510409582</v>
      </c>
      <c r="BT67" s="18">
        <f t="shared" si="163"/>
        <v>3.9834452315085223</v>
      </c>
      <c r="BV67" s="68">
        <f t="shared" si="129"/>
        <v>-14.411283667558914</v>
      </c>
      <c r="BW67" s="69">
        <f t="shared" si="130"/>
        <v>39.361369207339045</v>
      </c>
      <c r="BX67" s="69">
        <f t="shared" si="131"/>
        <v>24.950085539780137</v>
      </c>
      <c r="BZ67" t="str">
        <f t="shared" si="146"/>
        <v>81 Process, plant and machine operatives</v>
      </c>
      <c r="CA67" s="18">
        <f t="shared" si="164"/>
        <v>4.7612468131640506</v>
      </c>
      <c r="CB67" s="18">
        <f t="shared" si="164"/>
        <v>4.5508373826078481</v>
      </c>
      <c r="CC67" s="18">
        <f t="shared" si="164"/>
        <v>4.0175886005876027</v>
      </c>
      <c r="CD67" s="18">
        <f t="shared" si="164"/>
        <v>4.1781826746390287</v>
      </c>
      <c r="CE67" s="18">
        <f t="shared" si="164"/>
        <v>2.2410692284150531</v>
      </c>
      <c r="CG67" s="68">
        <f t="shared" si="133"/>
        <v>-64.278872943489901</v>
      </c>
      <c r="CH67" s="69">
        <f t="shared" si="134"/>
        <v>23.87835177865955</v>
      </c>
      <c r="CI67" s="69">
        <f t="shared" si="135"/>
        <v>-40.400521164830359</v>
      </c>
      <c r="CK67" t="str">
        <f t="shared" si="147"/>
        <v>81 Process, plant and machine operatives</v>
      </c>
      <c r="CL67" s="18">
        <f t="shared" si="165"/>
        <v>5.9906707936065429</v>
      </c>
      <c r="CM67" s="18">
        <f t="shared" si="165"/>
        <v>5.4839562066526453</v>
      </c>
      <c r="CN67" s="18">
        <f t="shared" si="165"/>
        <v>5.2154475931906026</v>
      </c>
      <c r="CO67" s="18">
        <f t="shared" si="165"/>
        <v>3.3908242966856585</v>
      </c>
      <c r="CP67" s="18">
        <f t="shared" si="165"/>
        <v>2.5291857039305192</v>
      </c>
      <c r="CR67" s="68">
        <f t="shared" si="137"/>
        <v>-73.475901725114767</v>
      </c>
      <c r="CS67" s="69">
        <f t="shared" si="138"/>
        <v>12.487979196471658</v>
      </c>
      <c r="CT67" s="69">
        <f t="shared" si="139"/>
        <v>-60.987922528643111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0.55289679335038711</v>
      </c>
      <c r="C68" s="18">
        <f t="shared" si="157"/>
        <v>0.53120228461838825</v>
      </c>
      <c r="D68" s="18">
        <f t="shared" si="157"/>
        <v>0.45766400398720497</v>
      </c>
      <c r="E68" s="18">
        <f t="shared" si="157"/>
        <v>0.56749407622349479</v>
      </c>
      <c r="F68" s="18">
        <f t="shared" si="157"/>
        <v>0.6165382940060109</v>
      </c>
      <c r="H68" s="68">
        <f t="shared" si="105"/>
        <v>162.27478364094119</v>
      </c>
      <c r="I68" s="69">
        <f t="shared" si="106"/>
        <v>113.49390813779495</v>
      </c>
      <c r="J68" s="69">
        <f t="shared" si="107"/>
        <v>275.76869177873607</v>
      </c>
      <c r="L68" t="str">
        <f t="shared" si="140"/>
        <v>82 Transport and mobile machine drivers and operatives</v>
      </c>
      <c r="M68" s="18">
        <f t="shared" si="158"/>
        <v>0.5684527727879447</v>
      </c>
      <c r="N68" s="18">
        <f t="shared" si="158"/>
        <v>0.58830863299495695</v>
      </c>
      <c r="O68" s="18">
        <f t="shared" si="158"/>
        <v>0.50618256842333198</v>
      </c>
      <c r="P68" s="18">
        <f t="shared" si="158"/>
        <v>0.57220998512610344</v>
      </c>
      <c r="Q68" s="18">
        <f t="shared" si="158"/>
        <v>0.61863477802709244</v>
      </c>
      <c r="S68" s="68">
        <f t="shared" si="109"/>
        <v>136.60951646642516</v>
      </c>
      <c r="T68" s="69">
        <f t="shared" si="110"/>
        <v>103.28219976499553</v>
      </c>
      <c r="U68" s="69">
        <f t="shared" si="111"/>
        <v>239.8917162314207</v>
      </c>
      <c r="W68" t="str">
        <f t="shared" si="141"/>
        <v>82 Transport and mobile machine drivers and operatives</v>
      </c>
      <c r="X68" s="18">
        <f t="shared" si="159"/>
        <v>0.76540956694405415</v>
      </c>
      <c r="Y68" s="18">
        <f t="shared" si="159"/>
        <v>0.83099018716220729</v>
      </c>
      <c r="Z68" s="18">
        <f t="shared" si="159"/>
        <v>0.73828506001276006</v>
      </c>
      <c r="AA68" s="18">
        <f t="shared" si="159"/>
        <v>0.84681444732858102</v>
      </c>
      <c r="AB68" s="18">
        <f t="shared" si="159"/>
        <v>1.016261293255813</v>
      </c>
      <c r="AD68" s="68">
        <f t="shared" si="113"/>
        <v>72.516174999724242</v>
      </c>
      <c r="AE68" s="69">
        <f t="shared" si="114"/>
        <v>94.740610901873509</v>
      </c>
      <c r="AF68" s="69">
        <f t="shared" si="115"/>
        <v>167.25678590159777</v>
      </c>
      <c r="AH68" t="str">
        <f t="shared" si="142"/>
        <v>82 Transport and mobile machine drivers and operatives</v>
      </c>
      <c r="AI68" s="18">
        <f t="shared" si="160"/>
        <v>1.1299420053263014</v>
      </c>
      <c r="AJ68" s="18">
        <f t="shared" si="160"/>
        <v>1.4828272972473069</v>
      </c>
      <c r="AK68" s="18">
        <f t="shared" si="160"/>
        <v>1.3593904255955291</v>
      </c>
      <c r="AL68" s="18">
        <f t="shared" si="160"/>
        <v>1.662270300794741</v>
      </c>
      <c r="AM68" s="18">
        <f t="shared" si="160"/>
        <v>1.921422481191853</v>
      </c>
      <c r="AO68" s="68">
        <f t="shared" si="117"/>
        <v>64.153257082644643</v>
      </c>
      <c r="AP68" s="69">
        <f t="shared" si="118"/>
        <v>93.811507820564358</v>
      </c>
      <c r="AQ68" s="69">
        <f t="shared" si="119"/>
        <v>157.96476490320902</v>
      </c>
      <c r="AS68" t="str">
        <f t="shared" si="143"/>
        <v>82 Transport and mobile machine drivers and operatives</v>
      </c>
      <c r="AT68" s="18">
        <f t="shared" si="161"/>
        <v>1.9888498004314008</v>
      </c>
      <c r="AU68" s="18">
        <f t="shared" si="161"/>
        <v>2.1167136443790837</v>
      </c>
      <c r="AV68" s="18">
        <f t="shared" si="161"/>
        <v>1.8067686591638432</v>
      </c>
      <c r="AW68" s="18">
        <f t="shared" si="161"/>
        <v>2.0675456355572543</v>
      </c>
      <c r="AX68" s="18">
        <f t="shared" si="161"/>
        <v>2.1741876239503561</v>
      </c>
      <c r="AZ68" s="68">
        <f t="shared" si="121"/>
        <v>47.706114793472246</v>
      </c>
      <c r="BA68" s="69">
        <f t="shared" si="122"/>
        <v>88.891673660757135</v>
      </c>
      <c r="BB68" s="69">
        <f t="shared" si="123"/>
        <v>136.59778845422937</v>
      </c>
      <c r="BD68" t="str">
        <f t="shared" si="144"/>
        <v>82 Transport and mobile machine drivers and operatives</v>
      </c>
      <c r="BE68" s="18">
        <f t="shared" si="162"/>
        <v>3.3517919690309141</v>
      </c>
      <c r="BF68" s="18">
        <f t="shared" si="162"/>
        <v>3.2897115676611488</v>
      </c>
      <c r="BG68" s="18">
        <f t="shared" si="162"/>
        <v>2.9813879472718767</v>
      </c>
      <c r="BH68" s="18">
        <f t="shared" si="162"/>
        <v>3.2810612202746641</v>
      </c>
      <c r="BI68" s="18">
        <f t="shared" si="162"/>
        <v>3.5965150765316825</v>
      </c>
      <c r="BK68" s="68">
        <f t="shared" si="125"/>
        <v>26.933641272875974</v>
      </c>
      <c r="BL68" s="69">
        <f t="shared" si="126"/>
        <v>57.782598111331154</v>
      </c>
      <c r="BM68" s="69">
        <f t="shared" si="127"/>
        <v>84.716239384207128</v>
      </c>
      <c r="BO68" t="str">
        <f t="shared" si="145"/>
        <v>82 Transport and mobile machine drivers and operatives</v>
      </c>
      <c r="BP68" s="18">
        <f t="shared" si="163"/>
        <v>4.7356285784285328</v>
      </c>
      <c r="BQ68" s="18">
        <f t="shared" si="163"/>
        <v>4.9068416885143344</v>
      </c>
      <c r="BR68" s="18">
        <f t="shared" si="163"/>
        <v>4.8603050077405046</v>
      </c>
      <c r="BS68" s="18">
        <f t="shared" si="163"/>
        <v>5.2452857848878791</v>
      </c>
      <c r="BT68" s="18">
        <f t="shared" si="163"/>
        <v>6.3150146470130206</v>
      </c>
      <c r="BV68" s="68">
        <f t="shared" si="129"/>
        <v>-7.9429647150761724</v>
      </c>
      <c r="BW68" s="69">
        <f t="shared" si="130"/>
        <v>55.526344573071597</v>
      </c>
      <c r="BX68" s="69">
        <f t="shared" si="131"/>
        <v>47.583379857995425</v>
      </c>
      <c r="BZ68" t="str">
        <f t="shared" si="146"/>
        <v>82 Transport and mobile machine drivers and operatives</v>
      </c>
      <c r="CA68" s="18">
        <f t="shared" si="164"/>
        <v>6.6268239097553554</v>
      </c>
      <c r="CB68" s="18">
        <f t="shared" si="164"/>
        <v>6.7620446430431222</v>
      </c>
      <c r="CC68" s="18">
        <f t="shared" si="164"/>
        <v>5.6527439523796952</v>
      </c>
      <c r="CD68" s="18">
        <f t="shared" si="164"/>
        <v>5.7449375764185149</v>
      </c>
      <c r="CE68" s="18">
        <f t="shared" si="164"/>
        <v>6.5361154944150002</v>
      </c>
      <c r="CG68" s="68">
        <f t="shared" si="133"/>
        <v>-25.954998307214549</v>
      </c>
      <c r="CH68" s="69">
        <f t="shared" si="134"/>
        <v>36.60536132839394</v>
      </c>
      <c r="CI68" s="69">
        <f t="shared" si="135"/>
        <v>10.650363021179395</v>
      </c>
      <c r="CK68" t="str">
        <f t="shared" si="147"/>
        <v>82 Transport and mobile machine drivers and operatives</v>
      </c>
      <c r="CL68" s="18">
        <f t="shared" si="165"/>
        <v>6.6521437376356172</v>
      </c>
      <c r="CM68" s="18">
        <f t="shared" si="165"/>
        <v>8.4435319054974247</v>
      </c>
      <c r="CN68" s="18">
        <f t="shared" si="165"/>
        <v>9.3600740926276966</v>
      </c>
      <c r="CO68" s="18">
        <f t="shared" si="165"/>
        <v>8.9634249675560209</v>
      </c>
      <c r="CP68" s="18">
        <f t="shared" si="165"/>
        <v>7.2693332171716749</v>
      </c>
      <c r="CR68" s="68">
        <f t="shared" si="137"/>
        <v>-57.521733416695739</v>
      </c>
      <c r="CS68" s="69">
        <f t="shared" si="138"/>
        <v>27.084021131984574</v>
      </c>
      <c r="CT68" s="69">
        <f t="shared" si="139"/>
        <v>-30.437712284711171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7.1528291475983444E-3</v>
      </c>
      <c r="C69" s="18">
        <f t="shared" si="157"/>
        <v>4.9009108369699357E-3</v>
      </c>
      <c r="D69" s="18">
        <f t="shared" si="157"/>
        <v>3.9310157710163388E-3</v>
      </c>
      <c r="E69" s="18">
        <f t="shared" si="157"/>
        <v>1.4313507054243852E-2</v>
      </c>
      <c r="F69" s="18">
        <f t="shared" si="157"/>
        <v>2.1614384991467183E-2</v>
      </c>
      <c r="H69" s="68">
        <f t="shared" si="105"/>
        <v>970.48684192998815</v>
      </c>
      <c r="I69" s="69">
        <f t="shared" si="106"/>
        <v>425.60355036601811</v>
      </c>
      <c r="J69" s="69">
        <f t="shared" si="107"/>
        <v>1396.0903922960063</v>
      </c>
      <c r="L69" t="str">
        <f t="shared" si="140"/>
        <v>91 Elementary trades and related occupations</v>
      </c>
      <c r="M69" s="18">
        <f t="shared" si="158"/>
        <v>0.29078585645811666</v>
      </c>
      <c r="N69" s="18">
        <f t="shared" si="158"/>
        <v>0.27151127775496831</v>
      </c>
      <c r="O69" s="18">
        <f t="shared" si="158"/>
        <v>0.20767371819190608</v>
      </c>
      <c r="P69" s="18">
        <f t="shared" si="158"/>
        <v>0.39295117672354496</v>
      </c>
      <c r="Q69" s="18">
        <f t="shared" si="158"/>
        <v>0.52485239160384234</v>
      </c>
      <c r="S69" s="68">
        <f t="shared" si="109"/>
        <v>389.28365033256205</v>
      </c>
      <c r="T69" s="69">
        <f t="shared" si="110"/>
        <v>166.85306985671971</v>
      </c>
      <c r="U69" s="69">
        <f t="shared" si="111"/>
        <v>556.13672018928173</v>
      </c>
      <c r="W69" t="str">
        <f t="shared" si="141"/>
        <v>91 Elementary trades and related occupations</v>
      </c>
      <c r="X69" s="18">
        <f t="shared" si="159"/>
        <v>0.46807910374804512</v>
      </c>
      <c r="Y69" s="18">
        <f t="shared" si="159"/>
        <v>0.4016404016361011</v>
      </c>
      <c r="Z69" s="18">
        <f t="shared" si="159"/>
        <v>0.35711135366572472</v>
      </c>
      <c r="AA69" s="18">
        <f t="shared" si="159"/>
        <v>0.93390597361272987</v>
      </c>
      <c r="AB69" s="18">
        <f t="shared" si="159"/>
        <v>1.1667027244529606</v>
      </c>
      <c r="AD69" s="68">
        <f t="shared" si="113"/>
        <v>309.45395449990929</v>
      </c>
      <c r="AE69" s="69">
        <f t="shared" si="114"/>
        <v>205.17693010370985</v>
      </c>
      <c r="AF69" s="69">
        <f t="shared" si="115"/>
        <v>514.63088460361917</v>
      </c>
      <c r="AH69" t="str">
        <f t="shared" si="142"/>
        <v>91 Elementary trades and related occupations</v>
      </c>
      <c r="AI69" s="18">
        <f t="shared" si="160"/>
        <v>1.0198538652653344</v>
      </c>
      <c r="AJ69" s="18">
        <f t="shared" si="160"/>
        <v>1.0423734432183174</v>
      </c>
      <c r="AK69" s="18">
        <f t="shared" si="160"/>
        <v>0.87059919805610109</v>
      </c>
      <c r="AL69" s="18">
        <f t="shared" si="160"/>
        <v>2.1772717720366948</v>
      </c>
      <c r="AM69" s="18">
        <f t="shared" si="160"/>
        <v>2.9712669739941675</v>
      </c>
      <c r="AO69" s="68">
        <f t="shared" si="117"/>
        <v>296.36404905374781</v>
      </c>
      <c r="AP69" s="69">
        <f t="shared" si="118"/>
        <v>191.36766578759338</v>
      </c>
      <c r="AQ69" s="69">
        <f t="shared" si="119"/>
        <v>487.73171484134122</v>
      </c>
      <c r="AS69" t="str">
        <f t="shared" si="143"/>
        <v>91 Elementary trades and related occupations</v>
      </c>
      <c r="AT69" s="18">
        <f t="shared" si="161"/>
        <v>1.1644280736920902</v>
      </c>
      <c r="AU69" s="18">
        <f t="shared" si="161"/>
        <v>1.047653843505534</v>
      </c>
      <c r="AV69" s="18">
        <f t="shared" si="161"/>
        <v>0.97507102482513319</v>
      </c>
      <c r="AW69" s="18">
        <f t="shared" si="161"/>
        <v>2.2828655650676906</v>
      </c>
      <c r="AX69" s="18">
        <f t="shared" si="161"/>
        <v>2.7309190609768228</v>
      </c>
      <c r="AZ69" s="68">
        <f t="shared" si="121"/>
        <v>243.77681334976469</v>
      </c>
      <c r="BA69" s="69">
        <f t="shared" si="122"/>
        <v>156.84207256440197</v>
      </c>
      <c r="BB69" s="69">
        <f t="shared" si="123"/>
        <v>400.61888591416664</v>
      </c>
      <c r="BD69" t="str">
        <f t="shared" si="144"/>
        <v>91 Elementary trades and related occupations</v>
      </c>
      <c r="BE69" s="18">
        <f t="shared" si="162"/>
        <v>1.5118156420031525</v>
      </c>
      <c r="BF69" s="18">
        <f t="shared" si="162"/>
        <v>1.2678928858498684</v>
      </c>
      <c r="BG69" s="18">
        <f t="shared" si="162"/>
        <v>1.1830758149759633</v>
      </c>
      <c r="BH69" s="18">
        <f t="shared" si="162"/>
        <v>2.6714406620463125</v>
      </c>
      <c r="BI69" s="18">
        <f t="shared" si="162"/>
        <v>3.5106219608484537</v>
      </c>
      <c r="BK69" s="68">
        <f t="shared" si="125"/>
        <v>212.23733656361912</v>
      </c>
      <c r="BL69" s="69">
        <f t="shared" si="126"/>
        <v>115.05015289459548</v>
      </c>
      <c r="BM69" s="69">
        <f t="shared" si="127"/>
        <v>327.28748945821462</v>
      </c>
      <c r="BO69" t="str">
        <f t="shared" si="145"/>
        <v>91 Elementary trades and related occupations</v>
      </c>
      <c r="BP69" s="18">
        <f t="shared" si="163"/>
        <v>2.304897864171874</v>
      </c>
      <c r="BQ69" s="18">
        <f t="shared" si="163"/>
        <v>1.8330360771192278</v>
      </c>
      <c r="BR69" s="18">
        <f t="shared" si="163"/>
        <v>1.7751295070804147</v>
      </c>
      <c r="BS69" s="18">
        <f t="shared" si="163"/>
        <v>3.5670159406192026</v>
      </c>
      <c r="BT69" s="18">
        <f t="shared" si="163"/>
        <v>4.4055639043073791</v>
      </c>
      <c r="BV69" s="68">
        <f t="shared" si="129"/>
        <v>75.839972988150933</v>
      </c>
      <c r="BW69" s="69">
        <f t="shared" si="130"/>
        <v>79.127368933345949</v>
      </c>
      <c r="BX69" s="69">
        <f t="shared" si="131"/>
        <v>154.96734192149688</v>
      </c>
      <c r="BZ69" t="str">
        <f t="shared" si="146"/>
        <v>91 Elementary trades and related occupations</v>
      </c>
      <c r="CA69" s="18">
        <f t="shared" si="164"/>
        <v>4.2324256187039166</v>
      </c>
      <c r="CB69" s="18">
        <f t="shared" si="164"/>
        <v>3.7637627264818208</v>
      </c>
      <c r="CC69" s="18">
        <f t="shared" si="164"/>
        <v>3.2645357328285733</v>
      </c>
      <c r="CD69" s="18">
        <f t="shared" si="164"/>
        <v>6.3453214909849827</v>
      </c>
      <c r="CE69" s="18">
        <f t="shared" si="164"/>
        <v>8.3825703163093817</v>
      </c>
      <c r="CG69" s="68">
        <f t="shared" si="133"/>
        <v>64.43381097187762</v>
      </c>
      <c r="CH69" s="69">
        <f t="shared" si="134"/>
        <v>63.52472940858037</v>
      </c>
      <c r="CI69" s="69">
        <f t="shared" si="135"/>
        <v>127.958540380458</v>
      </c>
      <c r="CK69" t="str">
        <f t="shared" si="147"/>
        <v>91 Elementary trades and related occupations</v>
      </c>
      <c r="CL69" s="18">
        <f t="shared" si="165"/>
        <v>5.9133279713046747</v>
      </c>
      <c r="CM69" s="18">
        <f t="shared" si="165"/>
        <v>5.8521703337740592</v>
      </c>
      <c r="CN69" s="18">
        <f t="shared" si="165"/>
        <v>5.6483126184379646</v>
      </c>
      <c r="CO69" s="18">
        <f t="shared" si="165"/>
        <v>10.632415017919078</v>
      </c>
      <c r="CP69" s="18">
        <f t="shared" si="165"/>
        <v>14.081772048072219</v>
      </c>
      <c r="CR69" s="68">
        <f t="shared" si="137"/>
        <v>36.360969377544343</v>
      </c>
      <c r="CS69" s="69">
        <f t="shared" si="138"/>
        <v>46.733069146312637</v>
      </c>
      <c r="CT69" s="69">
        <f t="shared" si="139"/>
        <v>83.09403852385698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0.54771578690074108</v>
      </c>
      <c r="C70" s="18">
        <f t="shared" si="157"/>
        <v>0.45023529492822773</v>
      </c>
      <c r="D70" s="18">
        <f t="shared" si="157"/>
        <v>0.40128171692232406</v>
      </c>
      <c r="E70" s="18">
        <f t="shared" si="157"/>
        <v>0.42113357770698312</v>
      </c>
      <c r="F70" s="18">
        <f t="shared" si="157"/>
        <v>0.39594414117053134</v>
      </c>
      <c r="H70" s="68">
        <f t="shared" si="105"/>
        <v>92.100185807363204</v>
      </c>
      <c r="I70" s="69">
        <f t="shared" si="106"/>
        <v>79.424438769742338</v>
      </c>
      <c r="J70" s="69">
        <f t="shared" si="107"/>
        <v>171.52462457710553</v>
      </c>
      <c r="L70" t="str">
        <f t="shared" ref="L70" si="166">A70</f>
        <v>92 Elementary administration and service occupations</v>
      </c>
      <c r="M70" s="18">
        <f t="shared" si="158"/>
        <v>1.9574091624829826</v>
      </c>
      <c r="N70" s="18">
        <f t="shared" si="158"/>
        <v>1.8467877383299764</v>
      </c>
      <c r="O70" s="18">
        <f t="shared" si="158"/>
        <v>1.7733880227320205</v>
      </c>
      <c r="P70" s="18">
        <f t="shared" si="158"/>
        <v>1.9906988261920131</v>
      </c>
      <c r="Q70" s="18">
        <f t="shared" si="158"/>
        <v>2.1983101222515296</v>
      </c>
      <c r="S70" s="68">
        <f t="shared" si="109"/>
        <v>139.98840015971115</v>
      </c>
      <c r="T70" s="69">
        <f t="shared" si="110"/>
        <v>94.397150699470984</v>
      </c>
      <c r="U70" s="69">
        <f t="shared" si="111"/>
        <v>234.3855508591821</v>
      </c>
      <c r="W70" t="str">
        <f t="shared" ref="W70" si="167">A70</f>
        <v>92 Elementary administration and service occupations</v>
      </c>
      <c r="X70" s="18">
        <f t="shared" si="159"/>
        <v>3.2543172115334578</v>
      </c>
      <c r="Y70" s="18">
        <f t="shared" si="159"/>
        <v>3.2539591069521201</v>
      </c>
      <c r="Z70" s="18">
        <f t="shared" si="159"/>
        <v>3.2600651401063079</v>
      </c>
      <c r="AA70" s="18">
        <f t="shared" si="159"/>
        <v>3.2724561280098241</v>
      </c>
      <c r="AB70" s="18">
        <f t="shared" si="159"/>
        <v>3.5234434771462855</v>
      </c>
      <c r="AD70" s="68">
        <f t="shared" si="113"/>
        <v>35.453286538518256</v>
      </c>
      <c r="AE70" s="69">
        <f t="shared" si="114"/>
        <v>77.458796697767866</v>
      </c>
      <c r="AF70" s="69">
        <f t="shared" si="115"/>
        <v>112.91208323628612</v>
      </c>
      <c r="AH70" t="str">
        <f t="shared" ref="AH70" si="168">L70</f>
        <v>92 Elementary administration and service occupations</v>
      </c>
      <c r="AI70" s="18">
        <f t="shared" si="160"/>
        <v>5.346212384756817</v>
      </c>
      <c r="AJ70" s="18">
        <f t="shared" si="160"/>
        <v>5.8782608963267711</v>
      </c>
      <c r="AK70" s="18">
        <f t="shared" si="160"/>
        <v>5.8766103525878775</v>
      </c>
      <c r="AL70" s="18">
        <f t="shared" si="160"/>
        <v>6.3724574867930466</v>
      </c>
      <c r="AM70" s="18">
        <f t="shared" si="160"/>
        <v>7.0856513551921125</v>
      </c>
      <c r="AO70" s="68">
        <f t="shared" si="117"/>
        <v>40.030850574993842</v>
      </c>
      <c r="AP70" s="69">
        <f t="shared" si="118"/>
        <v>74.553685819183272</v>
      </c>
      <c r="AQ70" s="69">
        <f t="shared" si="119"/>
        <v>114.58453639417712</v>
      </c>
      <c r="AS70" t="str">
        <f t="shared" ref="AS70" si="169">W70</f>
        <v>92 Elementary administration and service occupations</v>
      </c>
      <c r="AT70" s="18">
        <f t="shared" si="161"/>
        <v>4.8154740761196111</v>
      </c>
      <c r="AU70" s="18">
        <f t="shared" si="161"/>
        <v>4.7254030618425071</v>
      </c>
      <c r="AV70" s="18">
        <f t="shared" si="161"/>
        <v>5.0081129047604751</v>
      </c>
      <c r="AW70" s="18">
        <f t="shared" si="161"/>
        <v>5.0227645977611628</v>
      </c>
      <c r="AX70" s="18">
        <f t="shared" si="161"/>
        <v>5.5240842935828365</v>
      </c>
      <c r="AZ70" s="68">
        <f t="shared" si="121"/>
        <v>35.39112277386706</v>
      </c>
      <c r="BA70" s="69">
        <f t="shared" si="122"/>
        <v>70.673859740582714</v>
      </c>
      <c r="BB70" s="69">
        <f t="shared" si="123"/>
        <v>106.06498251444978</v>
      </c>
      <c r="BD70" t="str">
        <f t="shared" ref="BD70" si="170">AH70</f>
        <v>92 Elementary administration and service occupations</v>
      </c>
      <c r="BE70" s="18">
        <f t="shared" si="162"/>
        <v>8.4018099065408034</v>
      </c>
      <c r="BF70" s="18">
        <f t="shared" si="162"/>
        <v>7.7422304990309403</v>
      </c>
      <c r="BG70" s="18">
        <f t="shared" si="162"/>
        <v>7.3680183780523016</v>
      </c>
      <c r="BH70" s="18">
        <f t="shared" si="162"/>
        <v>6.2638246287847226</v>
      </c>
      <c r="BI70" s="18">
        <f t="shared" si="162"/>
        <v>5.6152606534237295</v>
      </c>
      <c r="BK70" s="68">
        <f t="shared" si="125"/>
        <v>-19.807719357678916</v>
      </c>
      <c r="BL70" s="69">
        <f t="shared" si="126"/>
        <v>39.007584585531497</v>
      </c>
      <c r="BM70" s="69">
        <f t="shared" si="127"/>
        <v>19.19986522785258</v>
      </c>
      <c r="BO70" t="str">
        <f t="shared" ref="BO70" si="171">AS70</f>
        <v>92 Elementary administration and service occupations</v>
      </c>
      <c r="BP70" s="18">
        <f t="shared" si="163"/>
        <v>13.49379886620854</v>
      </c>
      <c r="BQ70" s="18">
        <f t="shared" si="163"/>
        <v>13.464104905322927</v>
      </c>
      <c r="BR70" s="18">
        <f t="shared" si="163"/>
        <v>12.831727482653255</v>
      </c>
      <c r="BS70" s="18">
        <f t="shared" si="163"/>
        <v>12.434370495246281</v>
      </c>
      <c r="BT70" s="18">
        <f t="shared" si="163"/>
        <v>12.8196803748591</v>
      </c>
      <c r="BV70" s="68">
        <f t="shared" si="129"/>
        <v>-29.215492290299188</v>
      </c>
      <c r="BW70" s="69">
        <f t="shared" si="130"/>
        <v>40.792260880821388</v>
      </c>
      <c r="BX70" s="69">
        <f t="shared" si="131"/>
        <v>11.576768590522196</v>
      </c>
      <c r="BZ70" t="str">
        <f t="shared" ref="BZ70" si="172">BD70</f>
        <v>92 Elementary administration and service occupations</v>
      </c>
      <c r="CA70" s="18">
        <f t="shared" si="164"/>
        <v>18.666600139248615</v>
      </c>
      <c r="CB70" s="18">
        <f t="shared" si="164"/>
        <v>18.41663408859722</v>
      </c>
      <c r="CC70" s="18">
        <f t="shared" si="164"/>
        <v>17.900094709375637</v>
      </c>
      <c r="CD70" s="18">
        <f t="shared" si="164"/>
        <v>17.795460497853909</v>
      </c>
      <c r="CE70" s="18">
        <f t="shared" si="164"/>
        <v>18.713918318045252</v>
      </c>
      <c r="CG70" s="68">
        <f t="shared" si="133"/>
        <v>-33.050899795509444</v>
      </c>
      <c r="CH70" s="69">
        <f t="shared" si="134"/>
        <v>29.328918398911842</v>
      </c>
      <c r="CI70" s="69">
        <f t="shared" si="135"/>
        <v>-3.7219813965976094</v>
      </c>
      <c r="CK70" t="str">
        <f t="shared" ref="CK70" si="173">BO70</f>
        <v>92 Elementary administration and service occupations</v>
      </c>
      <c r="CL70" s="18">
        <f t="shared" si="165"/>
        <v>24.852308147351032</v>
      </c>
      <c r="CM70" s="18">
        <f t="shared" si="165"/>
        <v>20.01264301664208</v>
      </c>
      <c r="CN70" s="18">
        <f t="shared" si="165"/>
        <v>17.662393392734479</v>
      </c>
      <c r="CO70" s="18">
        <f t="shared" si="165"/>
        <v>14.55388607239709</v>
      </c>
      <c r="CP70" s="18">
        <f t="shared" si="165"/>
        <v>17.537281537356453</v>
      </c>
      <c r="CR70" s="68">
        <f t="shared" si="137"/>
        <v>-45.691949103309199</v>
      </c>
      <c r="CS70" s="69">
        <f t="shared" si="138"/>
        <v>18.654911961216772</v>
      </c>
      <c r="CT70" s="69">
        <f t="shared" si="139"/>
        <v>-27.03703714209243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94.68981698778434</v>
      </c>
      <c r="I72" s="67">
        <f>IF(D35&gt;0,I35/D35*100,0)</f>
        <v>70.038529834683871</v>
      </c>
      <c r="J72" s="67">
        <f t="shared" ref="J72" si="175">IF(D35&gt;0,(J35/D35)*100,0)</f>
        <v>164.72834682246821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93.599870250315377</v>
      </c>
      <c r="T72" s="67">
        <f t="shared" ref="T72" si="177">IF(O35&gt;0,T35/O35*100,0)</f>
        <v>74.127153205322884</v>
      </c>
      <c r="U72" s="67">
        <f t="shared" ref="U72" si="178">IF(O35&gt;0,(U35/O35)*100,0)</f>
        <v>167.72702345563829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25.32811734352131</v>
      </c>
      <c r="AE72" s="67">
        <f t="shared" ref="AE72" si="180">IF(Z35&gt;0,AE35/Z35*100,0)</f>
        <v>64.610543142898791</v>
      </c>
      <c r="AF72" s="67">
        <f t="shared" ref="AF72" si="181">IF(Z35&gt;0,(AF35/Z35)*100,0)</f>
        <v>89.938660486420105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16.13706417656271</v>
      </c>
      <c r="AP72" s="67">
        <f t="shared" ref="AP72" si="183">IF(AK35&gt;0,AP35/AK35*100,0)</f>
        <v>60.128446327856466</v>
      </c>
      <c r="AQ72" s="67">
        <f t="shared" ref="AQ72" si="184">IF(AK35&gt;0,(AQ35/AK35)*100,0)</f>
        <v>76.265510504419183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22.745054767083943</v>
      </c>
      <c r="BA72" s="67">
        <f t="shared" ref="BA72" si="186">IF(AV35&gt;0,BA35/AV35*100,0)</f>
        <v>60.789816123372773</v>
      </c>
      <c r="BB72" s="67">
        <f t="shared" ref="BB72" si="187">IF(AV35&gt;0,(BB35/AV35)*100,0)</f>
        <v>83.534870890456716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5.2236457073978011</v>
      </c>
      <c r="BL72" s="67">
        <f t="shared" ref="BL72" si="189">IF(BG35&gt;0,BL35/BG35*100,0)</f>
        <v>44.292736720413501</v>
      </c>
      <c r="BM72" s="67">
        <f t="shared" ref="BM72" si="190">IF(BG35&gt;0,(BM35/BG35)*100,0)</f>
        <v>49.516382427811301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-29.148973580815031</v>
      </c>
      <c r="BW72" s="67">
        <f t="shared" ref="BW72" si="192">IF(BR35&gt;0,BW35/BR35*100,0)</f>
        <v>39.931350067937657</v>
      </c>
      <c r="BX72" s="67">
        <f t="shared" ref="BX72" si="193">IF(BR35&gt;0,(BX35/BR35)*100,0)</f>
        <v>10.782376487122622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-35.962356252656875</v>
      </c>
      <c r="CH72" s="67">
        <f t="shared" ref="CH72" si="195">IF(CC35&gt;0,CH35/CC35*100,0)</f>
        <v>29.486510365781122</v>
      </c>
      <c r="CI72" s="67">
        <f t="shared" ref="CI72" si="196">IF(CC35&gt;0,(CI35/CC35)*100,0)</f>
        <v>-6.4758458868757511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-45.304512715567121</v>
      </c>
      <c r="CS72" s="67">
        <f t="shared" ref="CS72" si="198">IF(CN35&gt;0,CS35/CN35*100,0)</f>
        <v>23.761632551443171</v>
      </c>
      <c r="CT72" s="67">
        <f t="shared" ref="CT72" si="199">IF(CN35&gt;0,(CT35/CN35)*100,0)</f>
        <v>-21.542880164123947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Swindon and Wiltshire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Swindon and Wiltshire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Swindon and Wiltshire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Swindon and Wiltshire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Swindon and Wiltshire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Swindon and Wiltshire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Swindon and Wiltshire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Swindon and Wiltshire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Swindon and Wiltshire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9.1556567486526639</v>
      </c>
      <c r="C82" s="18">
        <f t="shared" si="210"/>
        <v>2.501663010738775</v>
      </c>
      <c r="D82" s="18">
        <f t="shared" si="210"/>
        <v>4.2878141742296094</v>
      </c>
      <c r="E82" s="18">
        <f t="shared" si="210"/>
        <v>4.4180392790406975</v>
      </c>
      <c r="F82" s="18">
        <f t="shared" ref="F82:F107" si="211">IF(AND(F$6-C$6 &lt;&gt; 0,C8&lt;&gt;0,F8&lt;&gt;0),(EXP(LN(F8/C8)/(F$6-C$6))-1)*100,0)</f>
        <v>4.2565572810131513</v>
      </c>
      <c r="H82" s="18">
        <f t="shared" ref="H82:H107" si="212">IF($F$6-$D$6 &lt;&gt; 0,(EXP(LN(1+(H45/100))/($F$6-$D$6))-1)*100,0)</f>
        <v>4.3746128526542583</v>
      </c>
      <c r="I82" s="18">
        <f t="shared" ref="I82:I107" si="213">IF(D8&gt;0,((1+(I8/D8))^(1/($F$6-$D$6))-1)*100,0)</f>
        <v>3.6964294249532736</v>
      </c>
      <c r="J82" s="18">
        <f t="shared" ref="J82:J107" si="214">IF($F$6-$D$6 &lt;&gt; 0,(EXP(LN(1+(J45/100))/($F$6-$D$6))-1)*100,0)</f>
        <v>6.6437958882391346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8.5024602577552741</v>
      </c>
      <c r="N82" s="18">
        <f t="shared" si="215"/>
        <v>1.7355518934807801</v>
      </c>
      <c r="O82" s="18">
        <f t="shared" si="215"/>
        <v>3.0551410663717471</v>
      </c>
      <c r="P82" s="18">
        <f t="shared" si="215"/>
        <v>3.9998476194000432</v>
      </c>
      <c r="Q82" s="18">
        <f t="shared" ref="Q82:Q107" si="216">IF(AND(Q$6-N$6 &lt;&gt; 0,N8&lt;&gt;0,Q8&lt;&gt;0),(EXP(LN(Q8/N8)/(Q$6-N$6))-1)*100,0)</f>
        <v>3.5611239887040735</v>
      </c>
      <c r="S82" s="18">
        <f t="shared" ref="S82:S107" si="217">IF($F$6-$D$6 &lt;&gt; 0,(EXP(LN(1+(S45/100))/($F$6-$D$6))-1)*100,0)</f>
        <v>3.6839870984008538</v>
      </c>
      <c r="T82" s="18">
        <f t="shared" ref="T82:T107" si="218">IF(O8&gt;0,((1+(T8/O8))^(1/($F$6-$D$6))-1)*100,0)</f>
        <v>3.5968559198069405</v>
      </c>
      <c r="U82" s="18">
        <f t="shared" ref="U82:U107" si="219">IF($F$6-$D$6 &lt;&gt; 0,(EXP(LN(1+(U45/100))/($F$6-$D$6))-1)*100,0)</f>
        <v>6.0676467791567879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3.6181784615985091</v>
      </c>
      <c r="Y82" s="18">
        <f t="shared" si="220"/>
        <v>2.9224424241186542</v>
      </c>
      <c r="Z82" s="18">
        <f t="shared" si="220"/>
        <v>-0.64281678158812916</v>
      </c>
      <c r="AA82" s="18">
        <f t="shared" si="220"/>
        <v>0.9067916747081517</v>
      </c>
      <c r="AB82" s="18">
        <f t="shared" ref="AB82:AB107" si="221">IF(AND(AB$6-Y$6 &lt;&gt; 0,Y8&lt;&gt;0,AB8&lt;&gt;0),(EXP(LN(AB8/Y8)/(AB$6-Y$6))-1)*100,0)</f>
        <v>0.54417180080124083</v>
      </c>
      <c r="AD82" s="18">
        <f t="shared" ref="AD82:AD107" si="222">IF($F$6-$D$6 &lt;&gt; 0,(EXP(LN(1+(AD45/100))/($F$6-$D$6))-1)*100,0)</f>
        <v>0.38758861122023536</v>
      </c>
      <c r="AE82" s="18">
        <f t="shared" ref="AE82:AE107" si="223">IF(Z8&gt;0,((1+(AE8/Z8))^(1/($F$6-$D$6))-1)*100,0)</f>
        <v>3.1685584514397513</v>
      </c>
      <c r="AF82" s="18">
        <f t="shared" ref="AF82:AF107" si="224">IF($F$6-$D$6 &lt;&gt; 0,(EXP(LN(1+(AF45/100))/($F$6-$D$6))-1)*100,0)</f>
        <v>3.4215228904353356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1.6200993203015823</v>
      </c>
      <c r="AJ82" s="18">
        <f t="shared" si="225"/>
        <v>10.717041721729625</v>
      </c>
      <c r="AK82" s="18">
        <f t="shared" si="225"/>
        <v>-1.6211919475592196</v>
      </c>
      <c r="AL82" s="18">
        <f t="shared" si="225"/>
        <v>0.51265514256619849</v>
      </c>
      <c r="AM82" s="18">
        <f t="shared" ref="AM82:AM107" si="226">IF(AND(AM$6-AJ$6 &lt;&gt; 0,AJ8&lt;&gt;0,AM8&lt;&gt;0),(EXP(LN(AM8/AJ8)/(AM$6-AJ$6))-1)*100,0)</f>
        <v>0.44610640984219518</v>
      </c>
      <c r="AO82" s="18">
        <f t="shared" ref="AO82:AO107" si="227">IF($F$6-$D$6 &lt;&gt; 0,(EXP(LN(1+(AO45/100))/($F$6-$D$6))-1)*100,0)</f>
        <v>-0.20372086161882796</v>
      </c>
      <c r="AP82" s="18">
        <f t="shared" ref="AP82:AP107" si="228">IF(AK8&gt;0,((1+(AP8/AK8))^(1/($F$6-$D$6))-1)*100,0)</f>
        <v>2.8059211612675883</v>
      </c>
      <c r="AQ82" s="18">
        <f t="shared" ref="AQ82:AQ107" si="229">IF($F$6-$D$6 &lt;&gt; 0,(EXP(LN(1+(AQ45/100))/($F$6-$D$6))-1)*100,0)</f>
        <v>2.6683067763885626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1.9065507415236826</v>
      </c>
      <c r="AU82" s="18">
        <f t="shared" si="230"/>
        <v>8.6645582506094989</v>
      </c>
      <c r="AV82" s="18">
        <f t="shared" si="230"/>
        <v>-1.998144241302513</v>
      </c>
      <c r="AW82" s="18">
        <f t="shared" si="230"/>
        <v>0.49922545975105148</v>
      </c>
      <c r="AX82" s="18">
        <f t="shared" ref="AX82:AX107" si="231">IF(AND(AX$6-AU$6 &lt;&gt; 0,AU8&lt;&gt;0,AX8&lt;&gt;0),(EXP(LN(AX8/AU8)/(AX$6-AU$6))-1)*100,0)</f>
        <v>0.20004353397751196</v>
      </c>
      <c r="AZ82" s="18">
        <f t="shared" ref="AZ82:AZ107" si="232">IF($F$6-$D$6 &lt;&gt; 0,(EXP(LN(1+(AZ45/100))/($F$6-$D$6))-1)*100,0)</f>
        <v>-0.34022332295002844</v>
      </c>
      <c r="BA82" s="18">
        <f t="shared" ref="BA82:BA107" si="233">IF(AV8&gt;0,((1+(BA8/AV8))^(1/($F$6-$D$6))-1)*100,0)</f>
        <v>2.7988877472998164</v>
      </c>
      <c r="BB82" s="18">
        <f t="shared" ref="BB82:BB107" si="234">IF($F$6-$D$6 &lt;&gt; 0,(EXP(LN(1+(BB45/100))/($F$6-$D$6))-1)*100,0)</f>
        <v>2.5696000393260032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4.3193736476640598</v>
      </c>
      <c r="BF82" s="18">
        <f t="shared" si="235"/>
        <v>1.5511000633008809</v>
      </c>
      <c r="BG82" s="18">
        <f t="shared" si="235"/>
        <v>-3.4889261337324062</v>
      </c>
      <c r="BH82" s="18">
        <f t="shared" si="235"/>
        <v>0.14470306872125249</v>
      </c>
      <c r="BI82" s="18">
        <f t="shared" ref="BI82:BI107" si="236">IF(AND(BI$6-BF$6 &lt;&gt; 0,BF8&lt;&gt;0,BI8&lt;&gt;0),(EXP(LN(BI8/BF8)/(BI$6-BF$6))-1)*100,0)</f>
        <v>-0.91894145850512921</v>
      </c>
      <c r="BK82" s="18">
        <f t="shared" ref="BK82:BK107" si="237">IF($F$6-$D$6 &lt;&gt; 0,(EXP(LN(1+(BK45/100))/($F$6-$D$6))-1)*100,0)</f>
        <v>-1.0814583878181794</v>
      </c>
      <c r="BL82" s="18">
        <f t="shared" ref="BL82:BL107" si="238">IF(BG8&gt;0,((1+(BL8/BG8))^(1/($F$6-$D$6))-1)*100,0)</f>
        <v>2.0593990546347918</v>
      </c>
      <c r="BM82" s="18">
        <f t="shared" ref="BM82:BM107" si="239">IF($F$6-$D$6 &lt;&gt; 0,(EXP(LN(1+(BM45/100))/($F$6-$D$6))-1)*100,0)</f>
        <v>1.263141775447929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0.91455130432627207</v>
      </c>
      <c r="BQ82" s="18">
        <f t="shared" si="240"/>
        <v>5.9749903427570583</v>
      </c>
      <c r="BR82" s="18">
        <f t="shared" si="240"/>
        <v>-6.2299562561615733</v>
      </c>
      <c r="BS82" s="18">
        <f t="shared" si="240"/>
        <v>-3.1942452123674636</v>
      </c>
      <c r="BT82" s="18">
        <f t="shared" ref="BT82:BT107" si="241">IF(AND(BT$6-BQ$6 &lt;&gt; 0,BQ8&lt;&gt;0,BT8&lt;&gt;0),(EXP(LN(BT8/BQ8)/(BT$6-BQ$6))-1)*100,0)</f>
        <v>-3.6096663993541722</v>
      </c>
      <c r="BV82" s="18">
        <f t="shared" ref="BV82:BV107" si="242">IF($F$6-$D$6 &lt;&gt; 0,(EXP(LN(1+(BV45/100))/($F$6-$D$6))-1)*100,0)</f>
        <v>-4.2169144681194037</v>
      </c>
      <c r="BW82" s="18">
        <f t="shared" ref="BW82:BW107" si="243">IF(BR8&gt;0,((1+(BW8/BR8))^(1/($F$6-$D$6))-1)*100,0)</f>
        <v>1.8942092453285708</v>
      </c>
      <c r="BX82" s="18">
        <f t="shared" ref="BX82:BX107" si="244">IF($F$6-$D$6 &lt;&gt; 0,(EXP(LN(1+(BX45/100))/($F$6-$D$6))-1)*100,0)</f>
        <v>-1.0847321711168423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8.419214004358011</v>
      </c>
      <c r="CB82" s="18">
        <f t="shared" si="245"/>
        <v>-0.6545404214322037</v>
      </c>
      <c r="CC82" s="18">
        <f t="shared" si="245"/>
        <v>-4.1359221697628179</v>
      </c>
      <c r="CD82" s="18">
        <f t="shared" si="245"/>
        <v>-1.5496403816159243</v>
      </c>
      <c r="CE82" s="18">
        <f t="shared" ref="CE82:CE107" si="246">IF(AND(CE$6-CB$6 &lt;&gt; 0,CB8&lt;&gt;0,CE8&lt;&gt;0),(EXP(LN(CE8/CB8)/(CE$6-CB$6))-1)*100,0)</f>
        <v>-2.3100164109471244</v>
      </c>
      <c r="CG82" s="18">
        <f t="shared" ref="CG82:CG107" si="247">IF($F$6-$D$6 &lt;&gt; 0,(EXP(LN(1+(CG45/100))/($F$6-$D$6))-1)*100,0)</f>
        <v>-2.4193954945782359</v>
      </c>
      <c r="CH82" s="18">
        <f t="shared" ref="CH82:CH107" si="248">IF(CC8&gt;0,((1+(CH8/CC8))^(1/($F$6-$D$6))-1)*100,0)</f>
        <v>1.8036220518201196</v>
      </c>
      <c r="CI82" s="18">
        <f t="shared" ref="CI82:CI107" si="249">IF($F$6-$D$6 &lt;&gt; 0,(EXP(LN(1+(CI45/100))/($F$6-$D$6))-1)*100,0)</f>
        <v>4.8403034116351051E-4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7.8971251996964087</v>
      </c>
      <c r="CM82" s="18">
        <f t="shared" si="250"/>
        <v>28.34769520978022</v>
      </c>
      <c r="CN82" s="18">
        <f t="shared" si="250"/>
        <v>-4.3137182945095169</v>
      </c>
      <c r="CO82" s="18">
        <f t="shared" si="250"/>
        <v>-1.7594632254646192</v>
      </c>
      <c r="CP82" s="18">
        <f t="shared" ref="CP82:CP107" si="251">IF(AND(CP$6-CM$6 &lt;&gt; 0,CM8&lt;&gt;0,CP8&lt;&gt;0),(EXP(LN(CP8/CM8)/(CP$6-CM$6))-1)*100,0)</f>
        <v>-0.92331128679229435</v>
      </c>
      <c r="CR82" s="18">
        <f t="shared" ref="CR82:CR107" si="252">IF($F$6-$D$6 &lt;&gt; 0,(EXP(LN(1+(CR45/100))/($F$6-$D$6))-1)*100,0)</f>
        <v>-2.6183690126018289</v>
      </c>
      <c r="CS82" s="18">
        <f t="shared" ref="CS82:CS107" si="253">IF(CN8&gt;0,((1+(CS8/CN8))^(1/($F$6-$D$6))-1)*100,0)</f>
        <v>1.6528303310561654</v>
      </c>
      <c r="CT82" s="18">
        <f t="shared" ref="CT82:CT107" si="254">IF($F$6-$D$6 &lt;&gt; 0,(EXP(LN(1+(CT45/100))/($F$6-$D$6))-1)*100,0)</f>
        <v>-0.33830431418395701</v>
      </c>
    </row>
    <row r="83" spans="1:98" x14ac:dyDescent="0.2">
      <c r="A83" t="str">
        <f t="shared" si="209"/>
        <v>12 Other managers and proprietors</v>
      </c>
      <c r="B83" s="18">
        <f t="shared" si="210"/>
        <v>7.7957966601215789</v>
      </c>
      <c r="C83" s="18">
        <f t="shared" si="210"/>
        <v>-9.5941508937000819</v>
      </c>
      <c r="D83" s="18">
        <f t="shared" si="210"/>
        <v>7.4444637549610615</v>
      </c>
      <c r="E83" s="18">
        <f t="shared" si="210"/>
        <v>4.8175324767891325</v>
      </c>
      <c r="F83" s="18">
        <f t="shared" si="211"/>
        <v>4.6594634038167992</v>
      </c>
      <c r="H83" s="18">
        <f t="shared" si="212"/>
        <v>5.6859613036287282</v>
      </c>
      <c r="I83" s="18">
        <f t="shared" si="213"/>
        <v>4.675303477171644</v>
      </c>
      <c r="J83" s="18">
        <f t="shared" si="214"/>
        <v>8.2338907600613798</v>
      </c>
      <c r="L83" t="str">
        <f t="shared" ref="L83:L106" si="255">A83</f>
        <v>12 Other managers and proprietors</v>
      </c>
      <c r="M83" s="18">
        <f t="shared" si="215"/>
        <v>7.446300122046301</v>
      </c>
      <c r="N83" s="18">
        <f t="shared" si="215"/>
        <v>-0.18019085643700139</v>
      </c>
      <c r="O83" s="18">
        <f t="shared" si="215"/>
        <v>6.472020291606162</v>
      </c>
      <c r="P83" s="18">
        <f t="shared" si="215"/>
        <v>4.9203783112364397</v>
      </c>
      <c r="Q83" s="18">
        <f t="shared" si="216"/>
        <v>5.0750349153737773</v>
      </c>
      <c r="S83" s="18">
        <f t="shared" si="217"/>
        <v>5.4350633975572604</v>
      </c>
      <c r="T83" s="18">
        <f t="shared" si="218"/>
        <v>4.5075430442062858</v>
      </c>
      <c r="U83" s="18">
        <f t="shared" si="219"/>
        <v>7.9479911655484514</v>
      </c>
      <c r="W83" t="str">
        <f t="shared" ref="W83:W106" si="256">A83</f>
        <v>12 Other managers and proprietors</v>
      </c>
      <c r="X83" s="18">
        <f t="shared" si="220"/>
        <v>1.9902214173941335</v>
      </c>
      <c r="Y83" s="18">
        <f t="shared" si="220"/>
        <v>2.0690375413235707</v>
      </c>
      <c r="Z83" s="18">
        <f t="shared" si="220"/>
        <v>3.1662578625085258</v>
      </c>
      <c r="AA83" s="18">
        <f t="shared" si="220"/>
        <v>1.7090362355278721</v>
      </c>
      <c r="AB83" s="18">
        <f t="shared" si="221"/>
        <v>2.1847560454456794</v>
      </c>
      <c r="AD83" s="18">
        <f t="shared" si="222"/>
        <v>2.1924752753928578</v>
      </c>
      <c r="AE83" s="18">
        <f t="shared" si="223"/>
        <v>4.0951299468269475</v>
      </c>
      <c r="AF83" s="18">
        <f t="shared" si="224"/>
        <v>5.429754498194761</v>
      </c>
      <c r="AH83" t="str">
        <f t="shared" ref="AH83:AH106" si="257">L83</f>
        <v>12 Other managers and proprietors</v>
      </c>
      <c r="AI83" s="18">
        <f t="shared" si="225"/>
        <v>1.0453047829803275</v>
      </c>
      <c r="AJ83" s="18">
        <f t="shared" si="225"/>
        <v>8.9880914766020226</v>
      </c>
      <c r="AK83" s="18">
        <f t="shared" si="225"/>
        <v>1.1733422428185092</v>
      </c>
      <c r="AL83" s="18">
        <f t="shared" si="225"/>
        <v>1.8028900096499489</v>
      </c>
      <c r="AM83" s="18">
        <f t="shared" si="226"/>
        <v>2.0397562990420282</v>
      </c>
      <c r="AO83" s="18">
        <f t="shared" si="227"/>
        <v>1.592606693406351</v>
      </c>
      <c r="AP83" s="18">
        <f t="shared" si="228"/>
        <v>3.7220828294239228</v>
      </c>
      <c r="AQ83" s="18">
        <f t="shared" si="229"/>
        <v>4.7208232904605074</v>
      </c>
      <c r="AS83" t="str">
        <f t="shared" ref="AS83:AS106" si="258">W83</f>
        <v>12 Other managers and proprietors</v>
      </c>
      <c r="AT83" s="18">
        <f t="shared" si="230"/>
        <v>1.2104958335291238</v>
      </c>
      <c r="AU83" s="18">
        <f t="shared" si="230"/>
        <v>4.4383317736883976</v>
      </c>
      <c r="AV83" s="18">
        <f t="shared" si="230"/>
        <v>2.6850916841969052</v>
      </c>
      <c r="AW83" s="18">
        <f t="shared" si="230"/>
        <v>0.49614614187305506</v>
      </c>
      <c r="AX83" s="18">
        <f t="shared" si="231"/>
        <v>1.4187342688224858</v>
      </c>
      <c r="AZ83" s="18">
        <f t="shared" si="232"/>
        <v>1.2205602588387432</v>
      </c>
      <c r="BA83" s="18">
        <f t="shared" si="233"/>
        <v>3.6743871653247107</v>
      </c>
      <c r="BB83" s="18">
        <f t="shared" si="234"/>
        <v>4.4367228755114674</v>
      </c>
      <c r="BD83" t="str">
        <f t="shared" ref="BD83:BD106" si="259">AH83</f>
        <v>12 Other managers and proprietors</v>
      </c>
      <c r="BE83" s="18">
        <f t="shared" si="235"/>
        <v>-0.34136186768639609</v>
      </c>
      <c r="BF83" s="18">
        <f t="shared" si="235"/>
        <v>3.5813378621325054</v>
      </c>
      <c r="BG83" s="18">
        <f t="shared" si="235"/>
        <v>-1.1003846913526849</v>
      </c>
      <c r="BH83" s="18">
        <f t="shared" si="235"/>
        <v>0.28490178922520037</v>
      </c>
      <c r="BI83" s="18">
        <f t="shared" si="236"/>
        <v>5.196648000047599E-2</v>
      </c>
      <c r="BK83" s="18">
        <f t="shared" si="237"/>
        <v>-0.17900302486513198</v>
      </c>
      <c r="BL83" s="18">
        <f t="shared" si="238"/>
        <v>2.3066471318028636</v>
      </c>
      <c r="BM83" s="18">
        <f t="shared" si="239"/>
        <v>2.1770426781503316</v>
      </c>
      <c r="BO83" t="str">
        <f t="shared" ref="BO83:BO106" si="260">AS83</f>
        <v>12 Other managers and proprietors</v>
      </c>
      <c r="BP83" s="18">
        <f t="shared" si="240"/>
        <v>0.16812698421559968</v>
      </c>
      <c r="BQ83" s="18">
        <f t="shared" si="240"/>
        <v>2.1922917105099193</v>
      </c>
      <c r="BR83" s="18">
        <f t="shared" si="240"/>
        <v>-1.6151359176199143</v>
      </c>
      <c r="BS83" s="18">
        <f t="shared" si="240"/>
        <v>-2.144281608739329</v>
      </c>
      <c r="BT83" s="18">
        <f t="shared" si="241"/>
        <v>-1.7132204505827753</v>
      </c>
      <c r="BV83" s="18">
        <f t="shared" si="242"/>
        <v>-1.9682166829502634</v>
      </c>
      <c r="BW83" s="18">
        <f t="shared" si="243"/>
        <v>2.6301549601682073</v>
      </c>
      <c r="BX83" s="18">
        <f t="shared" si="244"/>
        <v>1.325083168912955</v>
      </c>
      <c r="BZ83" t="str">
        <f t="shared" ref="BZ83:BZ106" si="261">BD83</f>
        <v>12 Other managers and proprietors</v>
      </c>
      <c r="CA83" s="18">
        <f t="shared" si="245"/>
        <v>6.4654926974796023</v>
      </c>
      <c r="CB83" s="18">
        <f t="shared" si="245"/>
        <v>-4.4554454625649669</v>
      </c>
      <c r="CC83" s="18">
        <f t="shared" si="245"/>
        <v>-1.34511136104839</v>
      </c>
      <c r="CD83" s="18">
        <f t="shared" si="245"/>
        <v>-1.7694318311209933</v>
      </c>
      <c r="CE83" s="18">
        <f t="shared" si="246"/>
        <v>-1.8073237094123118</v>
      </c>
      <c r="CG83" s="18">
        <f t="shared" si="247"/>
        <v>-1.628194843844466</v>
      </c>
      <c r="CH83" s="18">
        <f t="shared" si="248"/>
        <v>2.1882923648173236</v>
      </c>
      <c r="CI83" s="18">
        <f t="shared" si="249"/>
        <v>1.0253992956855695</v>
      </c>
      <c r="CK83" t="str">
        <f t="shared" ref="CK83:CK106" si="262">BO83</f>
        <v>12 Other managers and proprietors</v>
      </c>
      <c r="CL83" s="18">
        <f t="shared" si="250"/>
        <v>-0.70021782568028268</v>
      </c>
      <c r="CM83" s="18">
        <f t="shared" si="250"/>
        <v>31.672192346306115</v>
      </c>
      <c r="CN83" s="18">
        <f t="shared" si="250"/>
        <v>-4.0201522437122943</v>
      </c>
      <c r="CO83" s="18">
        <f t="shared" si="250"/>
        <v>-0.17903372061287559</v>
      </c>
      <c r="CP83" s="18">
        <f t="shared" si="251"/>
        <v>0.32594354446129348</v>
      </c>
      <c r="CR83" s="18">
        <f t="shared" si="252"/>
        <v>-1.4761898658102512</v>
      </c>
      <c r="CS83" s="18">
        <f t="shared" si="253"/>
        <v>1.8146136772750898</v>
      </c>
      <c r="CT83" s="18">
        <f t="shared" si="254"/>
        <v>0.69629063323386475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8.68364641054049</v>
      </c>
      <c r="C84" s="18">
        <f t="shared" si="210"/>
        <v>-2.95144244432336</v>
      </c>
      <c r="D84" s="18">
        <f t="shared" si="210"/>
        <v>8.0423066698161563</v>
      </c>
      <c r="E84" s="18">
        <f t="shared" si="210"/>
        <v>3.9741400429576412</v>
      </c>
      <c r="F84" s="18">
        <f t="shared" si="211"/>
        <v>4.7763417030912469</v>
      </c>
      <c r="H84" s="18">
        <f t="shared" si="212"/>
        <v>5.3128842783123797</v>
      </c>
      <c r="I84" s="18">
        <f t="shared" si="213"/>
        <v>3.2276085680674749</v>
      </c>
      <c r="J84" s="18">
        <f t="shared" si="214"/>
        <v>7.0648754053454388</v>
      </c>
      <c r="L84" t="str">
        <f t="shared" si="255"/>
        <v>21 Science, research, engineering and technology professionals</v>
      </c>
      <c r="M84" s="18">
        <f t="shared" si="215"/>
        <v>7.7707930091556188</v>
      </c>
      <c r="N84" s="18">
        <f t="shared" si="215"/>
        <v>1.059763753715659</v>
      </c>
      <c r="O84" s="18">
        <f t="shared" si="215"/>
        <v>9.5205363329713411</v>
      </c>
      <c r="P84" s="18">
        <f t="shared" si="215"/>
        <v>4.2707781783199783</v>
      </c>
      <c r="Q84" s="18">
        <f t="shared" si="216"/>
        <v>5.6769182049904776</v>
      </c>
      <c r="S84" s="18">
        <f t="shared" si="217"/>
        <v>5.9921244756127257</v>
      </c>
      <c r="T84" s="18">
        <f t="shared" si="218"/>
        <v>3.5754716753098714</v>
      </c>
      <c r="U84" s="18">
        <f t="shared" si="219"/>
        <v>7.8057509859862373</v>
      </c>
      <c r="W84" t="str">
        <f t="shared" si="256"/>
        <v>21 Science, research, engineering and technology professionals</v>
      </c>
      <c r="X84" s="18">
        <f t="shared" si="220"/>
        <v>1.0860740993194229</v>
      </c>
      <c r="Y84" s="18">
        <f t="shared" si="220"/>
        <v>1.8939752258461562</v>
      </c>
      <c r="Z84" s="18">
        <f t="shared" si="220"/>
        <v>4.1472538968037487</v>
      </c>
      <c r="AA84" s="18">
        <f t="shared" si="220"/>
        <v>0.47027554770466828</v>
      </c>
      <c r="AB84" s="18">
        <f t="shared" si="221"/>
        <v>1.6945601397366117</v>
      </c>
      <c r="AD84" s="18">
        <f t="shared" si="222"/>
        <v>1.6812796854611678</v>
      </c>
      <c r="AE84" s="18">
        <f t="shared" si="223"/>
        <v>2.7343264702178294</v>
      </c>
      <c r="AF84" s="18">
        <f t="shared" si="224"/>
        <v>3.9302604919427164</v>
      </c>
      <c r="AH84" t="str">
        <f t="shared" si="257"/>
        <v>21 Science, research, engineering and technology professionals</v>
      </c>
      <c r="AI84" s="18">
        <f t="shared" si="225"/>
        <v>-1.0405138636679023</v>
      </c>
      <c r="AJ84" s="18">
        <f t="shared" si="225"/>
        <v>14.695161779570288</v>
      </c>
      <c r="AK84" s="18">
        <f t="shared" si="225"/>
        <v>4.1217227629239517</v>
      </c>
      <c r="AL84" s="18">
        <f t="shared" si="225"/>
        <v>0.89669123540658813</v>
      </c>
      <c r="AM84" s="18">
        <f t="shared" si="226"/>
        <v>2.713213484102095</v>
      </c>
      <c r="AO84" s="18">
        <f t="shared" si="227"/>
        <v>1.9604471302302473</v>
      </c>
      <c r="AP84" s="18">
        <f t="shared" si="228"/>
        <v>2.7091631349773326</v>
      </c>
      <c r="AQ84" s="18">
        <f t="shared" si="229"/>
        <v>4.116069939167577</v>
      </c>
      <c r="AS84" t="str">
        <f t="shared" si="258"/>
        <v>21 Science, research, engineering and technology professionals</v>
      </c>
      <c r="AT84" s="18">
        <f t="shared" si="230"/>
        <v>0.5757826437992275</v>
      </c>
      <c r="AU84" s="18">
        <f t="shared" si="230"/>
        <v>-1.028961947344964</v>
      </c>
      <c r="AV84" s="18">
        <f t="shared" si="230"/>
        <v>1.9523145288053545</v>
      </c>
      <c r="AW84" s="18">
        <f t="shared" si="230"/>
        <v>-0.13447756108667663</v>
      </c>
      <c r="AX84" s="18">
        <f t="shared" si="231"/>
        <v>0.45650970077191211</v>
      </c>
      <c r="AZ84" s="18">
        <f t="shared" si="232"/>
        <v>0.55633020399274979</v>
      </c>
      <c r="BA84" s="18">
        <f t="shared" si="233"/>
        <v>2.3423327752586154</v>
      </c>
      <c r="BB84" s="18">
        <f t="shared" si="234"/>
        <v>2.7491730774358292</v>
      </c>
      <c r="BD84" t="str">
        <f t="shared" si="259"/>
        <v>21 Science, research, engineering and technology professionals</v>
      </c>
      <c r="BE84" s="18">
        <f t="shared" si="235"/>
        <v>2.1411748895445948</v>
      </c>
      <c r="BF84" s="18">
        <f t="shared" si="235"/>
        <v>3.8754622203885258</v>
      </c>
      <c r="BG84" s="18">
        <f t="shared" si="235"/>
        <v>1.3046279308183362</v>
      </c>
      <c r="BH84" s="18">
        <f t="shared" si="235"/>
        <v>-0.376024114683704</v>
      </c>
      <c r="BI84" s="18">
        <f t="shared" si="236"/>
        <v>0.40807272600804634</v>
      </c>
      <c r="BK84" s="18">
        <f t="shared" si="237"/>
        <v>0.18107215027589607</v>
      </c>
      <c r="BL84" s="18">
        <f t="shared" si="238"/>
        <v>1.7360627619864566</v>
      </c>
      <c r="BM84" s="18">
        <f t="shared" si="239"/>
        <v>1.8787701145210001</v>
      </c>
      <c r="BO84" t="str">
        <f t="shared" si="260"/>
        <v>21 Science, research, engineering and technology professionals</v>
      </c>
      <c r="BP84" s="18">
        <f t="shared" si="240"/>
        <v>0.54288348353297433</v>
      </c>
      <c r="BQ84" s="18">
        <f t="shared" si="240"/>
        <v>10.995871652536859</v>
      </c>
      <c r="BR84" s="18">
        <f t="shared" si="240"/>
        <v>0.24590791527969724</v>
      </c>
      <c r="BS84" s="18">
        <f t="shared" si="240"/>
        <v>-1.8373878020015666</v>
      </c>
      <c r="BT84" s="18">
        <f t="shared" si="241"/>
        <v>-0.42935448874416027</v>
      </c>
      <c r="BV84" s="18">
        <f t="shared" si="242"/>
        <v>-1.1478114015570751</v>
      </c>
      <c r="BW84" s="18">
        <f t="shared" si="243"/>
        <v>1.9460682445994415</v>
      </c>
      <c r="BX84" s="18">
        <f t="shared" si="244"/>
        <v>1.0879734443649314</v>
      </c>
      <c r="BZ84" t="str">
        <f t="shared" si="261"/>
        <v>21 Science, research, engineering and technology professionals</v>
      </c>
      <c r="CA84" s="18">
        <f t="shared" si="245"/>
        <v>7.4137022898016935</v>
      </c>
      <c r="CB84" s="18">
        <f t="shared" si="245"/>
        <v>0.23283911929838919</v>
      </c>
      <c r="CC84" s="18">
        <f t="shared" si="245"/>
        <v>0.94561483870627683</v>
      </c>
      <c r="CD84" s="18">
        <f t="shared" si="245"/>
        <v>-3.0300562648904905</v>
      </c>
      <c r="CE84" s="18">
        <f t="shared" si="246"/>
        <v>-1.6014559957416741</v>
      </c>
      <c r="CG84" s="18">
        <f t="shared" si="247"/>
        <v>-1.7225419437405076</v>
      </c>
      <c r="CH84" s="18">
        <f t="shared" si="248"/>
        <v>1.5683804140742552</v>
      </c>
      <c r="CI84" s="18">
        <f t="shared" si="249"/>
        <v>0.21985102634412002</v>
      </c>
      <c r="CK84" t="str">
        <f t="shared" si="262"/>
        <v>21 Science, research, engineering and technology professionals</v>
      </c>
      <c r="CL84" s="18">
        <f t="shared" si="250"/>
        <v>8.1086892424765189</v>
      </c>
      <c r="CM84" s="18">
        <f t="shared" si="250"/>
        <v>52.526268682021595</v>
      </c>
      <c r="CN84" s="18">
        <f t="shared" si="250"/>
        <v>1.8630282989982261</v>
      </c>
      <c r="CO84" s="18">
        <f t="shared" si="250"/>
        <v>-0.5196549386266347</v>
      </c>
      <c r="CP84" s="18">
        <f t="shared" si="251"/>
        <v>2.9319083217558717</v>
      </c>
      <c r="CR84" s="18">
        <f t="shared" si="252"/>
        <v>0.26831492930141643</v>
      </c>
      <c r="CS84" s="18">
        <f t="shared" si="253"/>
        <v>1.8401913203362374</v>
      </c>
      <c r="CT84" s="18">
        <f t="shared" si="254"/>
        <v>2.0489804183914107</v>
      </c>
    </row>
    <row r="85" spans="1:98" x14ac:dyDescent="0.2">
      <c r="A85" t="str">
        <f t="shared" si="209"/>
        <v>22 Health professionals</v>
      </c>
      <c r="B85" s="18">
        <f t="shared" si="210"/>
        <v>7.9003890300507473</v>
      </c>
      <c r="C85" s="18">
        <f t="shared" si="210"/>
        <v>1.2851478992544907</v>
      </c>
      <c r="D85" s="18">
        <f t="shared" si="210"/>
        <v>5.9499654246919942</v>
      </c>
      <c r="E85" s="18">
        <f t="shared" si="210"/>
        <v>4.2397810149758186</v>
      </c>
      <c r="F85" s="18">
        <f t="shared" si="211"/>
        <v>4.5831089324428476</v>
      </c>
      <c r="H85" s="18">
        <f t="shared" si="212"/>
        <v>4.8067530681512149</v>
      </c>
      <c r="I85" s="18">
        <f t="shared" si="213"/>
        <v>3.7315078389098089</v>
      </c>
      <c r="J85" s="18">
        <f t="shared" si="214"/>
        <v>6.988839337343955</v>
      </c>
      <c r="L85" t="str">
        <f t="shared" si="255"/>
        <v>22 Health professionals</v>
      </c>
      <c r="M85" s="18">
        <f t="shared" si="215"/>
        <v>8.6325916473858797</v>
      </c>
      <c r="N85" s="18">
        <f t="shared" si="215"/>
        <v>-0.61791318109406523</v>
      </c>
      <c r="O85" s="18">
        <f t="shared" si="215"/>
        <v>3.5692231008285225</v>
      </c>
      <c r="P85" s="18">
        <f t="shared" si="215"/>
        <v>3.6597157440682926</v>
      </c>
      <c r="Q85" s="18">
        <f t="shared" si="216"/>
        <v>3.3588372471152095</v>
      </c>
      <c r="S85" s="18">
        <f t="shared" si="217"/>
        <v>3.6295427478311382</v>
      </c>
      <c r="T85" s="18">
        <f t="shared" si="218"/>
        <v>3.5518720622640165</v>
      </c>
      <c r="U85" s="18">
        <f t="shared" si="219"/>
        <v>5.9956025448651751</v>
      </c>
      <c r="W85" t="str">
        <f t="shared" si="256"/>
        <v>22 Health professionals</v>
      </c>
      <c r="X85" s="18">
        <f t="shared" si="220"/>
        <v>2.8831102994978375</v>
      </c>
      <c r="Y85" s="18">
        <f t="shared" si="220"/>
        <v>2.6816654482053837</v>
      </c>
      <c r="Z85" s="18">
        <f t="shared" si="220"/>
        <v>0.58489077629426678</v>
      </c>
      <c r="AA85" s="18">
        <f t="shared" si="220"/>
        <v>0.59914635853559606</v>
      </c>
      <c r="AB85" s="18">
        <f t="shared" si="221"/>
        <v>0.72359663467242985</v>
      </c>
      <c r="AD85" s="18">
        <f t="shared" si="222"/>
        <v>0.59439427331382522</v>
      </c>
      <c r="AE85" s="18">
        <f t="shared" si="223"/>
        <v>3.2330319629005455</v>
      </c>
      <c r="AF85" s="18">
        <f t="shared" si="224"/>
        <v>3.6197098961201712</v>
      </c>
      <c r="AH85" t="str">
        <f t="shared" si="257"/>
        <v>22 Health professionals</v>
      </c>
      <c r="AI85" s="18">
        <f t="shared" si="225"/>
        <v>-6.6517838634007065</v>
      </c>
      <c r="AJ85" s="18">
        <f t="shared" si="225"/>
        <v>-7.7325646112971658</v>
      </c>
      <c r="AK85" s="18">
        <f t="shared" si="225"/>
        <v>-11.521411599451426</v>
      </c>
      <c r="AL85" s="18">
        <f t="shared" si="225"/>
        <v>-8.2618543196737235</v>
      </c>
      <c r="AM85" s="18">
        <f t="shared" si="226"/>
        <v>-9.260541265045541</v>
      </c>
      <c r="AO85" s="18">
        <f t="shared" si="227"/>
        <v>-9.3615020134510942</v>
      </c>
      <c r="AP85" s="18">
        <f t="shared" si="228"/>
        <v>1.1498756275115207</v>
      </c>
      <c r="AQ85" s="18">
        <f t="shared" si="229"/>
        <v>-5.6794056294557249</v>
      </c>
      <c r="AS85" t="str">
        <f t="shared" si="258"/>
        <v>22 Health professionals</v>
      </c>
      <c r="AT85" s="18">
        <f t="shared" si="230"/>
        <v>3.060762750315793</v>
      </c>
      <c r="AU85" s="18">
        <f t="shared" si="230"/>
        <v>13.267525040160644</v>
      </c>
      <c r="AV85" s="18">
        <f t="shared" si="230"/>
        <v>1.2605695804595252</v>
      </c>
      <c r="AW85" s="18">
        <f t="shared" si="230"/>
        <v>1.0057982963957768</v>
      </c>
      <c r="AX85" s="18">
        <f t="shared" si="231"/>
        <v>1.8118065005039874</v>
      </c>
      <c r="AZ85" s="18">
        <f t="shared" si="232"/>
        <v>1.090650755349154</v>
      </c>
      <c r="BA85" s="18">
        <f t="shared" si="233"/>
        <v>3.1159811082212441</v>
      </c>
      <c r="BB85" s="18">
        <f t="shared" si="234"/>
        <v>3.8453494888142536</v>
      </c>
      <c r="BD85" t="str">
        <f t="shared" si="259"/>
        <v>22 Health professionals</v>
      </c>
      <c r="BE85" s="18">
        <f t="shared" si="235"/>
        <v>8.7104944389871264</v>
      </c>
      <c r="BF85" s="18">
        <f t="shared" si="235"/>
        <v>0.62011327895585833</v>
      </c>
      <c r="BG85" s="18">
        <f t="shared" si="235"/>
        <v>1.1201787164706989</v>
      </c>
      <c r="BH85" s="18">
        <f t="shared" si="235"/>
        <v>1.0229993233631385</v>
      </c>
      <c r="BI85" s="18">
        <f t="shared" si="236"/>
        <v>1.0281226942823851</v>
      </c>
      <c r="BK85" s="18">
        <f t="shared" si="237"/>
        <v>1.0553820730548447</v>
      </c>
      <c r="BL85" s="18">
        <f t="shared" si="238"/>
        <v>3.0719164368910645</v>
      </c>
      <c r="BM85" s="18">
        <f t="shared" si="239"/>
        <v>3.7811201692000918</v>
      </c>
      <c r="BO85" t="str">
        <f t="shared" si="260"/>
        <v>22 Health professionals</v>
      </c>
      <c r="BP85" s="18">
        <f t="shared" si="240"/>
        <v>4.8653964875236433</v>
      </c>
      <c r="BQ85" s="18">
        <f t="shared" si="240"/>
        <v>-3.026846687680107</v>
      </c>
      <c r="BR85" s="18">
        <f t="shared" si="240"/>
        <v>-2.2717687918045959</v>
      </c>
      <c r="BS85" s="18">
        <f t="shared" si="240"/>
        <v>-2.6813050517697445</v>
      </c>
      <c r="BT85" s="18">
        <f t="shared" si="241"/>
        <v>-2.5751704510903917</v>
      </c>
      <c r="BV85" s="18">
        <f t="shared" si="242"/>
        <v>-2.5449840086120279</v>
      </c>
      <c r="BW85" s="18">
        <f t="shared" si="243"/>
        <v>2.3667238573707339</v>
      </c>
      <c r="BX85" s="18">
        <f t="shared" si="244"/>
        <v>0.63503632336681104</v>
      </c>
      <c r="BZ85" t="str">
        <f t="shared" si="261"/>
        <v>22 Health professionals</v>
      </c>
      <c r="CA85" s="18">
        <f t="shared" si="245"/>
        <v>10.537592794510831</v>
      </c>
      <c r="CB85" s="18">
        <f t="shared" si="245"/>
        <v>-6.6418942799769676</v>
      </c>
      <c r="CC85" s="18">
        <f t="shared" si="245"/>
        <v>-2.1969615048940128</v>
      </c>
      <c r="CD85" s="18">
        <f t="shared" si="245"/>
        <v>-2.9286184828304918</v>
      </c>
      <c r="CE85" s="18">
        <f t="shared" si="246"/>
        <v>-2.9374678103131657</v>
      </c>
      <c r="CG85" s="18">
        <f t="shared" si="247"/>
        <v>-2.6853430177018689</v>
      </c>
      <c r="CH85" s="18">
        <f t="shared" si="248"/>
        <v>1.8179083286991693</v>
      </c>
      <c r="CI85" s="18">
        <f t="shared" si="249"/>
        <v>-0.16830820411176672</v>
      </c>
      <c r="CK85" t="str">
        <f t="shared" si="262"/>
        <v>22 Health professionals</v>
      </c>
      <c r="CL85" s="18">
        <f t="shared" si="250"/>
        <v>4.4960550223485773</v>
      </c>
      <c r="CM85" s="18">
        <f t="shared" si="250"/>
        <v>32.925491182828324</v>
      </c>
      <c r="CN85" s="18">
        <f t="shared" si="250"/>
        <v>1.3563445571183941</v>
      </c>
      <c r="CO85" s="18">
        <f t="shared" si="250"/>
        <v>1.175910933458546</v>
      </c>
      <c r="CP85" s="18">
        <f t="shared" si="251"/>
        <v>2.9738943703015108</v>
      </c>
      <c r="CR85" s="18">
        <f t="shared" si="252"/>
        <v>1.2360197568270337</v>
      </c>
      <c r="CS85" s="18">
        <f t="shared" si="253"/>
        <v>2.7793243942404233</v>
      </c>
      <c r="CT85" s="18">
        <f t="shared" si="254"/>
        <v>3.6453071371014278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6.5486643913450715</v>
      </c>
      <c r="C86" s="18">
        <f t="shared" si="210"/>
        <v>-3.1019403332479989</v>
      </c>
      <c r="D86" s="18">
        <f t="shared" si="210"/>
        <v>2.6060486432572194</v>
      </c>
      <c r="E86" s="18">
        <f t="shared" si="210"/>
        <v>2.270745435461019</v>
      </c>
      <c r="F86" s="18">
        <f t="shared" si="211"/>
        <v>2.0307037013395091</v>
      </c>
      <c r="H86" s="18">
        <f t="shared" si="212"/>
        <v>2.3823912467612063</v>
      </c>
      <c r="I86" s="18">
        <f t="shared" si="213"/>
        <v>3.2159529720339641</v>
      </c>
      <c r="J86" s="18">
        <f t="shared" si="214"/>
        <v>4.8377557169691388</v>
      </c>
      <c r="L86" t="str">
        <f t="shared" si="255"/>
        <v>23 Teaching and other educational professionals</v>
      </c>
      <c r="M86" s="18">
        <f t="shared" si="215"/>
        <v>7.4002187191659186</v>
      </c>
      <c r="N86" s="18">
        <f t="shared" si="215"/>
        <v>0.75378151108080882</v>
      </c>
      <c r="O86" s="18">
        <f t="shared" si="215"/>
        <v>2.2071294805142694</v>
      </c>
      <c r="P86" s="18">
        <f t="shared" si="215"/>
        <v>2.2157872487586161</v>
      </c>
      <c r="Q86" s="18">
        <f t="shared" si="216"/>
        <v>2.1210903400254333</v>
      </c>
      <c r="S86" s="18">
        <f t="shared" si="217"/>
        <v>2.2129012445265994</v>
      </c>
      <c r="T86" s="18">
        <f t="shared" si="218"/>
        <v>3.2664423705345502</v>
      </c>
      <c r="U86" s="18">
        <f t="shared" si="219"/>
        <v>4.7578256524738016</v>
      </c>
      <c r="W86" t="str">
        <f t="shared" si="256"/>
        <v>23 Teaching and other educational professionals</v>
      </c>
      <c r="X86" s="18">
        <f t="shared" si="220"/>
        <v>-1.2594376185905531</v>
      </c>
      <c r="Y86" s="18">
        <f t="shared" si="220"/>
        <v>4.8834145381909444</v>
      </c>
      <c r="Z86" s="18">
        <f t="shared" si="220"/>
        <v>-3.8283403256391568</v>
      </c>
      <c r="AA86" s="18">
        <f t="shared" si="220"/>
        <v>-2.6737387183542127</v>
      </c>
      <c r="AB86" s="18">
        <f t="shared" si="221"/>
        <v>-2.5817836714797426</v>
      </c>
      <c r="AD86" s="18">
        <f t="shared" si="222"/>
        <v>-3.0601379510741489</v>
      </c>
      <c r="AE86" s="18">
        <f t="shared" si="223"/>
        <v>2.3477080238201831</v>
      </c>
      <c r="AF86" s="18">
        <f t="shared" si="224"/>
        <v>0.28582115246207351</v>
      </c>
      <c r="AH86" t="str">
        <f t="shared" si="257"/>
        <v>23 Teaching and other educational professionals</v>
      </c>
      <c r="AI86" s="18">
        <f t="shared" si="225"/>
        <v>-10.34479014430827</v>
      </c>
      <c r="AJ86" s="18">
        <f t="shared" si="225"/>
        <v>-11.860675597493387</v>
      </c>
      <c r="AK86" s="18">
        <f t="shared" si="225"/>
        <v>-8.8414053340562404</v>
      </c>
      <c r="AL86" s="18">
        <f t="shared" si="225"/>
        <v>0.15683065966323184</v>
      </c>
      <c r="AM86" s="18">
        <f t="shared" si="226"/>
        <v>-3.5204604008735263</v>
      </c>
      <c r="AO86" s="18">
        <f t="shared" si="227"/>
        <v>-2.9371760191263974</v>
      </c>
      <c r="AP86" s="18">
        <f t="shared" si="228"/>
        <v>1.3967860707601698</v>
      </c>
      <c r="AQ86" s="18">
        <f t="shared" si="229"/>
        <v>-0.91859030569478861</v>
      </c>
      <c r="AS86" t="str">
        <f t="shared" si="258"/>
        <v>23 Teaching and other educational professionals</v>
      </c>
      <c r="AT86" s="18">
        <f t="shared" si="230"/>
        <v>2.1975819695579046</v>
      </c>
      <c r="AU86" s="18">
        <f t="shared" si="230"/>
        <v>-7.9751317638291237</v>
      </c>
      <c r="AV86" s="18">
        <f t="shared" si="230"/>
        <v>-3.9105433709135995</v>
      </c>
      <c r="AW86" s="18">
        <f t="shared" si="230"/>
        <v>-2.3095348297014873</v>
      </c>
      <c r="AX86" s="18">
        <f t="shared" si="231"/>
        <v>-3.1749222867333615</v>
      </c>
      <c r="AZ86" s="18">
        <f t="shared" si="232"/>
        <v>-2.8461465435042688</v>
      </c>
      <c r="BA86" s="18">
        <f t="shared" si="233"/>
        <v>2.3128821150754986</v>
      </c>
      <c r="BB86" s="18">
        <f t="shared" si="234"/>
        <v>0.37422201754955253</v>
      </c>
      <c r="BD86" t="str">
        <f t="shared" si="259"/>
        <v>23 Teaching and other educational professionals</v>
      </c>
      <c r="BE86" s="18">
        <f t="shared" si="235"/>
        <v>4.6744128027323306</v>
      </c>
      <c r="BF86" s="18">
        <f t="shared" si="235"/>
        <v>-3.2950315495402949</v>
      </c>
      <c r="BG86" s="18">
        <f t="shared" si="235"/>
        <v>-2.3083602092593414</v>
      </c>
      <c r="BH86" s="18">
        <f t="shared" si="235"/>
        <v>0.73857135277921593</v>
      </c>
      <c r="BI86" s="18">
        <f t="shared" si="236"/>
        <v>-0.47816987187444537</v>
      </c>
      <c r="BK86" s="18">
        <f t="shared" si="237"/>
        <v>-0.28748780700869059</v>
      </c>
      <c r="BL86" s="18">
        <f t="shared" si="238"/>
        <v>2.1794691015921241</v>
      </c>
      <c r="BM86" s="18">
        <f t="shared" si="239"/>
        <v>1.9680772979987937</v>
      </c>
      <c r="BO86" t="str">
        <f t="shared" si="260"/>
        <v>23 Teaching and other educational professionals</v>
      </c>
      <c r="BP86" s="18">
        <f t="shared" si="240"/>
        <v>2.6718256170055632</v>
      </c>
      <c r="BQ86" s="18">
        <f t="shared" si="240"/>
        <v>-7.287268276368164</v>
      </c>
      <c r="BR86" s="18">
        <f t="shared" si="240"/>
        <v>-4.1607284648268354</v>
      </c>
      <c r="BS86" s="18">
        <f t="shared" si="240"/>
        <v>-2.6257645588679046</v>
      </c>
      <c r="BT86" s="18">
        <f t="shared" si="241"/>
        <v>-3.4046781096406908</v>
      </c>
      <c r="BV86" s="18">
        <f t="shared" si="242"/>
        <v>-3.1401314874109576</v>
      </c>
      <c r="BW86" s="18">
        <f t="shared" si="243"/>
        <v>2.1045224162935305</v>
      </c>
      <c r="BX86" s="18">
        <f t="shared" si="244"/>
        <v>-9.1440899802497366E-2</v>
      </c>
      <c r="BZ86" t="str">
        <f t="shared" si="261"/>
        <v>23 Teaching and other educational professionals</v>
      </c>
      <c r="CA86" s="18">
        <f t="shared" si="245"/>
        <v>7.811372530098204</v>
      </c>
      <c r="CB86" s="18">
        <f t="shared" si="245"/>
        <v>8.1105045001691032</v>
      </c>
      <c r="CC86" s="18">
        <f t="shared" si="245"/>
        <v>-2.842013150700673</v>
      </c>
      <c r="CD86" s="18">
        <f t="shared" si="245"/>
        <v>-1.8647113686507844</v>
      </c>
      <c r="CE86" s="18">
        <f t="shared" si="246"/>
        <v>-1.5774688777932644</v>
      </c>
      <c r="CG86" s="18">
        <f t="shared" si="247"/>
        <v>-2.1915660605946963</v>
      </c>
      <c r="CH86" s="18">
        <f t="shared" si="248"/>
        <v>1.9085882540262444</v>
      </c>
      <c r="CI86" s="18">
        <f t="shared" si="249"/>
        <v>0.29449184310434973</v>
      </c>
      <c r="CK86" t="str">
        <f t="shared" si="262"/>
        <v>23 Teaching and other educational professionals</v>
      </c>
      <c r="CL86" s="18">
        <f t="shared" si="250"/>
        <v>7.150232659977096</v>
      </c>
      <c r="CM86" s="18">
        <f t="shared" si="250"/>
        <v>40.56315280682368</v>
      </c>
      <c r="CN86" s="18">
        <f t="shared" si="250"/>
        <v>-1.6853288405318856</v>
      </c>
      <c r="CO86" s="18">
        <f t="shared" si="250"/>
        <v>-2.5875781472366799</v>
      </c>
      <c r="CP86" s="18">
        <f t="shared" si="251"/>
        <v>-4.1631383329010507E-2</v>
      </c>
      <c r="CR86" s="18">
        <f t="shared" si="252"/>
        <v>-2.2877521604426132</v>
      </c>
      <c r="CS86" s="18">
        <f t="shared" si="253"/>
        <v>2.0511528736642859</v>
      </c>
      <c r="CT86" s="18">
        <f t="shared" si="254"/>
        <v>0.40641936522258781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8.8533653480912697</v>
      </c>
      <c r="C87" s="18">
        <f t="shared" si="210"/>
        <v>1.1112327457562188</v>
      </c>
      <c r="D87" s="18">
        <f t="shared" si="210"/>
        <v>6.2137660378480009</v>
      </c>
      <c r="E87" s="18">
        <f t="shared" si="210"/>
        <v>4.291373294336065</v>
      </c>
      <c r="F87" s="18">
        <f t="shared" si="211"/>
        <v>4.685542193474701</v>
      </c>
      <c r="H87" s="18">
        <f t="shared" si="212"/>
        <v>4.9282734529177974</v>
      </c>
      <c r="I87" s="18">
        <f t="shared" si="213"/>
        <v>3.6862685194001266</v>
      </c>
      <c r="J87" s="18">
        <f t="shared" si="214"/>
        <v>7.0511393225067387</v>
      </c>
      <c r="L87" t="str">
        <f t="shared" si="255"/>
        <v>24 Business, media and public service professionals</v>
      </c>
      <c r="M87" s="18">
        <f t="shared" si="215"/>
        <v>8.8007580139039412</v>
      </c>
      <c r="N87" s="18">
        <f t="shared" si="215"/>
        <v>7.0996991561083744</v>
      </c>
      <c r="O87" s="18">
        <f t="shared" si="215"/>
        <v>5.0657285475069536</v>
      </c>
      <c r="P87" s="18">
        <f t="shared" si="215"/>
        <v>3.6824458939332283</v>
      </c>
      <c r="Q87" s="18">
        <f t="shared" si="216"/>
        <v>4.32397421923012</v>
      </c>
      <c r="S87" s="18">
        <f t="shared" si="217"/>
        <v>4.1415046089174012</v>
      </c>
      <c r="T87" s="18">
        <f t="shared" si="218"/>
        <v>3.5931739325500311</v>
      </c>
      <c r="U87" s="18">
        <f t="shared" si="219"/>
        <v>6.4008716777805397</v>
      </c>
      <c r="W87" t="str">
        <f t="shared" si="256"/>
        <v>24 Business, media and public service professionals</v>
      </c>
      <c r="X87" s="18">
        <f t="shared" si="220"/>
        <v>2.2772451163173946</v>
      </c>
      <c r="Y87" s="18">
        <f t="shared" si="220"/>
        <v>9.62813557046589</v>
      </c>
      <c r="Z87" s="18">
        <f t="shared" si="220"/>
        <v>0.68925633474812287</v>
      </c>
      <c r="AA87" s="18">
        <f t="shared" si="220"/>
        <v>-1.8557983531841682E-2</v>
      </c>
      <c r="AB87" s="18">
        <f t="shared" si="221"/>
        <v>0.78060903611167909</v>
      </c>
      <c r="AD87" s="18">
        <f t="shared" si="222"/>
        <v>0.21682553085407008</v>
      </c>
      <c r="AE87" s="18">
        <f t="shared" si="223"/>
        <v>2.9242215065264698</v>
      </c>
      <c r="AF87" s="18">
        <f t="shared" si="224"/>
        <v>3.0698217217999257</v>
      </c>
      <c r="AH87" t="str">
        <f t="shared" si="257"/>
        <v>24 Business, media and public service professionals</v>
      </c>
      <c r="AI87" s="18">
        <f t="shared" si="225"/>
        <v>-2.3636923544694155</v>
      </c>
      <c r="AJ87" s="18">
        <f t="shared" si="225"/>
        <v>12.207330271471207</v>
      </c>
      <c r="AK87" s="18">
        <f t="shared" si="225"/>
        <v>-1.1316895440394936</v>
      </c>
      <c r="AL87" s="18">
        <f t="shared" si="225"/>
        <v>4.9267159448751485E-3</v>
      </c>
      <c r="AM87" s="18">
        <f t="shared" si="226"/>
        <v>0.36794841664682387</v>
      </c>
      <c r="AO87" s="18">
        <f t="shared" si="227"/>
        <v>-0.37538987307722538</v>
      </c>
      <c r="AP87" s="18">
        <f t="shared" si="228"/>
        <v>2.1037642937886902</v>
      </c>
      <c r="AQ87" s="18">
        <f t="shared" si="229"/>
        <v>1.8252840389073155</v>
      </c>
      <c r="AS87" t="str">
        <f t="shared" si="258"/>
        <v>24 Business, media and public service professionals</v>
      </c>
      <c r="AT87" s="18">
        <f t="shared" si="230"/>
        <v>1.9696140958818109</v>
      </c>
      <c r="AU87" s="18">
        <f t="shared" si="230"/>
        <v>11.219037173419633</v>
      </c>
      <c r="AV87" s="18">
        <f t="shared" si="230"/>
        <v>0.96279962753340609</v>
      </c>
      <c r="AW87" s="18">
        <f t="shared" si="230"/>
        <v>0.46368012196080777</v>
      </c>
      <c r="AX87" s="18">
        <f t="shared" si="231"/>
        <v>1.2610217570007798</v>
      </c>
      <c r="AZ87" s="18">
        <f t="shared" si="232"/>
        <v>0.62977852567480674</v>
      </c>
      <c r="BA87" s="18">
        <f t="shared" si="233"/>
        <v>2.8851484603176658</v>
      </c>
      <c r="BB87" s="18">
        <f t="shared" si="234"/>
        <v>3.3144540274774537</v>
      </c>
      <c r="BD87" t="str">
        <f t="shared" si="259"/>
        <v>24 Business, media and public service professionals</v>
      </c>
      <c r="BE87" s="18">
        <f t="shared" si="235"/>
        <v>4.5948983765787377</v>
      </c>
      <c r="BF87" s="18">
        <f t="shared" si="235"/>
        <v>6.7273874772117548</v>
      </c>
      <c r="BG87" s="18">
        <f t="shared" si="235"/>
        <v>8.1449023193691517E-2</v>
      </c>
      <c r="BH87" s="18">
        <f t="shared" si="235"/>
        <v>0.45679391535744518</v>
      </c>
      <c r="BI87" s="18">
        <f t="shared" si="236"/>
        <v>0.71978929526281821</v>
      </c>
      <c r="BK87" s="18">
        <f t="shared" si="237"/>
        <v>0.33152280129713496</v>
      </c>
      <c r="BL87" s="18">
        <f t="shared" si="238"/>
        <v>2.2909570192551243</v>
      </c>
      <c r="BM87" s="18">
        <f t="shared" si="239"/>
        <v>2.5339877405760713</v>
      </c>
      <c r="BO87" t="str">
        <f t="shared" si="260"/>
        <v>24 Business, media and public service professionals</v>
      </c>
      <c r="BP87" s="18">
        <f t="shared" si="240"/>
        <v>1.0140267589042518</v>
      </c>
      <c r="BQ87" s="18">
        <f t="shared" si="240"/>
        <v>14.898306828105534</v>
      </c>
      <c r="BR87" s="18">
        <f t="shared" si="240"/>
        <v>-3.0814651259352566</v>
      </c>
      <c r="BS87" s="18">
        <f t="shared" si="240"/>
        <v>-2.7011323312825519</v>
      </c>
      <c r="BT87" s="18">
        <f t="shared" si="241"/>
        <v>-1.8050607674487185</v>
      </c>
      <c r="BV87" s="18">
        <f t="shared" si="242"/>
        <v>-2.8280754766896954</v>
      </c>
      <c r="BW87" s="18">
        <f t="shared" si="243"/>
        <v>1.956008927870756</v>
      </c>
      <c r="BX87" s="18">
        <f t="shared" si="244"/>
        <v>-8.3922895973653766E-2</v>
      </c>
      <c r="BZ87" t="str">
        <f t="shared" si="261"/>
        <v>24 Business, media and public service professionals</v>
      </c>
      <c r="CA87" s="18">
        <f t="shared" si="245"/>
        <v>9.0390752955717968</v>
      </c>
      <c r="CB87" s="18">
        <f t="shared" si="245"/>
        <v>4.7060268711068831</v>
      </c>
      <c r="CC87" s="18">
        <f t="shared" si="245"/>
        <v>-2.6964079857807466</v>
      </c>
      <c r="CD87" s="18">
        <f t="shared" si="245"/>
        <v>-2.9928978134035833</v>
      </c>
      <c r="CE87" s="18">
        <f t="shared" si="246"/>
        <v>-2.4357501002040483</v>
      </c>
      <c r="CG87" s="18">
        <f t="shared" si="247"/>
        <v>-2.8941683872806823</v>
      </c>
      <c r="CH87" s="18">
        <f t="shared" si="248"/>
        <v>1.6510978904208828</v>
      </c>
      <c r="CI87" s="18">
        <f t="shared" si="249"/>
        <v>-0.53895554990659456</v>
      </c>
      <c r="CK87" t="str">
        <f t="shared" si="262"/>
        <v>24 Business, media and public service professionals</v>
      </c>
      <c r="CL87" s="18">
        <f t="shared" si="250"/>
        <v>7.1958418502061861</v>
      </c>
      <c r="CM87" s="18">
        <f t="shared" si="250"/>
        <v>42.021350384314758</v>
      </c>
      <c r="CN87" s="18">
        <f t="shared" si="250"/>
        <v>-1.550946497110095</v>
      </c>
      <c r="CO87" s="18">
        <f t="shared" si="250"/>
        <v>-1.5543976838523377</v>
      </c>
      <c r="CP87" s="18">
        <f t="shared" si="251"/>
        <v>0.72758241999950624</v>
      </c>
      <c r="CR87" s="18">
        <f t="shared" si="252"/>
        <v>-1.5532473017143889</v>
      </c>
      <c r="CS87" s="18">
        <f t="shared" si="253"/>
        <v>1.8665740961663957</v>
      </c>
      <c r="CT87" s="18">
        <f t="shared" si="254"/>
        <v>0.70068457528156269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12.058588229663414</v>
      </c>
      <c r="C88" s="18">
        <f t="shared" si="210"/>
        <v>12.672908523782356</v>
      </c>
      <c r="D88" s="18">
        <f t="shared" si="210"/>
        <v>4.1723813587947856</v>
      </c>
      <c r="E88" s="18">
        <f t="shared" si="210"/>
        <v>5.1178426808378807</v>
      </c>
      <c r="F88" s="18">
        <f t="shared" si="211"/>
        <v>5.2771643623042985</v>
      </c>
      <c r="H88" s="18">
        <f t="shared" si="212"/>
        <v>4.8017392945662651</v>
      </c>
      <c r="I88" s="18">
        <f t="shared" si="213"/>
        <v>3.4502841151424768</v>
      </c>
      <c r="J88" s="18">
        <f t="shared" si="214"/>
        <v>6.8038668425369986</v>
      </c>
      <c r="L88" t="str">
        <f t="shared" si="255"/>
        <v>31 Science, engineering and technology associate professionals</v>
      </c>
      <c r="M88" s="18">
        <f t="shared" si="215"/>
        <v>9.3731155364244145</v>
      </c>
      <c r="N88" s="18">
        <f t="shared" si="215"/>
        <v>6.8195168142902718</v>
      </c>
      <c r="O88" s="18">
        <f t="shared" si="215"/>
        <v>4.0705246583997656</v>
      </c>
      <c r="P88" s="18">
        <f t="shared" si="215"/>
        <v>4.2453065606802509</v>
      </c>
      <c r="Q88" s="18">
        <f t="shared" si="216"/>
        <v>4.3496273211270697</v>
      </c>
      <c r="S88" s="18">
        <f t="shared" si="217"/>
        <v>4.1870133355108141</v>
      </c>
      <c r="T88" s="18">
        <f t="shared" si="218"/>
        <v>3.2165006502168358</v>
      </c>
      <c r="U88" s="18">
        <f t="shared" si="219"/>
        <v>6.1789099067331099</v>
      </c>
      <c r="W88" t="str">
        <f t="shared" si="256"/>
        <v>31 Science, engineering and technology associate professionals</v>
      </c>
      <c r="X88" s="18">
        <f t="shared" si="220"/>
        <v>3.5551198058902278</v>
      </c>
      <c r="Y88" s="18">
        <f t="shared" si="220"/>
        <v>8.0903985709601436</v>
      </c>
      <c r="Z88" s="18">
        <f t="shared" si="220"/>
        <v>0.14621099909823965</v>
      </c>
      <c r="AA88" s="18">
        <f t="shared" si="220"/>
        <v>1.004382357951572</v>
      </c>
      <c r="AB88" s="18">
        <f t="shared" si="221"/>
        <v>1.1632140844720196</v>
      </c>
      <c r="AD88" s="18">
        <f t="shared" si="222"/>
        <v>0.71751124270504896</v>
      </c>
      <c r="AE88" s="18">
        <f t="shared" si="223"/>
        <v>2.6488231992040534</v>
      </c>
      <c r="AF88" s="18">
        <f t="shared" si="224"/>
        <v>3.1543928847688196</v>
      </c>
      <c r="AH88" t="str">
        <f t="shared" si="257"/>
        <v>31 Science, engineering and technology associate professionals</v>
      </c>
      <c r="AI88" s="18">
        <f t="shared" si="225"/>
        <v>6.045346161892784</v>
      </c>
      <c r="AJ88" s="18">
        <f t="shared" si="225"/>
        <v>0.9643414154195229</v>
      </c>
      <c r="AK88" s="18">
        <f t="shared" si="225"/>
        <v>1.8059384013698887</v>
      </c>
      <c r="AL88" s="18">
        <f t="shared" si="225"/>
        <v>2.570612857238519</v>
      </c>
      <c r="AM88" s="18">
        <f t="shared" si="226"/>
        <v>2.230136899801316</v>
      </c>
      <c r="AO88" s="18">
        <f t="shared" si="227"/>
        <v>2.3150853213433464</v>
      </c>
      <c r="AP88" s="18">
        <f t="shared" si="228"/>
        <v>3.0338372291743188</v>
      </c>
      <c r="AQ88" s="18">
        <f t="shared" si="229"/>
        <v>4.6425417182865525</v>
      </c>
      <c r="AS88" t="str">
        <f t="shared" si="258"/>
        <v>31 Science, engineering and technology associate professionals</v>
      </c>
      <c r="AT88" s="18">
        <f t="shared" si="230"/>
        <v>3.141922043751233</v>
      </c>
      <c r="AU88" s="18">
        <f t="shared" si="230"/>
        <v>0.54946972045364362</v>
      </c>
      <c r="AV88" s="18">
        <f t="shared" si="230"/>
        <v>-1.9950331486361939</v>
      </c>
      <c r="AW88" s="18">
        <f t="shared" si="230"/>
        <v>-0.39352874600586674</v>
      </c>
      <c r="AX88" s="18">
        <f t="shared" si="231"/>
        <v>-0.83840924668898698</v>
      </c>
      <c r="AZ88" s="18">
        <f t="shared" si="232"/>
        <v>-0.93025043518900619</v>
      </c>
      <c r="BA88" s="18">
        <f t="shared" si="233"/>
        <v>2.0856300647835946</v>
      </c>
      <c r="BB88" s="18">
        <f t="shared" si="234"/>
        <v>1.4012414962063291</v>
      </c>
      <c r="BD88" t="str">
        <f t="shared" si="259"/>
        <v>31 Science, engineering and technology associate professionals</v>
      </c>
      <c r="BE88" s="18">
        <f t="shared" si="235"/>
        <v>2.3303548850731826</v>
      </c>
      <c r="BF88" s="18">
        <f t="shared" si="235"/>
        <v>9.3753592785549742</v>
      </c>
      <c r="BG88" s="18">
        <f t="shared" si="235"/>
        <v>-4.3463420669600294</v>
      </c>
      <c r="BH88" s="18">
        <f t="shared" si="235"/>
        <v>-2.4332632736574156</v>
      </c>
      <c r="BI88" s="18">
        <f t="shared" si="236"/>
        <v>-2.3403136552269888</v>
      </c>
      <c r="BK88" s="18">
        <f t="shared" si="237"/>
        <v>-3.0751701491370187</v>
      </c>
      <c r="BL88" s="18">
        <f t="shared" si="238"/>
        <v>1.5089081608517185</v>
      </c>
      <c r="BM88" s="18">
        <f t="shared" si="239"/>
        <v>-0.86507891709157736</v>
      </c>
      <c r="BO88" t="str">
        <f t="shared" si="260"/>
        <v>31 Science, engineering and technology associate professionals</v>
      </c>
      <c r="BP88" s="18">
        <f t="shared" si="240"/>
        <v>1.7790333959236904</v>
      </c>
      <c r="BQ88" s="18">
        <f t="shared" si="240"/>
        <v>13.883826510893972</v>
      </c>
      <c r="BR88" s="18">
        <f t="shared" si="240"/>
        <v>-4.0778962993077705</v>
      </c>
      <c r="BS88" s="18">
        <f t="shared" si="240"/>
        <v>-1.0828730928085006</v>
      </c>
      <c r="BT88" s="18">
        <f t="shared" si="241"/>
        <v>-1.162180924338363</v>
      </c>
      <c r="BV88" s="18">
        <f t="shared" si="242"/>
        <v>-2.0914631088076452</v>
      </c>
      <c r="BW88" s="18">
        <f t="shared" si="243"/>
        <v>1.8488961540070292</v>
      </c>
      <c r="BX88" s="18">
        <f t="shared" si="244"/>
        <v>0.29110299642898241</v>
      </c>
      <c r="BZ88" t="str">
        <f t="shared" si="261"/>
        <v>31 Science, engineering and technology associate professionals</v>
      </c>
      <c r="CA88" s="18">
        <f t="shared" si="245"/>
        <v>9.369506764408575</v>
      </c>
      <c r="CB88" s="18">
        <f t="shared" si="245"/>
        <v>8.3201369502319942</v>
      </c>
      <c r="CC88" s="18">
        <f t="shared" si="245"/>
        <v>-2.7467759928847979</v>
      </c>
      <c r="CD88" s="18">
        <f t="shared" si="245"/>
        <v>-1.2846212986773464</v>
      </c>
      <c r="CE88" s="18">
        <f t="shared" si="246"/>
        <v>-1.1720385174818659</v>
      </c>
      <c r="CG88" s="18">
        <f t="shared" si="247"/>
        <v>-1.7744325487092039</v>
      </c>
      <c r="CH88" s="18">
        <f t="shared" si="248"/>
        <v>1.6465542955904633</v>
      </c>
      <c r="CI88" s="18">
        <f t="shared" si="249"/>
        <v>0.27509859310599349</v>
      </c>
      <c r="CK88" t="str">
        <f t="shared" si="262"/>
        <v>31 Science, engineering and technology associate professionals</v>
      </c>
      <c r="CL88" s="18">
        <f t="shared" si="250"/>
        <v>6.6493017617288652</v>
      </c>
      <c r="CM88" s="18">
        <f t="shared" si="250"/>
        <v>40.156980242047659</v>
      </c>
      <c r="CN88" s="18">
        <f t="shared" si="250"/>
        <v>0.82090288435521241</v>
      </c>
      <c r="CO88" s="18">
        <f t="shared" si="250"/>
        <v>1.4323401130937441</v>
      </c>
      <c r="CP88" s="18">
        <f t="shared" si="251"/>
        <v>3.3078339707457216</v>
      </c>
      <c r="CR88" s="18">
        <f t="shared" si="252"/>
        <v>1.228116797370804</v>
      </c>
      <c r="CS88" s="18">
        <f t="shared" si="253"/>
        <v>2.4231541542546697</v>
      </c>
      <c r="CT88" s="18">
        <f t="shared" si="254"/>
        <v>3.3235994337723618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7.9169218737631386</v>
      </c>
      <c r="C89" s="18">
        <f t="shared" si="210"/>
        <v>-12.823770519863963</v>
      </c>
      <c r="D89" s="18">
        <f t="shared" si="210"/>
        <v>14.2496200951991</v>
      </c>
      <c r="E89" s="18">
        <f t="shared" si="210"/>
        <v>6.197734239914654</v>
      </c>
      <c r="F89" s="18">
        <f t="shared" si="211"/>
        <v>7.3189774286428921</v>
      </c>
      <c r="H89" s="18">
        <f t="shared" si="212"/>
        <v>8.8165841527639621</v>
      </c>
      <c r="I89" s="18">
        <f t="shared" si="213"/>
        <v>5.9563430115023408</v>
      </c>
      <c r="J89" s="18">
        <f t="shared" si="214"/>
        <v>11.226900883261703</v>
      </c>
      <c r="L89" t="str">
        <f t="shared" si="255"/>
        <v>32 Health and social care associate professionals</v>
      </c>
      <c r="M89" s="18">
        <f t="shared" si="215"/>
        <v>7.526986986807227</v>
      </c>
      <c r="N89" s="18">
        <f t="shared" si="215"/>
        <v>1.5922811300425721</v>
      </c>
      <c r="O89" s="18">
        <f t="shared" si="215"/>
        <v>14.531679119552731</v>
      </c>
      <c r="P89" s="18">
        <f t="shared" si="215"/>
        <v>5.9286255653188125</v>
      </c>
      <c r="Q89" s="18">
        <f t="shared" si="216"/>
        <v>8.2620855437002039</v>
      </c>
      <c r="S89" s="18">
        <f t="shared" si="217"/>
        <v>8.7220003183139383</v>
      </c>
      <c r="T89" s="18">
        <f t="shared" si="218"/>
        <v>5.9478355270006444</v>
      </c>
      <c r="U89" s="18">
        <f t="shared" si="219"/>
        <v>11.153071315961594</v>
      </c>
      <c r="W89" t="str">
        <f t="shared" si="256"/>
        <v>32 Health and social care associate professionals</v>
      </c>
      <c r="X89" s="18">
        <f t="shared" si="220"/>
        <v>1.6416576527797933</v>
      </c>
      <c r="Y89" s="18">
        <f t="shared" si="220"/>
        <v>6.0135169157664592</v>
      </c>
      <c r="Z89" s="18">
        <f t="shared" si="220"/>
        <v>11.650958365761932</v>
      </c>
      <c r="AA89" s="18">
        <f t="shared" si="220"/>
        <v>2.5605230232048415</v>
      </c>
      <c r="AB89" s="18">
        <f t="shared" si="221"/>
        <v>5.5369980521379869</v>
      </c>
      <c r="AD89" s="18">
        <f t="shared" si="222"/>
        <v>5.5053063910285971</v>
      </c>
      <c r="AE89" s="18">
        <f t="shared" si="223"/>
        <v>5.3892866762905722</v>
      </c>
      <c r="AF89" s="18">
        <f t="shared" si="224"/>
        <v>8.5678075667543485</v>
      </c>
      <c r="AH89" t="str">
        <f t="shared" si="257"/>
        <v>32 Health and social care associate professionals</v>
      </c>
      <c r="AI89" s="18">
        <f t="shared" si="225"/>
        <v>-5.121788681115147</v>
      </c>
      <c r="AJ89" s="18">
        <f t="shared" si="225"/>
        <v>1.8628982116863924E-2</v>
      </c>
      <c r="AK89" s="18">
        <f t="shared" si="225"/>
        <v>3.2134982883307739</v>
      </c>
      <c r="AL89" s="18">
        <f t="shared" si="225"/>
        <v>-3.9855469750865513</v>
      </c>
      <c r="AM89" s="18">
        <f t="shared" si="226"/>
        <v>-1.5403938190547528</v>
      </c>
      <c r="AO89" s="18">
        <f t="shared" si="227"/>
        <v>-1.6434604152238519</v>
      </c>
      <c r="AP89" s="18">
        <f t="shared" si="228"/>
        <v>2.5882184344443893</v>
      </c>
      <c r="AQ89" s="18">
        <f t="shared" si="229"/>
        <v>1.4826279462590408</v>
      </c>
      <c r="AS89" t="str">
        <f t="shared" si="258"/>
        <v>32 Health and social care associate professionals</v>
      </c>
      <c r="AT89" s="18">
        <f t="shared" si="230"/>
        <v>1.6577615840252857</v>
      </c>
      <c r="AU89" s="18">
        <f t="shared" si="230"/>
        <v>13.597227068499507</v>
      </c>
      <c r="AV89" s="18">
        <f t="shared" si="230"/>
        <v>8.880057703663935</v>
      </c>
      <c r="AW89" s="18">
        <f t="shared" si="230"/>
        <v>1.8676448387046296</v>
      </c>
      <c r="AX89" s="18">
        <f t="shared" si="231"/>
        <v>4.7199692572737151</v>
      </c>
      <c r="AZ89" s="18">
        <f t="shared" si="232"/>
        <v>4.1534414263466601</v>
      </c>
      <c r="BA89" s="18">
        <f t="shared" si="233"/>
        <v>4.5514601147722322</v>
      </c>
      <c r="BB89" s="18">
        <f t="shared" si="234"/>
        <v>7.0818036003112761</v>
      </c>
      <c r="BD89" t="str">
        <f t="shared" si="259"/>
        <v>32 Health and social care associate professionals</v>
      </c>
      <c r="BE89" s="18">
        <f t="shared" si="235"/>
        <v>7.6598328931130943</v>
      </c>
      <c r="BF89" s="18">
        <f t="shared" si="235"/>
        <v>7.8421400474337766E-2</v>
      </c>
      <c r="BG89" s="18">
        <f t="shared" si="235"/>
        <v>10.947354913726182</v>
      </c>
      <c r="BH89" s="18">
        <f t="shared" si="235"/>
        <v>2.3476008512276714</v>
      </c>
      <c r="BI89" s="18">
        <f t="shared" si="236"/>
        <v>4.8138967345710437</v>
      </c>
      <c r="BK89" s="18">
        <f t="shared" si="237"/>
        <v>5.1374474061425923</v>
      </c>
      <c r="BL89" s="18">
        <f t="shared" si="238"/>
        <v>4.5545144861203868</v>
      </c>
      <c r="BM89" s="18">
        <f t="shared" si="239"/>
        <v>7.7659619049772477</v>
      </c>
      <c r="BO89" t="str">
        <f t="shared" si="260"/>
        <v>32 Health and social care associate professionals</v>
      </c>
      <c r="BP89" s="18">
        <f t="shared" si="240"/>
        <v>3.7637754795035061</v>
      </c>
      <c r="BQ89" s="18">
        <f t="shared" si="240"/>
        <v>-7.9509599335026664</v>
      </c>
      <c r="BR89" s="18">
        <f t="shared" si="240"/>
        <v>6.7939041707037129</v>
      </c>
      <c r="BS89" s="18">
        <f t="shared" si="240"/>
        <v>-1.9648070991985067</v>
      </c>
      <c r="BT89" s="18">
        <f t="shared" si="241"/>
        <v>0.29648864213809301</v>
      </c>
      <c r="BV89" s="18">
        <f t="shared" si="242"/>
        <v>0.871890372621964</v>
      </c>
      <c r="BW89" s="18">
        <f t="shared" si="243"/>
        <v>3.5354393325249589</v>
      </c>
      <c r="BX89" s="18">
        <f t="shared" si="244"/>
        <v>4.0846207444100724</v>
      </c>
      <c r="BZ89" t="str">
        <f t="shared" si="261"/>
        <v>32 Health and social care associate professionals</v>
      </c>
      <c r="CA89" s="18">
        <f t="shared" si="245"/>
        <v>3.670934457929742</v>
      </c>
      <c r="CB89" s="18">
        <f t="shared" si="245"/>
        <v>-4.7569263053513495</v>
      </c>
      <c r="CC89" s="18">
        <f t="shared" si="245"/>
        <v>5.2630636067961811</v>
      </c>
      <c r="CD89" s="18">
        <f t="shared" si="245"/>
        <v>-2.0257402036810701</v>
      </c>
      <c r="CE89" s="18">
        <f t="shared" si="246"/>
        <v>1.9190165742211107E-2</v>
      </c>
      <c r="CG89" s="18">
        <f t="shared" si="247"/>
        <v>0.34598397217358023</v>
      </c>
      <c r="CH89" s="18">
        <f t="shared" si="248"/>
        <v>2.5945266555062796</v>
      </c>
      <c r="CI89" s="18">
        <f t="shared" si="249"/>
        <v>2.8381022610214801</v>
      </c>
      <c r="CK89" t="str">
        <f t="shared" si="262"/>
        <v>32 Health and social care associate professionals</v>
      </c>
      <c r="CL89" s="18">
        <f t="shared" si="250"/>
        <v>0.72811377275627809</v>
      </c>
      <c r="CM89" s="18">
        <f t="shared" si="250"/>
        <v>42.65832840926889</v>
      </c>
      <c r="CN89" s="18">
        <f t="shared" si="250"/>
        <v>7.8877331199471712</v>
      </c>
      <c r="CO89" s="18">
        <f t="shared" si="250"/>
        <v>1.6140824351496219</v>
      </c>
      <c r="CP89" s="18">
        <f t="shared" si="251"/>
        <v>5.7532028594974083</v>
      </c>
      <c r="CR89" s="18">
        <f t="shared" si="252"/>
        <v>3.6636801472446301</v>
      </c>
      <c r="CS89" s="18">
        <f t="shared" si="253"/>
        <v>3.5033368844739954</v>
      </c>
      <c r="CT89" s="18">
        <f t="shared" si="254"/>
        <v>5.985641293833166</v>
      </c>
    </row>
    <row r="90" spans="1:98" x14ac:dyDescent="0.2">
      <c r="A90" t="str">
        <f t="shared" si="209"/>
        <v>33 Protective service occupations</v>
      </c>
      <c r="B90" s="18">
        <f t="shared" si="210"/>
        <v>2.8014778800382389</v>
      </c>
      <c r="C90" s="18">
        <f t="shared" si="210"/>
        <v>6.8195720343764865</v>
      </c>
      <c r="D90" s="18">
        <f t="shared" si="210"/>
        <v>5.5862052024951758</v>
      </c>
      <c r="E90" s="18">
        <f t="shared" si="210"/>
        <v>4.5837057241860268</v>
      </c>
      <c r="F90" s="18">
        <f t="shared" si="211"/>
        <v>5.0347334547650613</v>
      </c>
      <c r="H90" s="18">
        <f t="shared" si="212"/>
        <v>4.9168101360958838</v>
      </c>
      <c r="I90" s="18">
        <f t="shared" si="213"/>
        <v>2.6497434091766969</v>
      </c>
      <c r="J90" s="18">
        <f t="shared" si="214"/>
        <v>6.3968258962557645</v>
      </c>
      <c r="L90" t="str">
        <f t="shared" si="255"/>
        <v>33 Protective service occupations</v>
      </c>
      <c r="M90" s="18">
        <f t="shared" si="215"/>
        <v>4.0115868560791856</v>
      </c>
      <c r="N90" s="18">
        <f t="shared" si="215"/>
        <v>5.2791601522842457</v>
      </c>
      <c r="O90" s="18">
        <f t="shared" si="215"/>
        <v>2.1568383419482418</v>
      </c>
      <c r="P90" s="18">
        <f t="shared" si="215"/>
        <v>4.7754911817248225</v>
      </c>
      <c r="Q90" s="18">
        <f t="shared" si="216"/>
        <v>3.9811922439080272</v>
      </c>
      <c r="S90" s="18">
        <f t="shared" si="217"/>
        <v>3.8952322202089107</v>
      </c>
      <c r="T90" s="18">
        <f t="shared" si="218"/>
        <v>2.2634433026128109</v>
      </c>
      <c r="U90" s="18">
        <f t="shared" si="219"/>
        <v>5.3098757531031993</v>
      </c>
      <c r="W90" t="str">
        <f t="shared" si="256"/>
        <v>33 Protective service occupations</v>
      </c>
      <c r="X90" s="18">
        <f t="shared" si="220"/>
        <v>0.43551616708001895</v>
      </c>
      <c r="Y90" s="18">
        <f t="shared" si="220"/>
        <v>12.485065736601019</v>
      </c>
      <c r="Z90" s="18">
        <f t="shared" si="220"/>
        <v>-1.6016483799451864</v>
      </c>
      <c r="AA90" s="18">
        <f t="shared" si="220"/>
        <v>2.1196321290902764</v>
      </c>
      <c r="AB90" s="18">
        <f t="shared" si="221"/>
        <v>1.5536178855137583</v>
      </c>
      <c r="AD90" s="18">
        <f t="shared" si="222"/>
        <v>0.86382543004177581</v>
      </c>
      <c r="AE90" s="18">
        <f t="shared" si="223"/>
        <v>2.3824187513386663</v>
      </c>
      <c r="AF90" s="18">
        <f t="shared" si="224"/>
        <v>3.0146132598665165</v>
      </c>
      <c r="AH90" t="str">
        <f t="shared" si="257"/>
        <v>33 Protective service occupations</v>
      </c>
      <c r="AI90" s="18">
        <f t="shared" si="225"/>
        <v>0.51505128611994966</v>
      </c>
      <c r="AJ90" s="18">
        <f t="shared" si="225"/>
        <v>13.118041033624683</v>
      </c>
      <c r="AK90" s="18">
        <f t="shared" si="225"/>
        <v>-1.0224659219272514</v>
      </c>
      <c r="AL90" s="18">
        <f t="shared" si="225"/>
        <v>2.2303280657833602</v>
      </c>
      <c r="AM90" s="18">
        <f t="shared" si="226"/>
        <v>1.8446653615829645</v>
      </c>
      <c r="AO90" s="18">
        <f t="shared" si="227"/>
        <v>1.134355892805905</v>
      </c>
      <c r="AP90" s="18">
        <f t="shared" si="228"/>
        <v>2.2072351026173553</v>
      </c>
      <c r="AQ90" s="18">
        <f t="shared" si="229"/>
        <v>3.0608241316571805</v>
      </c>
      <c r="AS90" t="str">
        <f t="shared" si="258"/>
        <v>33 Protective service occupations</v>
      </c>
      <c r="AT90" s="18">
        <f t="shared" si="230"/>
        <v>-3.4774450777106836</v>
      </c>
      <c r="AU90" s="18">
        <f t="shared" si="230"/>
        <v>11.01910071273644</v>
      </c>
      <c r="AV90" s="18">
        <f t="shared" si="230"/>
        <v>-5.0627085772283698</v>
      </c>
      <c r="AW90" s="18">
        <f t="shared" si="230"/>
        <v>-1.4156596003622735E-2</v>
      </c>
      <c r="AX90" s="18">
        <f t="shared" si="231"/>
        <v>-0.97429577048570026</v>
      </c>
      <c r="AZ90" s="18">
        <f t="shared" si="232"/>
        <v>-1.7261534322323913</v>
      </c>
      <c r="BA90" s="18">
        <f t="shared" si="233"/>
        <v>1.7088447729937339</v>
      </c>
      <c r="BB90" s="18">
        <f t="shared" si="234"/>
        <v>0.38617767555622073</v>
      </c>
      <c r="BD90" t="str">
        <f t="shared" si="259"/>
        <v>33 Protective service occupations</v>
      </c>
      <c r="BE90" s="18">
        <f t="shared" si="235"/>
        <v>-2.3518506448015342</v>
      </c>
      <c r="BF90" s="18">
        <f t="shared" si="235"/>
        <v>4.5202453985518254</v>
      </c>
      <c r="BG90" s="18">
        <f t="shared" si="235"/>
        <v>-4.7676700113097548</v>
      </c>
      <c r="BH90" s="18">
        <f t="shared" si="235"/>
        <v>-1.356771124286793</v>
      </c>
      <c r="BI90" s="18">
        <f t="shared" si="236"/>
        <v>-2.0820744425047777</v>
      </c>
      <c r="BK90" s="18">
        <f t="shared" si="237"/>
        <v>-2.5070998418225243</v>
      </c>
      <c r="BL90" s="18">
        <f t="shared" si="238"/>
        <v>1.1075673080292114</v>
      </c>
      <c r="BM90" s="18">
        <f t="shared" si="239"/>
        <v>-0.97800776721272964</v>
      </c>
      <c r="BO90" t="str">
        <f t="shared" si="260"/>
        <v>33 Protective service occupations</v>
      </c>
      <c r="BP90" s="18">
        <f t="shared" si="240"/>
        <v>-2.8758998821699189</v>
      </c>
      <c r="BQ90" s="18">
        <f t="shared" si="240"/>
        <v>9.7121329682136057</v>
      </c>
      <c r="BR90" s="18">
        <f t="shared" si="240"/>
        <v>-7.430955512554938</v>
      </c>
      <c r="BS90" s="18">
        <f t="shared" si="240"/>
        <v>-4.4899597343965203</v>
      </c>
      <c r="BT90" s="18">
        <f t="shared" si="241"/>
        <v>-4.5958832316961633</v>
      </c>
      <c r="BV90" s="18">
        <f t="shared" si="242"/>
        <v>-5.4805297113092344</v>
      </c>
      <c r="BW90" s="18">
        <f t="shared" si="243"/>
        <v>1.1594505940727862</v>
      </c>
      <c r="BX90" s="18">
        <f t="shared" si="244"/>
        <v>-3.1562136568412114</v>
      </c>
      <c r="BZ90" t="str">
        <f t="shared" si="261"/>
        <v>33 Protective service occupations</v>
      </c>
      <c r="CA90" s="18">
        <f t="shared" si="245"/>
        <v>4.7682050688656386</v>
      </c>
      <c r="CB90" s="18">
        <f t="shared" si="245"/>
        <v>1.4145713672488069</v>
      </c>
      <c r="CC90" s="18">
        <f t="shared" si="245"/>
        <v>-4.2943582040113952</v>
      </c>
      <c r="CD90" s="18">
        <f t="shared" si="245"/>
        <v>0.8220995915687368</v>
      </c>
      <c r="CE90" s="18">
        <f t="shared" si="246"/>
        <v>-0.7691778759251644</v>
      </c>
      <c r="CG90" s="18">
        <f t="shared" si="247"/>
        <v>-0.91307793138414306</v>
      </c>
      <c r="CH90" s="18">
        <f t="shared" si="248"/>
        <v>1.5584743777891319</v>
      </c>
      <c r="CI90" s="18">
        <f t="shared" si="249"/>
        <v>0.83317425417981372</v>
      </c>
      <c r="CK90" t="str">
        <f t="shared" si="262"/>
        <v>33 Protective service occupations</v>
      </c>
      <c r="CL90" s="18">
        <f t="shared" si="250"/>
        <v>-3.6192434138533125</v>
      </c>
      <c r="CM90" s="18">
        <f t="shared" si="250"/>
        <v>42.495786049040738</v>
      </c>
      <c r="CN90" s="18">
        <f t="shared" si="250"/>
        <v>-8.9079014393138358</v>
      </c>
      <c r="CO90" s="18">
        <f t="shared" si="250"/>
        <v>1.4333326983431594</v>
      </c>
      <c r="CP90" s="18">
        <f t="shared" si="251"/>
        <v>0.18744048600651819</v>
      </c>
      <c r="CR90" s="18">
        <f t="shared" si="252"/>
        <v>-2.1380123395159156</v>
      </c>
      <c r="CS90" s="18">
        <f t="shared" si="253"/>
        <v>0.92863547001453828</v>
      </c>
      <c r="CT90" s="18">
        <f t="shared" si="254"/>
        <v>-0.9101234064838537</v>
      </c>
    </row>
    <row r="91" spans="1:98" x14ac:dyDescent="0.2">
      <c r="A91" t="str">
        <f t="shared" si="209"/>
        <v>34 Culture, media and sports occupations</v>
      </c>
      <c r="B91" s="18">
        <f t="shared" si="210"/>
        <v>13.506040083866511</v>
      </c>
      <c r="C91" s="18">
        <f t="shared" si="210"/>
        <v>-4.4875149284797189</v>
      </c>
      <c r="D91" s="18">
        <f t="shared" si="210"/>
        <v>4.1154507233938098</v>
      </c>
      <c r="E91" s="18">
        <f t="shared" si="210"/>
        <v>4.2955407134356749</v>
      </c>
      <c r="F91" s="18">
        <f t="shared" si="211"/>
        <v>3.6676709156780118</v>
      </c>
      <c r="H91" s="18">
        <f t="shared" si="212"/>
        <v>4.2354761317539014</v>
      </c>
      <c r="I91" s="18">
        <f t="shared" si="213"/>
        <v>3.8221079979805506</v>
      </c>
      <c r="J91" s="18">
        <f t="shared" si="214"/>
        <v>6.6273866246711943</v>
      </c>
      <c r="L91" t="str">
        <f t="shared" si="255"/>
        <v>34 Culture, media and sports occupations</v>
      </c>
      <c r="M91" s="18">
        <f t="shared" si="215"/>
        <v>8.343937893243659</v>
      </c>
      <c r="N91" s="18">
        <f t="shared" si="215"/>
        <v>3.1735047139435757</v>
      </c>
      <c r="O91" s="18">
        <f t="shared" si="215"/>
        <v>3.7115052454785635</v>
      </c>
      <c r="P91" s="18">
        <f t="shared" si="215"/>
        <v>4.2114559975801491</v>
      </c>
      <c r="Q91" s="18">
        <f t="shared" si="216"/>
        <v>3.9898841239175642</v>
      </c>
      <c r="S91" s="18">
        <f t="shared" si="217"/>
        <v>4.0445385347604779</v>
      </c>
      <c r="T91" s="18">
        <f t="shared" si="218"/>
        <v>3.6499599063681165</v>
      </c>
      <c r="U91" s="18">
        <f t="shared" si="219"/>
        <v>6.3686725060193128</v>
      </c>
      <c r="W91" t="str">
        <f t="shared" si="256"/>
        <v>34 Culture, media and sports occupations</v>
      </c>
      <c r="X91" s="18">
        <f t="shared" si="220"/>
        <v>0.61300020760954865</v>
      </c>
      <c r="Y91" s="18">
        <f t="shared" si="220"/>
        <v>2.163917489138889</v>
      </c>
      <c r="Z91" s="18">
        <f t="shared" si="220"/>
        <v>-5.7999472793679452E-2</v>
      </c>
      <c r="AA91" s="18">
        <f t="shared" si="220"/>
        <v>0.76529886354750332</v>
      </c>
      <c r="AB91" s="18">
        <f t="shared" si="221"/>
        <v>0.59391979742433598</v>
      </c>
      <c r="AD91" s="18">
        <f t="shared" si="222"/>
        <v>0.49011526000695138</v>
      </c>
      <c r="AE91" s="18">
        <f t="shared" si="223"/>
        <v>2.8594768479242472</v>
      </c>
      <c r="AF91" s="18">
        <f t="shared" si="224"/>
        <v>3.1936224154397896</v>
      </c>
      <c r="AH91" t="str">
        <f t="shared" si="257"/>
        <v>34 Culture, media and sports occupations</v>
      </c>
      <c r="AI91" s="18">
        <f t="shared" si="225"/>
        <v>-1.5757570899288642</v>
      </c>
      <c r="AJ91" s="18">
        <f t="shared" si="225"/>
        <v>24.339382429519539</v>
      </c>
      <c r="AK91" s="18">
        <f t="shared" si="225"/>
        <v>-0.73684680988427287</v>
      </c>
      <c r="AL91" s="18">
        <f t="shared" si="225"/>
        <v>2.072715806323755</v>
      </c>
      <c r="AM91" s="18">
        <f t="shared" si="226"/>
        <v>2.4419551976799569</v>
      </c>
      <c r="AO91" s="18">
        <f t="shared" si="227"/>
        <v>1.127468464511816</v>
      </c>
      <c r="AP91" s="18">
        <f t="shared" si="228"/>
        <v>2.8553661484528536</v>
      </c>
      <c r="AQ91" s="18">
        <f t="shared" si="229"/>
        <v>3.6357535362537829</v>
      </c>
      <c r="AS91" t="str">
        <f t="shared" si="258"/>
        <v>34 Culture, media and sports occupations</v>
      </c>
      <c r="AT91" s="18">
        <f t="shared" si="230"/>
        <v>-0.65552877791389408</v>
      </c>
      <c r="AU91" s="18">
        <f t="shared" si="230"/>
        <v>1.5414287021300543</v>
      </c>
      <c r="AV91" s="18">
        <f t="shared" si="230"/>
        <v>-1.0974327531694805</v>
      </c>
      <c r="AW91" s="18">
        <f t="shared" si="230"/>
        <v>0.28396757174096177</v>
      </c>
      <c r="AX91" s="18">
        <f t="shared" si="231"/>
        <v>-7.1984954205706053E-2</v>
      </c>
      <c r="AZ91" s="18">
        <f t="shared" si="232"/>
        <v>-0.17862982601415389</v>
      </c>
      <c r="BA91" s="18">
        <f t="shared" si="233"/>
        <v>2.6124900770655879</v>
      </c>
      <c r="BB91" s="18">
        <f t="shared" si="234"/>
        <v>2.4884967696307214</v>
      </c>
      <c r="BD91" t="str">
        <f t="shared" si="259"/>
        <v>34 Culture, media and sports occupations</v>
      </c>
      <c r="BE91" s="18">
        <f t="shared" si="235"/>
        <v>0.96544573437562509</v>
      </c>
      <c r="BF91" s="18">
        <f t="shared" si="235"/>
        <v>-5.8644039629900613</v>
      </c>
      <c r="BG91" s="18">
        <f t="shared" si="235"/>
        <v>-2.7289728292967275</v>
      </c>
      <c r="BH91" s="18">
        <f t="shared" si="235"/>
        <v>0.60858375343317839</v>
      </c>
      <c r="BI91" s="18">
        <f t="shared" si="236"/>
        <v>-0.85944201018862687</v>
      </c>
      <c r="BK91" s="18">
        <f t="shared" si="237"/>
        <v>-0.5164690861448773</v>
      </c>
      <c r="BL91" s="18">
        <f t="shared" si="238"/>
        <v>2.0077425280116801</v>
      </c>
      <c r="BM91" s="18">
        <f t="shared" si="239"/>
        <v>1.6204373373111425</v>
      </c>
      <c r="BO91" t="str">
        <f t="shared" si="260"/>
        <v>34 Culture, media and sports occupations</v>
      </c>
      <c r="BP91" s="18">
        <f t="shared" si="240"/>
        <v>-1.2188439477394564</v>
      </c>
      <c r="BQ91" s="18">
        <f t="shared" si="240"/>
        <v>-12.38569068066726</v>
      </c>
      <c r="BR91" s="18">
        <f t="shared" si="240"/>
        <v>-6.2753304797676712</v>
      </c>
      <c r="BS91" s="18">
        <f t="shared" si="240"/>
        <v>-5.6510960653112896</v>
      </c>
      <c r="BT91" s="18">
        <f t="shared" si="241"/>
        <v>-6.2813926402714992</v>
      </c>
      <c r="BV91" s="18">
        <f t="shared" si="242"/>
        <v>-5.859634795579538</v>
      </c>
      <c r="BW91" s="18">
        <f t="shared" si="243"/>
        <v>1.4955704045657159</v>
      </c>
      <c r="BX91" s="18">
        <f t="shared" si="244"/>
        <v>-2.7947299472938725</v>
      </c>
      <c r="BZ91" t="str">
        <f t="shared" si="261"/>
        <v>34 Culture, media and sports occupations</v>
      </c>
      <c r="CA91" s="18">
        <f t="shared" si="245"/>
        <v>5.8767022874169239</v>
      </c>
      <c r="CB91" s="18">
        <f t="shared" si="245"/>
        <v>-8.5700797224267706</v>
      </c>
      <c r="CC91" s="18">
        <f t="shared" si="245"/>
        <v>-6.1835831905530991</v>
      </c>
      <c r="CD91" s="18">
        <f t="shared" si="245"/>
        <v>-3.8467094436560711</v>
      </c>
      <c r="CE91" s="18">
        <f t="shared" si="246"/>
        <v>-4.8830854757675901</v>
      </c>
      <c r="CG91" s="18">
        <f t="shared" si="247"/>
        <v>-4.6320644703467089</v>
      </c>
      <c r="CH91" s="18">
        <f t="shared" si="248"/>
        <v>1.4018112703081842</v>
      </c>
      <c r="CI91" s="18">
        <f t="shared" si="249"/>
        <v>-2.1376443360143993</v>
      </c>
      <c r="CK91" t="str">
        <f t="shared" si="262"/>
        <v>34 Culture, media and sports occupations</v>
      </c>
      <c r="CL91" s="18">
        <f t="shared" si="250"/>
        <v>7.1353285138272327</v>
      </c>
      <c r="CM91" s="18">
        <f t="shared" si="250"/>
        <v>23.326160822100018</v>
      </c>
      <c r="CN91" s="18">
        <f t="shared" si="250"/>
        <v>-3.6926236436210846</v>
      </c>
      <c r="CO91" s="18">
        <f t="shared" si="250"/>
        <v>-2.2712415822543908</v>
      </c>
      <c r="CP91" s="18">
        <f t="shared" si="251"/>
        <v>-1.2928644407820489</v>
      </c>
      <c r="CR91" s="18">
        <f t="shared" si="252"/>
        <v>-2.7473513220337531</v>
      </c>
      <c r="CS91" s="18">
        <f t="shared" si="253"/>
        <v>1.6013120712570217</v>
      </c>
      <c r="CT91" s="18">
        <f t="shared" si="254"/>
        <v>-0.50027641233707509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6.7320285462521223</v>
      </c>
      <c r="C92" s="18">
        <f t="shared" si="210"/>
        <v>-4.55690935869284</v>
      </c>
      <c r="D92" s="18">
        <f t="shared" si="210"/>
        <v>6.3349053323396021</v>
      </c>
      <c r="E92" s="18">
        <f t="shared" si="210"/>
        <v>4.4847810783573472</v>
      </c>
      <c r="F92" s="18">
        <f t="shared" si="211"/>
        <v>4.4668216732690169</v>
      </c>
      <c r="H92" s="18">
        <f t="shared" si="212"/>
        <v>5.0978845130956296</v>
      </c>
      <c r="I92" s="18">
        <f t="shared" si="213"/>
        <v>3.6894369193910537</v>
      </c>
      <c r="J92" s="18">
        <f t="shared" si="214"/>
        <v>7.1816424557677117</v>
      </c>
      <c r="L92" t="str">
        <f t="shared" si="255"/>
        <v>35 Business and public service associate professionals</v>
      </c>
      <c r="M92" s="18">
        <f t="shared" si="215"/>
        <v>6.3177678946488181</v>
      </c>
      <c r="N92" s="18">
        <f t="shared" si="215"/>
        <v>5.4919274045311051</v>
      </c>
      <c r="O92" s="18">
        <f t="shared" si="215"/>
        <v>5.5877695003929473</v>
      </c>
      <c r="P92" s="18">
        <f t="shared" si="215"/>
        <v>3.8317996243812047</v>
      </c>
      <c r="Q92" s="18">
        <f t="shared" si="216"/>
        <v>4.4809096134964532</v>
      </c>
      <c r="S92" s="18">
        <f t="shared" si="217"/>
        <v>4.4138539726037429</v>
      </c>
      <c r="T92" s="18">
        <f t="shared" si="218"/>
        <v>3.6757846398697724</v>
      </c>
      <c r="U92" s="18">
        <f t="shared" si="219"/>
        <v>6.6589704634396396</v>
      </c>
      <c r="W92" t="str">
        <f t="shared" si="256"/>
        <v>35 Business and public service associate professionals</v>
      </c>
      <c r="X92" s="18">
        <f t="shared" si="220"/>
        <v>9.6222812824464654E-2</v>
      </c>
      <c r="Y92" s="18">
        <f t="shared" si="220"/>
        <v>6.0891225028525175</v>
      </c>
      <c r="Z92" s="18">
        <f t="shared" si="220"/>
        <v>1.3937195962186788</v>
      </c>
      <c r="AA92" s="18">
        <f t="shared" si="220"/>
        <v>0.32779307348398401</v>
      </c>
      <c r="AB92" s="18">
        <f t="shared" si="221"/>
        <v>1.0115813966046883</v>
      </c>
      <c r="AD92" s="18">
        <f t="shared" si="222"/>
        <v>0.6818509703395037</v>
      </c>
      <c r="AE92" s="18">
        <f t="shared" si="223"/>
        <v>3.0328776862825979</v>
      </c>
      <c r="AF92" s="18">
        <f t="shared" si="224"/>
        <v>3.4892897558916003</v>
      </c>
      <c r="AH92" t="str">
        <f t="shared" si="257"/>
        <v>35 Business and public service associate professionals</v>
      </c>
      <c r="AI92" s="18">
        <f t="shared" si="225"/>
        <v>-0.18793692216384494</v>
      </c>
      <c r="AJ92" s="18">
        <f t="shared" si="225"/>
        <v>11.450810315684755</v>
      </c>
      <c r="AK92" s="18">
        <f t="shared" si="225"/>
        <v>1.2177110813142766</v>
      </c>
      <c r="AL92" s="18">
        <f t="shared" si="225"/>
        <v>0.80733736556395375</v>
      </c>
      <c r="AM92" s="18">
        <f t="shared" si="226"/>
        <v>1.5705845339120561</v>
      </c>
      <c r="AO92" s="18">
        <f t="shared" si="227"/>
        <v>0.94394340295735901</v>
      </c>
      <c r="AP92" s="18">
        <f t="shared" si="228"/>
        <v>2.9182208665853304</v>
      </c>
      <c r="AQ92" s="18">
        <f t="shared" si="229"/>
        <v>3.5635948583086607</v>
      </c>
      <c r="AS92" t="str">
        <f t="shared" si="258"/>
        <v>35 Business and public service associate professionals</v>
      </c>
      <c r="AT92" s="18">
        <f t="shared" si="230"/>
        <v>-1.1346476279940454</v>
      </c>
      <c r="AU92" s="18">
        <f t="shared" si="230"/>
        <v>7.3923488352358735</v>
      </c>
      <c r="AV92" s="18">
        <f t="shared" si="230"/>
        <v>0.97243525849690648</v>
      </c>
      <c r="AW92" s="18">
        <f t="shared" si="230"/>
        <v>0.54327982535902208</v>
      </c>
      <c r="AX92" s="18">
        <f t="shared" si="231"/>
        <v>1.0927180815983206</v>
      </c>
      <c r="AZ92" s="18">
        <f t="shared" si="232"/>
        <v>0.68612858521956976</v>
      </c>
      <c r="BA92" s="18">
        <f t="shared" si="233"/>
        <v>2.8219901405328596</v>
      </c>
      <c r="BB92" s="18">
        <f t="shared" si="234"/>
        <v>3.2942303068311807</v>
      </c>
      <c r="BD92" t="str">
        <f t="shared" si="259"/>
        <v>35 Business and public service associate professionals</v>
      </c>
      <c r="BE92" s="18">
        <f t="shared" si="235"/>
        <v>1.300514166720057</v>
      </c>
      <c r="BF92" s="18">
        <f t="shared" si="235"/>
        <v>2.7506833648513362</v>
      </c>
      <c r="BG92" s="18">
        <f t="shared" si="235"/>
        <v>-1.1944949944803662</v>
      </c>
      <c r="BH92" s="18">
        <f t="shared" si="235"/>
        <v>-0.50716064870128807</v>
      </c>
      <c r="BI92" s="18">
        <f t="shared" si="236"/>
        <v>-0.52234419923754549</v>
      </c>
      <c r="BK92" s="18">
        <f t="shared" si="237"/>
        <v>-0.73680172789620801</v>
      </c>
      <c r="BL92" s="18">
        <f t="shared" si="238"/>
        <v>2.0932263750357061</v>
      </c>
      <c r="BM92" s="18">
        <f t="shared" si="239"/>
        <v>1.5496674955576273</v>
      </c>
      <c r="BO92" t="str">
        <f t="shared" si="260"/>
        <v>35 Business and public service associate professionals</v>
      </c>
      <c r="BP92" s="18">
        <f t="shared" si="240"/>
        <v>-1.572621481537162</v>
      </c>
      <c r="BQ92" s="18">
        <f t="shared" si="240"/>
        <v>6.1250634342466803</v>
      </c>
      <c r="BR92" s="18">
        <f t="shared" si="240"/>
        <v>-3.7661580823722174</v>
      </c>
      <c r="BS92" s="18">
        <f t="shared" si="240"/>
        <v>-2.9605111199571987</v>
      </c>
      <c r="BT92" s="18">
        <f t="shared" si="241"/>
        <v>-2.670076836033608</v>
      </c>
      <c r="BV92" s="18">
        <f t="shared" si="242"/>
        <v>-3.2298067421141607</v>
      </c>
      <c r="BW92" s="18">
        <f t="shared" si="243"/>
        <v>1.8340066920618181</v>
      </c>
      <c r="BX92" s="18">
        <f t="shared" si="244"/>
        <v>-0.52196003428509608</v>
      </c>
      <c r="BZ92" t="str">
        <f t="shared" si="261"/>
        <v>35 Business and public service associate professionals</v>
      </c>
      <c r="CA92" s="18">
        <f t="shared" si="245"/>
        <v>5.4747164820522221</v>
      </c>
      <c r="CB92" s="18">
        <f t="shared" si="245"/>
        <v>-3.6155526395335036</v>
      </c>
      <c r="CC92" s="18">
        <f t="shared" si="245"/>
        <v>-3.7484595357692885</v>
      </c>
      <c r="CD92" s="18">
        <f t="shared" si="245"/>
        <v>-3.2342869429546894</v>
      </c>
      <c r="CE92" s="18">
        <f t="shared" si="246"/>
        <v>-3.4190937604501426</v>
      </c>
      <c r="CG92" s="18">
        <f t="shared" si="247"/>
        <v>-3.4059822730334699</v>
      </c>
      <c r="CH92" s="18">
        <f t="shared" si="248"/>
        <v>1.4623818619529327</v>
      </c>
      <c r="CI92" s="18">
        <f t="shared" si="249"/>
        <v>-1.1718156041911509</v>
      </c>
      <c r="CK92" t="str">
        <f t="shared" si="262"/>
        <v>35 Business and public service associate professionals</v>
      </c>
      <c r="CL92" s="18">
        <f t="shared" si="250"/>
        <v>1.3195012061960609</v>
      </c>
      <c r="CM92" s="18">
        <f t="shared" si="250"/>
        <v>27.055930780499082</v>
      </c>
      <c r="CN92" s="18">
        <f t="shared" si="250"/>
        <v>-7.1281095994137011</v>
      </c>
      <c r="CO92" s="18">
        <f t="shared" si="250"/>
        <v>-3.3370264907419345</v>
      </c>
      <c r="CP92" s="18">
        <f t="shared" si="251"/>
        <v>-2.8928703268928713</v>
      </c>
      <c r="CR92" s="18">
        <f t="shared" si="252"/>
        <v>-4.6176110405045767</v>
      </c>
      <c r="CS92" s="18">
        <f t="shared" si="253"/>
        <v>1.3204948684927498</v>
      </c>
      <c r="CT92" s="18">
        <f t="shared" si="254"/>
        <v>-2.2616309777783061</v>
      </c>
    </row>
    <row r="93" spans="1:98" x14ac:dyDescent="0.2">
      <c r="A93" t="str">
        <f t="shared" si="209"/>
        <v>41 Administrative occupations</v>
      </c>
      <c r="B93" s="18">
        <f t="shared" si="210"/>
        <v>5.792841587262143</v>
      </c>
      <c r="C93" s="18">
        <f t="shared" si="210"/>
        <v>-1.8996163605954353</v>
      </c>
      <c r="D93" s="18">
        <f t="shared" si="210"/>
        <v>7.9178824419881</v>
      </c>
      <c r="E93" s="18">
        <f t="shared" si="210"/>
        <v>5.5242730446310562</v>
      </c>
      <c r="F93" s="18">
        <f t="shared" si="211"/>
        <v>5.7831126545296652</v>
      </c>
      <c r="H93" s="18">
        <f t="shared" si="212"/>
        <v>6.3161850356959093</v>
      </c>
      <c r="I93" s="18">
        <f t="shared" si="213"/>
        <v>4.5979178803470466</v>
      </c>
      <c r="J93" s="18">
        <f t="shared" si="214"/>
        <v>8.6453814288023558</v>
      </c>
      <c r="L93" t="str">
        <f t="shared" si="255"/>
        <v>41 Administrative occupations</v>
      </c>
      <c r="M93" s="18">
        <f t="shared" si="215"/>
        <v>5.6245291249787499</v>
      </c>
      <c r="N93" s="18">
        <f t="shared" si="215"/>
        <v>9.3475735467951857</v>
      </c>
      <c r="O93" s="18">
        <f t="shared" si="215"/>
        <v>7.440624372112481</v>
      </c>
      <c r="P93" s="18">
        <f t="shared" si="215"/>
        <v>5.09564818744912</v>
      </c>
      <c r="Q93" s="18">
        <f t="shared" si="216"/>
        <v>6.0855405580567901</v>
      </c>
      <c r="S93" s="18">
        <f t="shared" si="217"/>
        <v>5.8715642669709744</v>
      </c>
      <c r="T93" s="18">
        <f t="shared" si="218"/>
        <v>4.481668069313649</v>
      </c>
      <c r="U93" s="18">
        <f t="shared" si="219"/>
        <v>8.2487872301097553</v>
      </c>
      <c r="W93" t="str">
        <f t="shared" si="256"/>
        <v>41 Administrative occupations</v>
      </c>
      <c r="X93" s="18">
        <f t="shared" si="220"/>
        <v>-1.5396014615435716</v>
      </c>
      <c r="Y93" s="18">
        <f t="shared" si="220"/>
        <v>14.937328688841145</v>
      </c>
      <c r="Z93" s="18">
        <f t="shared" si="220"/>
        <v>4.0452909011613247</v>
      </c>
      <c r="AA93" s="18">
        <f t="shared" si="220"/>
        <v>1.615399585245747</v>
      </c>
      <c r="AB93" s="18">
        <f t="shared" si="221"/>
        <v>3.1598099818092029</v>
      </c>
      <c r="AD93" s="18">
        <f t="shared" si="222"/>
        <v>2.4189916607283646</v>
      </c>
      <c r="AE93" s="18">
        <f t="shared" si="223"/>
        <v>3.773902013608299</v>
      </c>
      <c r="AF93" s="18">
        <f t="shared" si="224"/>
        <v>5.3145244734770669</v>
      </c>
      <c r="AH93" t="str">
        <f t="shared" si="257"/>
        <v>41 Administrative occupations</v>
      </c>
      <c r="AI93" s="18">
        <f t="shared" si="225"/>
        <v>-1.0213380349481715</v>
      </c>
      <c r="AJ93" s="18">
        <f t="shared" si="225"/>
        <v>11.92148757135525</v>
      </c>
      <c r="AK93" s="18">
        <f t="shared" si="225"/>
        <v>3.0115933965324082</v>
      </c>
      <c r="AL93" s="18">
        <f t="shared" si="225"/>
        <v>1.501265502177862</v>
      </c>
      <c r="AM93" s="18">
        <f t="shared" si="226"/>
        <v>2.5955822522223615</v>
      </c>
      <c r="AO93" s="18">
        <f t="shared" si="227"/>
        <v>2.0022315158898962</v>
      </c>
      <c r="AP93" s="18">
        <f t="shared" si="228"/>
        <v>3.7546276815073831</v>
      </c>
      <c r="AQ93" s="18">
        <f t="shared" si="229"/>
        <v>5.0189380640742964</v>
      </c>
      <c r="AS93" t="str">
        <f t="shared" si="258"/>
        <v>41 Administrative occupations</v>
      </c>
      <c r="AT93" s="18">
        <f t="shared" si="230"/>
        <v>-1.1921824906921286</v>
      </c>
      <c r="AU93" s="18">
        <f t="shared" si="230"/>
        <v>13.513274543622211</v>
      </c>
      <c r="AV93" s="18">
        <f t="shared" si="230"/>
        <v>2.3608694030666344</v>
      </c>
      <c r="AW93" s="18">
        <f t="shared" si="230"/>
        <v>1.2206022763740165</v>
      </c>
      <c r="AX93" s="18">
        <f t="shared" si="231"/>
        <v>2.3058229709757905</v>
      </c>
      <c r="AZ93" s="18">
        <f t="shared" si="232"/>
        <v>1.5992729287615859</v>
      </c>
      <c r="BA93" s="18">
        <f t="shared" si="233"/>
        <v>3.4922840681816725</v>
      </c>
      <c r="BB93" s="18">
        <f t="shared" si="234"/>
        <v>4.524776284258536</v>
      </c>
      <c r="BD93" t="str">
        <f t="shared" si="259"/>
        <v>41 Administrative occupations</v>
      </c>
      <c r="BE93" s="18">
        <f t="shared" si="235"/>
        <v>8.0606552938400355E-3</v>
      </c>
      <c r="BF93" s="18">
        <f t="shared" si="235"/>
        <v>3.6323037949433479</v>
      </c>
      <c r="BG93" s="18">
        <f t="shared" si="235"/>
        <v>0.25603284813415783</v>
      </c>
      <c r="BH93" s="18">
        <f t="shared" si="235"/>
        <v>-1.0825552294434271</v>
      </c>
      <c r="BI93" s="18">
        <f t="shared" si="236"/>
        <v>-0.37667354470031222</v>
      </c>
      <c r="BK93" s="18">
        <f t="shared" si="237"/>
        <v>-0.63835690481688356</v>
      </c>
      <c r="BL93" s="18">
        <f t="shared" si="238"/>
        <v>2.4526470688182256</v>
      </c>
      <c r="BM93" s="18">
        <f t="shared" si="239"/>
        <v>2.0042178020863721</v>
      </c>
      <c r="BO93" t="str">
        <f t="shared" si="260"/>
        <v>41 Administrative occupations</v>
      </c>
      <c r="BP93" s="18">
        <f t="shared" si="240"/>
        <v>-2.7087318933064153</v>
      </c>
      <c r="BQ93" s="18">
        <f t="shared" si="240"/>
        <v>-2.076530959624201</v>
      </c>
      <c r="BR93" s="18">
        <f t="shared" si="240"/>
        <v>-3.0618927394748918</v>
      </c>
      <c r="BS93" s="18">
        <f t="shared" si="240"/>
        <v>-5.0141914157285639</v>
      </c>
      <c r="BT93" s="18">
        <f t="shared" si="241"/>
        <v>-4.2262109829382606</v>
      </c>
      <c r="BV93" s="18">
        <f t="shared" si="242"/>
        <v>-4.3678334929981855</v>
      </c>
      <c r="BW93" s="18">
        <f t="shared" si="243"/>
        <v>1.9439720265054028</v>
      </c>
      <c r="BX93" s="18">
        <f t="shared" si="244"/>
        <v>-1.1042411991335488</v>
      </c>
      <c r="BZ93" t="str">
        <f t="shared" si="261"/>
        <v>41 Administrative occupations</v>
      </c>
      <c r="CA93" s="18">
        <f t="shared" si="245"/>
        <v>0.9506578009325084</v>
      </c>
      <c r="CB93" s="18">
        <f t="shared" si="245"/>
        <v>3.033292858513037</v>
      </c>
      <c r="CC93" s="18">
        <f t="shared" si="245"/>
        <v>-6.68007134415679</v>
      </c>
      <c r="CD93" s="18">
        <f t="shared" si="245"/>
        <v>-10.691534857139995</v>
      </c>
      <c r="CE93" s="18">
        <f t="shared" si="246"/>
        <v>-8.6442285879493213</v>
      </c>
      <c r="CG93" s="18">
        <f t="shared" si="247"/>
        <v>-9.3739155517168822</v>
      </c>
      <c r="CH93" s="18">
        <f t="shared" si="248"/>
        <v>1.1512297041998076</v>
      </c>
      <c r="CI93" s="18">
        <f t="shared" si="249"/>
        <v>-5.6829049341900806</v>
      </c>
      <c r="CK93" t="str">
        <f t="shared" si="262"/>
        <v>41 Administrative occupations</v>
      </c>
      <c r="CL93" s="18">
        <f t="shared" si="250"/>
        <v>-4.5611017305907104</v>
      </c>
      <c r="CM93" s="18">
        <f t="shared" si="250"/>
        <v>11.717804131579989</v>
      </c>
      <c r="CN93" s="18">
        <f t="shared" si="250"/>
        <v>-9.1358898031806852</v>
      </c>
      <c r="CO93" s="18">
        <f t="shared" si="250"/>
        <v>-8.0753494047696268</v>
      </c>
      <c r="CP93" s="18">
        <f t="shared" si="251"/>
        <v>-7.284945073018867</v>
      </c>
      <c r="CR93" s="18">
        <f t="shared" si="252"/>
        <v>-8.430231154465762</v>
      </c>
      <c r="CS93" s="18">
        <f t="shared" si="253"/>
        <v>1.0629684436929798</v>
      </c>
      <c r="CT93" s="18">
        <f t="shared" si="254"/>
        <v>-5.3443256205131799</v>
      </c>
    </row>
    <row r="94" spans="1:98" x14ac:dyDescent="0.2">
      <c r="A94" t="str">
        <f t="shared" si="209"/>
        <v>42 Secretarial and related occupations</v>
      </c>
      <c r="B94" s="18">
        <f t="shared" si="210"/>
        <v>5.1991605765662641</v>
      </c>
      <c r="C94" s="18">
        <f t="shared" si="210"/>
        <v>-5.7503659844941879</v>
      </c>
      <c r="D94" s="18">
        <f t="shared" si="210"/>
        <v>9.4368813846819286</v>
      </c>
      <c r="E94" s="18">
        <f t="shared" si="210"/>
        <v>7.796278766350051</v>
      </c>
      <c r="F94" s="18">
        <f t="shared" si="211"/>
        <v>7.4010417689919894</v>
      </c>
      <c r="H94" s="18">
        <f t="shared" si="212"/>
        <v>8.3403951828700187</v>
      </c>
      <c r="I94" s="18">
        <f t="shared" si="213"/>
        <v>5.7950418046622376</v>
      </c>
      <c r="J94" s="18">
        <f t="shared" si="214"/>
        <v>10.794577281699681</v>
      </c>
      <c r="L94" t="str">
        <f t="shared" si="255"/>
        <v>42 Secretarial and related occupations</v>
      </c>
      <c r="M94" s="18">
        <f t="shared" si="215"/>
        <v>2.0327078805568721</v>
      </c>
      <c r="N94" s="18">
        <f t="shared" si="215"/>
        <v>8.0301541904171714</v>
      </c>
      <c r="O94" s="18">
        <f t="shared" si="215"/>
        <v>8.1356072750474961</v>
      </c>
      <c r="P94" s="18">
        <f t="shared" si="215"/>
        <v>3.3372082288905869</v>
      </c>
      <c r="Q94" s="18">
        <f t="shared" si="216"/>
        <v>5.1047252084217787</v>
      </c>
      <c r="S94" s="18">
        <f t="shared" si="217"/>
        <v>4.9125373619298918</v>
      </c>
      <c r="T94" s="18">
        <f t="shared" si="218"/>
        <v>4.5962637420508434</v>
      </c>
      <c r="U94" s="18">
        <f t="shared" si="219"/>
        <v>7.6354603544175559</v>
      </c>
      <c r="W94" t="str">
        <f t="shared" si="256"/>
        <v>42 Secretarial and related occupations</v>
      </c>
      <c r="X94" s="18">
        <f t="shared" si="220"/>
        <v>-2.4101412232024777</v>
      </c>
      <c r="Y94" s="18">
        <f t="shared" si="220"/>
        <v>8.3016756198456285</v>
      </c>
      <c r="Z94" s="18">
        <f t="shared" si="220"/>
        <v>6.2698591155144534</v>
      </c>
      <c r="AA94" s="18">
        <f t="shared" si="220"/>
        <v>5.0178223925959164</v>
      </c>
      <c r="AB94" s="18">
        <f t="shared" si="221"/>
        <v>5.6105335453361604</v>
      </c>
      <c r="AD94" s="18">
        <f t="shared" si="222"/>
        <v>5.4335203154207923</v>
      </c>
      <c r="AE94" s="18">
        <f t="shared" si="223"/>
        <v>4.6917651080778944</v>
      </c>
      <c r="AF94" s="18">
        <f t="shared" si="224"/>
        <v>8.0645115911609722</v>
      </c>
      <c r="AH94" t="str">
        <f t="shared" si="257"/>
        <v>42 Secretarial and related occupations</v>
      </c>
      <c r="AI94" s="18">
        <f t="shared" si="225"/>
        <v>-3.4852836948737087</v>
      </c>
      <c r="AJ94" s="18">
        <f t="shared" si="225"/>
        <v>17.47465474114458</v>
      </c>
      <c r="AK94" s="18">
        <f t="shared" si="225"/>
        <v>3.4671073871589853</v>
      </c>
      <c r="AL94" s="18">
        <f t="shared" si="225"/>
        <v>1.1337549428227511</v>
      </c>
      <c r="AM94" s="18">
        <f t="shared" si="226"/>
        <v>2.8151976898502129</v>
      </c>
      <c r="AO94" s="18">
        <f t="shared" si="227"/>
        <v>1.9056329382977966</v>
      </c>
      <c r="AP94" s="18">
        <f t="shared" si="228"/>
        <v>3.9030498446861905</v>
      </c>
      <c r="AQ94" s="18">
        <f t="shared" si="229"/>
        <v>5.0814032179722135</v>
      </c>
      <c r="AS94" t="str">
        <f t="shared" si="258"/>
        <v>42 Secretarial and related occupations</v>
      </c>
      <c r="AT94" s="18">
        <f t="shared" si="230"/>
        <v>-4.239781574048207</v>
      </c>
      <c r="AU94" s="18">
        <f t="shared" si="230"/>
        <v>21.751639499379174</v>
      </c>
      <c r="AV94" s="18">
        <f t="shared" si="230"/>
        <v>2.0594166614139375</v>
      </c>
      <c r="AW94" s="18">
        <f t="shared" si="230"/>
        <v>4.4948544678217628</v>
      </c>
      <c r="AX94" s="18">
        <f t="shared" si="231"/>
        <v>4.7232423695043879</v>
      </c>
      <c r="AZ94" s="18">
        <f t="shared" si="232"/>
        <v>3.6766520009857695</v>
      </c>
      <c r="BA94" s="18">
        <f t="shared" si="233"/>
        <v>3.5110510335490064</v>
      </c>
      <c r="BB94" s="18">
        <f t="shared" si="234"/>
        <v>6.0006864637874191</v>
      </c>
      <c r="BD94" t="str">
        <f t="shared" si="259"/>
        <v>42 Secretarial and related occupations</v>
      </c>
      <c r="BE94" s="18">
        <f t="shared" si="235"/>
        <v>-0.85107105863149179</v>
      </c>
      <c r="BF94" s="18">
        <f t="shared" si="235"/>
        <v>-6.1055123432570912</v>
      </c>
      <c r="BG94" s="18">
        <f t="shared" si="235"/>
        <v>-0.90280672760381098</v>
      </c>
      <c r="BH94" s="18">
        <f t="shared" si="235"/>
        <v>-10.734208368281717</v>
      </c>
      <c r="BI94" s="18">
        <f t="shared" si="236"/>
        <v>-7.4796339863545391</v>
      </c>
      <c r="BK94" s="18">
        <f t="shared" si="237"/>
        <v>-7.570523797915218</v>
      </c>
      <c r="BL94" s="18">
        <f t="shared" si="238"/>
        <v>1.8347796807882677</v>
      </c>
      <c r="BM94" s="18">
        <f t="shared" si="239"/>
        <v>-3.1309403097645627</v>
      </c>
      <c r="BO94" t="str">
        <f t="shared" si="260"/>
        <v>42 Secretarial and related occupations</v>
      </c>
      <c r="BP94" s="18">
        <f t="shared" si="240"/>
        <v>-3.9956108512229083</v>
      </c>
      <c r="BQ94" s="18">
        <f t="shared" si="240"/>
        <v>-14.137810829290498</v>
      </c>
      <c r="BR94" s="18">
        <f t="shared" si="240"/>
        <v>-7.8171661024636467</v>
      </c>
      <c r="BS94" s="18">
        <f t="shared" si="240"/>
        <v>-14.897491733182777</v>
      </c>
      <c r="BT94" s="18">
        <f t="shared" si="241"/>
        <v>-12.696884980299394</v>
      </c>
      <c r="BV94" s="18">
        <f t="shared" si="242"/>
        <v>-12.599967927072342</v>
      </c>
      <c r="BW94" s="18">
        <f t="shared" si="243"/>
        <v>1.4850722212612633</v>
      </c>
      <c r="BX94" s="18">
        <f t="shared" si="244"/>
        <v>-6.2449961324772758</v>
      </c>
      <c r="BZ94" t="str">
        <f t="shared" si="261"/>
        <v>42 Secretarial and related occupations</v>
      </c>
      <c r="CA94" s="18">
        <f t="shared" si="245"/>
        <v>2.1390443601414955</v>
      </c>
      <c r="CB94" s="18">
        <f t="shared" si="245"/>
        <v>-2.8250112151052775</v>
      </c>
      <c r="CC94" s="18">
        <f t="shared" si="245"/>
        <v>-12.026375904034337</v>
      </c>
      <c r="CD94" s="18">
        <f t="shared" si="245"/>
        <v>-10.83737180192732</v>
      </c>
      <c r="CE94" s="18">
        <f t="shared" si="246"/>
        <v>-10.731837441293779</v>
      </c>
      <c r="CG94" s="18">
        <f t="shared" si="247"/>
        <v>-11.2354814096285</v>
      </c>
      <c r="CH94" s="18">
        <f t="shared" si="248"/>
        <v>1.0802136865530443</v>
      </c>
      <c r="CI94" s="18">
        <f t="shared" si="249"/>
        <v>-6.8992619506999198</v>
      </c>
      <c r="CK94" t="str">
        <f t="shared" si="262"/>
        <v>42 Secretarial and related occupations</v>
      </c>
      <c r="CL94" s="18">
        <f t="shared" si="250"/>
        <v>-1.5049013945080292</v>
      </c>
      <c r="CM94" s="18">
        <f t="shared" si="250"/>
        <v>5.1712492628877893</v>
      </c>
      <c r="CN94" s="18">
        <f t="shared" si="250"/>
        <v>-1.3238392090580975</v>
      </c>
      <c r="CO94" s="18">
        <f t="shared" si="250"/>
        <v>-12.063188876081622</v>
      </c>
      <c r="CP94" s="18">
        <f t="shared" si="251"/>
        <v>-7.8136571754644173</v>
      </c>
      <c r="CR94" s="18">
        <f t="shared" si="252"/>
        <v>-8.6199854054039076</v>
      </c>
      <c r="CS94" s="18">
        <f t="shared" si="253"/>
        <v>1.6851193895548233</v>
      </c>
      <c r="CT94" s="18">
        <f t="shared" si="254"/>
        <v>-3.9826387533838159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16.72710073416761</v>
      </c>
      <c r="C95" s="18">
        <f t="shared" si="210"/>
        <v>-13.803408088127656</v>
      </c>
      <c r="D95" s="18">
        <f t="shared" si="210"/>
        <v>5.3637717320773382</v>
      </c>
      <c r="E95" s="18">
        <f t="shared" si="210"/>
        <v>5.5250329119894692</v>
      </c>
      <c r="F95" s="18">
        <f t="shared" si="211"/>
        <v>4.1492987391178904</v>
      </c>
      <c r="H95" s="18">
        <f t="shared" si="212"/>
        <v>5.4712517803025884</v>
      </c>
      <c r="I95" s="18">
        <f t="shared" si="213"/>
        <v>5.3330540128876835</v>
      </c>
      <c r="J95" s="18">
        <f t="shared" si="214"/>
        <v>8.5078563485349701</v>
      </c>
      <c r="L95" t="str">
        <f t="shared" si="255"/>
        <v>51 Skilled agricultural and related trades</v>
      </c>
      <c r="M95" s="18">
        <f t="shared" si="215"/>
        <v>2.5040115717233746</v>
      </c>
      <c r="N95" s="18">
        <f t="shared" si="215"/>
        <v>7.7827645991840777</v>
      </c>
      <c r="O95" s="18">
        <f t="shared" si="215"/>
        <v>5.3833893623614015</v>
      </c>
      <c r="P95" s="18">
        <f t="shared" si="215"/>
        <v>4.9043457992653083</v>
      </c>
      <c r="Q95" s="18">
        <f t="shared" si="216"/>
        <v>5.2316931228090224</v>
      </c>
      <c r="S95" s="18">
        <f t="shared" si="217"/>
        <v>5.0637845414213345</v>
      </c>
      <c r="T95" s="18">
        <f t="shared" si="218"/>
        <v>3.9529361133745278</v>
      </c>
      <c r="U95" s="18">
        <f t="shared" si="219"/>
        <v>7.3231816753194234</v>
      </c>
      <c r="W95" t="str">
        <f t="shared" si="256"/>
        <v>51 Skilled agricultural and related trades</v>
      </c>
      <c r="X95" s="18">
        <f t="shared" si="220"/>
        <v>-1.1120957825550004</v>
      </c>
      <c r="Y95" s="18">
        <f t="shared" si="220"/>
        <v>20.983038262392096</v>
      </c>
      <c r="Z95" s="18">
        <f t="shared" si="220"/>
        <v>3.6745196697329119</v>
      </c>
      <c r="AA95" s="18">
        <f t="shared" si="220"/>
        <v>3.351763840200328</v>
      </c>
      <c r="AB95" s="18">
        <f t="shared" si="221"/>
        <v>4.4759847775081907</v>
      </c>
      <c r="AD95" s="18">
        <f t="shared" si="222"/>
        <v>3.4592373184039404</v>
      </c>
      <c r="AE95" s="18">
        <f t="shared" si="223"/>
        <v>4.3611180734346444</v>
      </c>
      <c r="AF95" s="18">
        <f t="shared" si="224"/>
        <v>6.4742733899942007</v>
      </c>
      <c r="AH95" t="str">
        <f t="shared" si="257"/>
        <v>51 Skilled agricultural and related trades</v>
      </c>
      <c r="AI95" s="18">
        <f t="shared" si="225"/>
        <v>1.416796927400843</v>
      </c>
      <c r="AJ95" s="18">
        <f t="shared" si="225"/>
        <v>3.2564181389323155</v>
      </c>
      <c r="AK95" s="18">
        <f t="shared" si="225"/>
        <v>3.3707967569156727</v>
      </c>
      <c r="AL95" s="18">
        <f t="shared" si="225"/>
        <v>2.9452028481899761</v>
      </c>
      <c r="AM95" s="18">
        <f t="shared" si="226"/>
        <v>3.0974608800546477</v>
      </c>
      <c r="AO95" s="18">
        <f t="shared" si="227"/>
        <v>3.086872434271859</v>
      </c>
      <c r="AP95" s="18">
        <f t="shared" si="228"/>
        <v>4.416916689646766</v>
      </c>
      <c r="AQ95" s="18">
        <f t="shared" si="229"/>
        <v>6.2709945665371025</v>
      </c>
      <c r="AS95" t="str">
        <f t="shared" si="258"/>
        <v>51 Skilled agricultural and related trades</v>
      </c>
      <c r="AT95" s="18">
        <f t="shared" si="230"/>
        <v>0.14359343854053463</v>
      </c>
      <c r="AU95" s="18">
        <f t="shared" si="230"/>
        <v>4.8396015779239132</v>
      </c>
      <c r="AV95" s="18">
        <f t="shared" si="230"/>
        <v>2.7068117444856377</v>
      </c>
      <c r="AW95" s="18">
        <f t="shared" si="230"/>
        <v>2.6285201917760626</v>
      </c>
      <c r="AX95" s="18">
        <f t="shared" si="231"/>
        <v>2.7898285942502987</v>
      </c>
      <c r="AZ95" s="18">
        <f t="shared" si="232"/>
        <v>2.6546107426271837</v>
      </c>
      <c r="BA95" s="18">
        <f t="shared" si="233"/>
        <v>3.9323168040225065</v>
      </c>
      <c r="BB95" s="18">
        <f t="shared" si="234"/>
        <v>5.6013330133852346</v>
      </c>
      <c r="BD95" t="str">
        <f t="shared" si="259"/>
        <v>51 Skilled agricultural and related trades</v>
      </c>
      <c r="BE95" s="18">
        <f t="shared" si="235"/>
        <v>-0.99489086381923109</v>
      </c>
      <c r="BF95" s="18">
        <f t="shared" si="235"/>
        <v>1.4651776871715372</v>
      </c>
      <c r="BG95" s="18">
        <f t="shared" si="235"/>
        <v>-1.0768967211086333</v>
      </c>
      <c r="BH95" s="18">
        <f t="shared" si="235"/>
        <v>0.58000994462343858</v>
      </c>
      <c r="BI95" s="18">
        <f t="shared" si="236"/>
        <v>0.11407784318384628</v>
      </c>
      <c r="BK95" s="18">
        <f t="shared" si="237"/>
        <v>2.4646871250766367E-2</v>
      </c>
      <c r="BL95" s="18">
        <f t="shared" si="238"/>
        <v>2.4979918421194514</v>
      </c>
      <c r="BM95" s="18">
        <f t="shared" si="239"/>
        <v>2.5154491946810964</v>
      </c>
      <c r="BO95" t="str">
        <f t="shared" si="260"/>
        <v>51 Skilled agricultural and related trades</v>
      </c>
      <c r="BP95" s="18">
        <f t="shared" si="240"/>
        <v>-3.0854858975226662</v>
      </c>
      <c r="BQ95" s="18">
        <f t="shared" si="240"/>
        <v>4.4975677130517866</v>
      </c>
      <c r="BR95" s="18">
        <f t="shared" si="240"/>
        <v>-1.9190709090940672</v>
      </c>
      <c r="BS95" s="18">
        <f t="shared" si="240"/>
        <v>-0.31272653149887475</v>
      </c>
      <c r="BT95" s="18">
        <f t="shared" si="241"/>
        <v>-0.52495632484618193</v>
      </c>
      <c r="BV95" s="18">
        <f t="shared" si="242"/>
        <v>-0.85107672505468912</v>
      </c>
      <c r="BW95" s="18">
        <f t="shared" si="243"/>
        <v>2.6731113268306128</v>
      </c>
      <c r="BX95" s="18">
        <f t="shared" si="244"/>
        <v>2.0965054635558866</v>
      </c>
      <c r="BZ95" t="str">
        <f t="shared" si="261"/>
        <v>51 Skilled agricultural and related trades</v>
      </c>
      <c r="CA95" s="18">
        <f t="shared" si="245"/>
        <v>2.5697930252299273</v>
      </c>
      <c r="CB95" s="18">
        <f t="shared" si="245"/>
        <v>-5.9665535071492526</v>
      </c>
      <c r="CC95" s="18">
        <f t="shared" si="245"/>
        <v>-1.8785303777898554</v>
      </c>
      <c r="CD95" s="18">
        <f t="shared" si="245"/>
        <v>0.43584446000475285</v>
      </c>
      <c r="CE95" s="18">
        <f t="shared" si="246"/>
        <v>-0.7028301207807397</v>
      </c>
      <c r="CG95" s="18">
        <f t="shared" si="247"/>
        <v>-0.34161651608012322</v>
      </c>
      <c r="CH95" s="18">
        <f t="shared" si="248"/>
        <v>2.1487058124688208</v>
      </c>
      <c r="CI95" s="18">
        <f t="shared" si="249"/>
        <v>1.8967017779392581</v>
      </c>
      <c r="CK95" t="str">
        <f t="shared" si="262"/>
        <v>51 Skilled agricultural and related trades</v>
      </c>
      <c r="CL95" s="18">
        <f t="shared" si="250"/>
        <v>1.3970079650400979</v>
      </c>
      <c r="CM95" s="18">
        <f t="shared" si="250"/>
        <v>60.334284559630682</v>
      </c>
      <c r="CN95" s="18">
        <f t="shared" si="250"/>
        <v>-5.6178736206043745</v>
      </c>
      <c r="CO95" s="18">
        <f t="shared" si="250"/>
        <v>-8.6216091732555622</v>
      </c>
      <c r="CP95" s="18">
        <f t="shared" si="251"/>
        <v>-4.391965460219815</v>
      </c>
      <c r="CR95" s="18">
        <f t="shared" si="252"/>
        <v>-7.6311387058772713</v>
      </c>
      <c r="CS95" s="18">
        <f t="shared" si="253"/>
        <v>1.3561990460466244</v>
      </c>
      <c r="CT95" s="18">
        <f t="shared" si="254"/>
        <v>-4.1691813024335005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6.0344334137812705</v>
      </c>
      <c r="C96" s="18">
        <f t="shared" si="210"/>
        <v>-4.1136222168213665</v>
      </c>
      <c r="D96" s="18">
        <f t="shared" si="210"/>
        <v>7.9248492429738526</v>
      </c>
      <c r="E96" s="18">
        <f t="shared" si="210"/>
        <v>4.4643480114180178</v>
      </c>
      <c r="F96" s="18">
        <f t="shared" si="211"/>
        <v>4.9700300885567206</v>
      </c>
      <c r="H96" s="18">
        <f t="shared" si="212"/>
        <v>5.6053407647289832</v>
      </c>
      <c r="I96" s="18">
        <f t="shared" si="213"/>
        <v>3.4854789046591783</v>
      </c>
      <c r="J96" s="18">
        <f t="shared" si="214"/>
        <v>7.4492033060706619</v>
      </c>
      <c r="L96" t="str">
        <f t="shared" si="255"/>
        <v>52 Skilled metal, electrical and electronic trades</v>
      </c>
      <c r="M96" s="18">
        <f t="shared" si="215"/>
        <v>5.5356849081684478</v>
      </c>
      <c r="N96" s="18">
        <f t="shared" si="215"/>
        <v>-20.81802094879458</v>
      </c>
      <c r="O96" s="18">
        <f t="shared" si="215"/>
        <v>11.317082417520542</v>
      </c>
      <c r="P96" s="18">
        <f t="shared" si="215"/>
        <v>6.3852062849307112</v>
      </c>
      <c r="Q96" s="18">
        <f t="shared" si="216"/>
        <v>5.9291504470583067</v>
      </c>
      <c r="S96" s="18">
        <f t="shared" si="217"/>
        <v>8.0043958011546188</v>
      </c>
      <c r="T96" s="18">
        <f t="shared" si="218"/>
        <v>4.852634012261392</v>
      </c>
      <c r="U96" s="18">
        <f t="shared" si="219"/>
        <v>10.056757585783703</v>
      </c>
      <c r="W96" t="str">
        <f t="shared" si="256"/>
        <v>52 Skilled metal, electrical and electronic trades</v>
      </c>
      <c r="X96" s="18">
        <f t="shared" si="220"/>
        <v>0.70949638472417309</v>
      </c>
      <c r="Y96" s="18">
        <f t="shared" si="220"/>
        <v>-16.449585931320886</v>
      </c>
      <c r="Z96" s="18">
        <f t="shared" si="220"/>
        <v>5.2101774223820341</v>
      </c>
      <c r="AA96" s="18">
        <f t="shared" si="220"/>
        <v>2.5080274903615418</v>
      </c>
      <c r="AB96" s="18">
        <f t="shared" si="221"/>
        <v>2.0324954853418342</v>
      </c>
      <c r="AD96" s="18">
        <f t="shared" si="222"/>
        <v>3.4009436307067764</v>
      </c>
      <c r="AE96" s="18">
        <f t="shared" si="223"/>
        <v>3.6631448344525364</v>
      </c>
      <c r="AF96" s="18">
        <f t="shared" si="224"/>
        <v>5.9119167132348771</v>
      </c>
      <c r="AH96" t="str">
        <f t="shared" si="257"/>
        <v>52 Skilled metal, electrical and electronic trades</v>
      </c>
      <c r="AI96" s="18">
        <f t="shared" si="225"/>
        <v>-1.1464125683067539</v>
      </c>
      <c r="AJ96" s="18">
        <f t="shared" si="225"/>
        <v>-11.060558344411465</v>
      </c>
      <c r="AK96" s="18">
        <f t="shared" si="225"/>
        <v>4.5540799506546437</v>
      </c>
      <c r="AL96" s="18">
        <f t="shared" si="225"/>
        <v>2.274871200264017</v>
      </c>
      <c r="AM96" s="18">
        <f t="shared" si="226"/>
        <v>2.0864368802180122</v>
      </c>
      <c r="AO96" s="18">
        <f t="shared" si="227"/>
        <v>3.0290326934933498</v>
      </c>
      <c r="AP96" s="18">
        <f t="shared" si="228"/>
        <v>3.2953820519003862</v>
      </c>
      <c r="AQ96" s="18">
        <f t="shared" si="229"/>
        <v>5.3679140135432402</v>
      </c>
      <c r="AS96" t="str">
        <f t="shared" si="258"/>
        <v>52 Skilled metal, electrical and electronic trades</v>
      </c>
      <c r="AT96" s="18">
        <f t="shared" si="230"/>
        <v>-0.51737522668590108</v>
      </c>
      <c r="AU96" s="18">
        <f t="shared" si="230"/>
        <v>-11.916702460369144</v>
      </c>
      <c r="AV96" s="18">
        <f t="shared" si="230"/>
        <v>2.8899815198649259</v>
      </c>
      <c r="AW96" s="18">
        <f t="shared" si="230"/>
        <v>1.6614937260984064</v>
      </c>
      <c r="AX96" s="18">
        <f t="shared" si="231"/>
        <v>1.1335477001118699</v>
      </c>
      <c r="AZ96" s="18">
        <f t="shared" si="232"/>
        <v>2.0693511789736219</v>
      </c>
      <c r="BA96" s="18">
        <f t="shared" si="233"/>
        <v>3.0379724000334729</v>
      </c>
      <c r="BB96" s="18">
        <f t="shared" si="234"/>
        <v>4.4674686008886688</v>
      </c>
      <c r="BD96" t="str">
        <f t="shared" si="259"/>
        <v>52 Skilled metal, electrical and electronic trades</v>
      </c>
      <c r="BE96" s="18">
        <f t="shared" si="235"/>
        <v>-2.2446188853086912E-2</v>
      </c>
      <c r="BF96" s="18">
        <f t="shared" si="235"/>
        <v>-11.870106968136806</v>
      </c>
      <c r="BG96" s="18">
        <f t="shared" si="235"/>
        <v>-1.265762583673169E-2</v>
      </c>
      <c r="BH96" s="18">
        <f t="shared" si="235"/>
        <v>-8.2192703218342267E-2</v>
      </c>
      <c r="BI96" s="18">
        <f t="shared" si="236"/>
        <v>-0.84152651205589013</v>
      </c>
      <c r="BK96" s="18">
        <f t="shared" si="237"/>
        <v>-5.9019718795949583E-2</v>
      </c>
      <c r="BL96" s="18">
        <f t="shared" si="238"/>
        <v>1.9547122280318741</v>
      </c>
      <c r="BM96" s="18">
        <f t="shared" si="239"/>
        <v>1.9097506339703196</v>
      </c>
      <c r="BO96" t="str">
        <f t="shared" si="260"/>
        <v>52 Skilled metal, electrical and electronic trades</v>
      </c>
      <c r="BP96" s="18">
        <f t="shared" si="240"/>
        <v>-3.2080254634688221</v>
      </c>
      <c r="BQ96" s="18">
        <f t="shared" si="240"/>
        <v>-3.6118057711846951</v>
      </c>
      <c r="BR96" s="18">
        <f t="shared" si="240"/>
        <v>-2.8342503402499442</v>
      </c>
      <c r="BS96" s="18">
        <f t="shared" si="240"/>
        <v>-2.979613739949194</v>
      </c>
      <c r="BT96" s="18">
        <f t="shared" si="241"/>
        <v>-2.9738627990436917</v>
      </c>
      <c r="BV96" s="18">
        <f t="shared" si="242"/>
        <v>-2.9311834526618785</v>
      </c>
      <c r="BW96" s="18">
        <f t="shared" si="243"/>
        <v>1.8594466391281816</v>
      </c>
      <c r="BX96" s="18">
        <f t="shared" si="244"/>
        <v>-0.2832813506499221</v>
      </c>
      <c r="BZ96" t="str">
        <f t="shared" si="261"/>
        <v>52 Skilled metal, electrical and electronic trades</v>
      </c>
      <c r="CA96" s="18">
        <f t="shared" si="245"/>
        <v>3.3951985544486085</v>
      </c>
      <c r="CB96" s="18">
        <f t="shared" si="245"/>
        <v>-22.049219030898392</v>
      </c>
      <c r="CC96" s="18">
        <f t="shared" si="245"/>
        <v>-2.3200914090930724</v>
      </c>
      <c r="CD96" s="18">
        <f t="shared" si="245"/>
        <v>-5.9983934327158313</v>
      </c>
      <c r="CE96" s="18">
        <f t="shared" si="246"/>
        <v>-5.9708595928740449</v>
      </c>
      <c r="CG96" s="18">
        <f t="shared" si="247"/>
        <v>-4.7879464365818913</v>
      </c>
      <c r="CH96" s="18">
        <f t="shared" si="248"/>
        <v>1.5412396391747851</v>
      </c>
      <c r="CI96" s="18">
        <f t="shared" si="249"/>
        <v>-2.0145915717713958</v>
      </c>
      <c r="CK96" t="str">
        <f t="shared" si="262"/>
        <v>52 Skilled metal, electrical and electronic trades</v>
      </c>
      <c r="CL96" s="18">
        <f t="shared" si="250"/>
        <v>2.3445351862286579</v>
      </c>
      <c r="CM96" s="18">
        <f t="shared" si="250"/>
        <v>21.390733024065668</v>
      </c>
      <c r="CN96" s="18">
        <f t="shared" si="250"/>
        <v>-6.8879224451754091</v>
      </c>
      <c r="CO96" s="18">
        <f t="shared" si="250"/>
        <v>-6.6233305110020453</v>
      </c>
      <c r="CP96" s="18">
        <f t="shared" si="251"/>
        <v>-5.1636210284560118</v>
      </c>
      <c r="CR96" s="18">
        <f t="shared" si="252"/>
        <v>-6.7116112590209331</v>
      </c>
      <c r="CS96" s="18">
        <f t="shared" si="253"/>
        <v>1.1931886754586118</v>
      </c>
      <c r="CT96" s="18">
        <f t="shared" si="254"/>
        <v>-3.9371381234890923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-5.5491292926887255</v>
      </c>
      <c r="C97" s="18">
        <f t="shared" si="210"/>
        <v>-31.695403373139143</v>
      </c>
      <c r="D97" s="18">
        <f t="shared" si="210"/>
        <v>16.013718097655971</v>
      </c>
      <c r="E97" s="18">
        <f t="shared" si="210"/>
        <v>2.4535880086443695</v>
      </c>
      <c r="F97" s="18">
        <f t="shared" si="211"/>
        <v>3.8464784981695699</v>
      </c>
      <c r="H97" s="18">
        <f t="shared" si="212"/>
        <v>6.7876993503622973</v>
      </c>
      <c r="I97" s="18">
        <f t="shared" si="213"/>
        <v>4.4579084032387195</v>
      </c>
      <c r="J97" s="18">
        <f t="shared" si="214"/>
        <v>8.9181537774650099</v>
      </c>
      <c r="L97" t="str">
        <f t="shared" si="255"/>
        <v>53 Skilled construction and building trades</v>
      </c>
      <c r="M97" s="18">
        <f t="shared" si="215"/>
        <v>4.9652970731699497</v>
      </c>
      <c r="N97" s="18">
        <f t="shared" si="215"/>
        <v>-27.256258336572358</v>
      </c>
      <c r="O97" s="18">
        <f t="shared" si="215"/>
        <v>9.7014308023290816</v>
      </c>
      <c r="P97" s="18">
        <f t="shared" si="215"/>
        <v>3.4302361287304795</v>
      </c>
      <c r="Q97" s="18">
        <f t="shared" si="216"/>
        <v>3.0583692474622559</v>
      </c>
      <c r="S97" s="18">
        <f t="shared" si="217"/>
        <v>5.4797539626507463</v>
      </c>
      <c r="T97" s="18">
        <f t="shared" si="218"/>
        <v>4.061271855100923</v>
      </c>
      <c r="U97" s="18">
        <f t="shared" si="219"/>
        <v>7.7010589109410388</v>
      </c>
      <c r="W97" t="str">
        <f t="shared" si="256"/>
        <v>53 Skilled construction and building trades</v>
      </c>
      <c r="X97" s="18">
        <f t="shared" si="220"/>
        <v>-1.8575004475626211</v>
      </c>
      <c r="Y97" s="18">
        <f t="shared" si="220"/>
        <v>-17.726149403948945</v>
      </c>
      <c r="Z97" s="18">
        <f t="shared" si="220"/>
        <v>4.9600463423639329</v>
      </c>
      <c r="AA97" s="18">
        <f t="shared" si="220"/>
        <v>1.2802068672187028</v>
      </c>
      <c r="AB97" s="18">
        <f t="shared" si="221"/>
        <v>1.0943142380950954</v>
      </c>
      <c r="AD97" s="18">
        <f t="shared" si="222"/>
        <v>2.4922571974002716</v>
      </c>
      <c r="AE97" s="18">
        <f t="shared" si="223"/>
        <v>3.541209161817882</v>
      </c>
      <c r="AF97" s="18">
        <f t="shared" si="224"/>
        <v>5.1767378560364063</v>
      </c>
      <c r="AH97" t="str">
        <f t="shared" si="257"/>
        <v>53 Skilled construction and building trades</v>
      </c>
      <c r="AI97" s="18">
        <f t="shared" si="225"/>
        <v>3.5663766535459329</v>
      </c>
      <c r="AJ97" s="18">
        <f t="shared" si="225"/>
        <v>-21.641114331462031</v>
      </c>
      <c r="AK97" s="18">
        <f t="shared" si="225"/>
        <v>6.0677719237153704</v>
      </c>
      <c r="AL97" s="18">
        <f t="shared" si="225"/>
        <v>1.7386952130583389</v>
      </c>
      <c r="AM97" s="18">
        <f t="shared" si="226"/>
        <v>1.4037917821243973</v>
      </c>
      <c r="AO97" s="18">
        <f t="shared" si="227"/>
        <v>3.1617239461841251</v>
      </c>
      <c r="AP97" s="18">
        <f t="shared" si="228"/>
        <v>3.9968580669948128</v>
      </c>
      <c r="AQ97" s="18">
        <f t="shared" si="229"/>
        <v>5.9959773183482223</v>
      </c>
      <c r="AS97" t="str">
        <f t="shared" si="258"/>
        <v>53 Skilled construction and building trades</v>
      </c>
      <c r="AT97" s="18">
        <f t="shared" si="230"/>
        <v>0.91049499080924079</v>
      </c>
      <c r="AU97" s="18">
        <f t="shared" si="230"/>
        <v>-17.262676426763115</v>
      </c>
      <c r="AV97" s="18">
        <f t="shared" si="230"/>
        <v>4.9726631622268647</v>
      </c>
      <c r="AW97" s="18">
        <f t="shared" si="230"/>
        <v>1.0120458347364192</v>
      </c>
      <c r="AX97" s="18">
        <f t="shared" si="231"/>
        <v>0.96617145513970826</v>
      </c>
      <c r="AZ97" s="18">
        <f t="shared" si="232"/>
        <v>2.3153631145437226</v>
      </c>
      <c r="BA97" s="18">
        <f t="shared" si="233"/>
        <v>3.7319547240159068</v>
      </c>
      <c r="BB97" s="18">
        <f t="shared" si="234"/>
        <v>5.2101260597512411</v>
      </c>
      <c r="BD97" t="str">
        <f t="shared" si="259"/>
        <v>53 Skilled construction and building trades</v>
      </c>
      <c r="BE97" s="18">
        <f t="shared" si="235"/>
        <v>0.97868483447511867</v>
      </c>
      <c r="BF97" s="18">
        <f t="shared" si="235"/>
        <v>-22.650508502104916</v>
      </c>
      <c r="BG97" s="18">
        <f t="shared" si="235"/>
        <v>0.71212364988342269</v>
      </c>
      <c r="BH97" s="18">
        <f t="shared" si="235"/>
        <v>-0.61404731906729015</v>
      </c>
      <c r="BI97" s="18">
        <f t="shared" si="236"/>
        <v>-1.7528937413344603</v>
      </c>
      <c r="BK97" s="18">
        <f t="shared" si="237"/>
        <v>-0.17394209931251847</v>
      </c>
      <c r="BL97" s="18">
        <f t="shared" si="238"/>
        <v>2.1470084648514076</v>
      </c>
      <c r="BM97" s="18">
        <f t="shared" si="239"/>
        <v>2.0182447500242784</v>
      </c>
      <c r="BO97" t="str">
        <f t="shared" si="260"/>
        <v>53 Skilled construction and building trades</v>
      </c>
      <c r="BP97" s="18">
        <f t="shared" si="240"/>
        <v>0.85224856662198256</v>
      </c>
      <c r="BQ97" s="18">
        <f t="shared" si="240"/>
        <v>-12.645311186357311</v>
      </c>
      <c r="BR97" s="18">
        <f t="shared" si="240"/>
        <v>7.4344140835957973E-3</v>
      </c>
      <c r="BS97" s="18">
        <f t="shared" si="240"/>
        <v>-0.74433863682138446</v>
      </c>
      <c r="BT97" s="18">
        <f t="shared" si="241"/>
        <v>-1.3010499080841842</v>
      </c>
      <c r="BV97" s="18">
        <f t="shared" si="242"/>
        <v>-0.49437763882650421</v>
      </c>
      <c r="BW97" s="18">
        <f t="shared" si="243"/>
        <v>2.6064247294869336</v>
      </c>
      <c r="BX97" s="18">
        <f t="shared" si="244"/>
        <v>2.2654498457917116</v>
      </c>
      <c r="BZ97" t="str">
        <f t="shared" si="261"/>
        <v>53 Skilled construction and building trades</v>
      </c>
      <c r="CA97" s="18">
        <f t="shared" si="245"/>
        <v>6.9798901368605559</v>
      </c>
      <c r="CB97" s="18">
        <f t="shared" si="245"/>
        <v>-29.065367536265441</v>
      </c>
      <c r="CC97" s="18">
        <f t="shared" si="245"/>
        <v>0.51088676722810256</v>
      </c>
      <c r="CD97" s="18">
        <f t="shared" si="245"/>
        <v>5.8178898632421649E-2</v>
      </c>
      <c r="CE97" s="18">
        <f t="shared" si="246"/>
        <v>-1.9318208404978443</v>
      </c>
      <c r="CG97" s="18">
        <f t="shared" si="247"/>
        <v>0.20885450821757079</v>
      </c>
      <c r="CH97" s="18">
        <f t="shared" si="248"/>
        <v>2.1554752944980216</v>
      </c>
      <c r="CI97" s="18">
        <f t="shared" si="249"/>
        <v>2.3110381177209094</v>
      </c>
      <c r="CK97" t="str">
        <f t="shared" si="262"/>
        <v>53 Skilled construction and building trades</v>
      </c>
      <c r="CL97" s="18">
        <f t="shared" si="250"/>
        <v>3.7316396453025868</v>
      </c>
      <c r="CM97" s="18">
        <f t="shared" si="250"/>
        <v>14.093262375194172</v>
      </c>
      <c r="CN97" s="18">
        <f t="shared" si="250"/>
        <v>-9.4916177288713044</v>
      </c>
      <c r="CO97" s="18">
        <f t="shared" si="250"/>
        <v>-9.6742714193179484</v>
      </c>
      <c r="CP97" s="18">
        <f t="shared" si="251"/>
        <v>-8.2879984937082476</v>
      </c>
      <c r="CR97" s="18">
        <f t="shared" si="252"/>
        <v>-9.6134278493740339</v>
      </c>
      <c r="CS97" s="18">
        <f t="shared" si="253"/>
        <v>0.98390448509553252</v>
      </c>
      <c r="CT97" s="18">
        <f t="shared" si="254"/>
        <v>-6.2838648549779608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4.8217470465296453</v>
      </c>
      <c r="C98" s="18">
        <f t="shared" si="210"/>
        <v>-14.314974982836349</v>
      </c>
      <c r="D98" s="18">
        <f t="shared" si="210"/>
        <v>10.236818367486599</v>
      </c>
      <c r="E98" s="18">
        <f t="shared" si="210"/>
        <v>5.3159276163821989</v>
      </c>
      <c r="F98" s="18">
        <f t="shared" si="211"/>
        <v>5.4611319084908017</v>
      </c>
      <c r="H98" s="18">
        <f t="shared" si="212"/>
        <v>6.9313200879774106</v>
      </c>
      <c r="I98" s="18">
        <f t="shared" si="213"/>
        <v>4.4808560459187463</v>
      </c>
      <c r="J98" s="18">
        <f t="shared" si="214"/>
        <v>9.0399471151401567</v>
      </c>
      <c r="L98" t="str">
        <f t="shared" si="255"/>
        <v>54 Textiles, printing and other skilled trades</v>
      </c>
      <c r="M98" s="18">
        <f t="shared" si="215"/>
        <v>8.8784193687104551</v>
      </c>
      <c r="N98" s="18">
        <f t="shared" si="215"/>
        <v>0.91376394011206674</v>
      </c>
      <c r="O98" s="18">
        <f t="shared" si="215"/>
        <v>8.0891945549863564</v>
      </c>
      <c r="P98" s="18">
        <f t="shared" si="215"/>
        <v>5.1516618591819663</v>
      </c>
      <c r="Q98" s="18">
        <f t="shared" si="216"/>
        <v>5.7886198029932334</v>
      </c>
      <c r="S98" s="18">
        <f t="shared" si="217"/>
        <v>6.1218602054323501</v>
      </c>
      <c r="T98" s="18">
        <f t="shared" si="218"/>
        <v>4.6124852774054315</v>
      </c>
      <c r="U98" s="18">
        <f t="shared" si="219"/>
        <v>8.5111473823225037</v>
      </c>
      <c r="W98" t="str">
        <f t="shared" si="256"/>
        <v>54 Textiles, printing and other skilled trades</v>
      </c>
      <c r="X98" s="18">
        <f t="shared" si="220"/>
        <v>-0.57920882760845727</v>
      </c>
      <c r="Y98" s="18">
        <f t="shared" si="220"/>
        <v>1.9244873912033222</v>
      </c>
      <c r="Z98" s="18">
        <f t="shared" si="220"/>
        <v>6.0805166175694536</v>
      </c>
      <c r="AA98" s="18">
        <f t="shared" si="220"/>
        <v>1.8723208905254696</v>
      </c>
      <c r="AB98" s="18">
        <f t="shared" si="221"/>
        <v>3.1724317726855578</v>
      </c>
      <c r="AD98" s="18">
        <f t="shared" si="222"/>
        <v>3.2561692821000854</v>
      </c>
      <c r="AE98" s="18">
        <f t="shared" si="223"/>
        <v>3.9956267963161762</v>
      </c>
      <c r="AF98" s="18">
        <f t="shared" si="224"/>
        <v>6.0598036315749004</v>
      </c>
      <c r="AH98" t="str">
        <f t="shared" si="257"/>
        <v>54 Textiles, printing and other skilled trades</v>
      </c>
      <c r="AI98" s="18">
        <f t="shared" si="225"/>
        <v>-3.3375288517348611</v>
      </c>
      <c r="AJ98" s="18">
        <f t="shared" si="225"/>
        <v>17.18152388497105</v>
      </c>
      <c r="AK98" s="18">
        <f t="shared" si="225"/>
        <v>3.5525053361156189</v>
      </c>
      <c r="AL98" s="18">
        <f t="shared" si="225"/>
        <v>2.5439956421273724</v>
      </c>
      <c r="AM98" s="18">
        <f t="shared" si="226"/>
        <v>3.7194689590581476</v>
      </c>
      <c r="AO98" s="18">
        <f t="shared" si="227"/>
        <v>2.8790694569214681</v>
      </c>
      <c r="AP98" s="18">
        <f t="shared" si="228"/>
        <v>3.9647465983167374</v>
      </c>
      <c r="AQ98" s="18">
        <f t="shared" si="229"/>
        <v>5.7786018665607397</v>
      </c>
      <c r="AS98" t="str">
        <f t="shared" si="258"/>
        <v>54 Textiles, printing and other skilled trades</v>
      </c>
      <c r="AT98" s="18">
        <f t="shared" si="230"/>
        <v>-2.5462471897680805</v>
      </c>
      <c r="AU98" s="18">
        <f t="shared" si="230"/>
        <v>8.6906223216535849</v>
      </c>
      <c r="AV98" s="18">
        <f t="shared" si="230"/>
        <v>4.4707652089723382</v>
      </c>
      <c r="AW98" s="18">
        <f t="shared" si="230"/>
        <v>-0.23279032363177077</v>
      </c>
      <c r="AX98" s="18">
        <f t="shared" si="231"/>
        <v>1.757226969467407</v>
      </c>
      <c r="AZ98" s="18">
        <f t="shared" si="232"/>
        <v>1.3110483021291808</v>
      </c>
      <c r="BA98" s="18">
        <f t="shared" si="233"/>
        <v>3.6944846439171508</v>
      </c>
      <c r="BB98" s="18">
        <f t="shared" si="234"/>
        <v>4.5132582056366388</v>
      </c>
      <c r="BD98" t="str">
        <f t="shared" si="259"/>
        <v>54 Textiles, printing and other skilled trades</v>
      </c>
      <c r="BE98" s="18">
        <f t="shared" si="235"/>
        <v>-0.65064478697633987</v>
      </c>
      <c r="BF98" s="18">
        <f t="shared" si="235"/>
        <v>-12.693413626109852</v>
      </c>
      <c r="BG98" s="18">
        <f t="shared" si="235"/>
        <v>3.2132835150140204</v>
      </c>
      <c r="BH98" s="18">
        <f t="shared" si="235"/>
        <v>0.21187929476356171</v>
      </c>
      <c r="BI98" s="18">
        <f t="shared" si="236"/>
        <v>0.27260908621411506</v>
      </c>
      <c r="BK98" s="18">
        <f t="shared" si="237"/>
        <v>1.2025221160352872</v>
      </c>
      <c r="BL98" s="18">
        <f t="shared" si="238"/>
        <v>2.5171367148320911</v>
      </c>
      <c r="BM98" s="18">
        <f t="shared" si="239"/>
        <v>3.3878208275675226</v>
      </c>
      <c r="BO98" t="str">
        <f t="shared" si="260"/>
        <v>54 Textiles, printing and other skilled trades</v>
      </c>
      <c r="BP98" s="18">
        <f t="shared" si="240"/>
        <v>-4.5382999025855746</v>
      </c>
      <c r="BQ98" s="18">
        <f t="shared" si="240"/>
        <v>0.1550570844528032</v>
      </c>
      <c r="BR98" s="18">
        <f t="shared" si="240"/>
        <v>-1.0838424665981505</v>
      </c>
      <c r="BS98" s="18">
        <f t="shared" si="240"/>
        <v>-1.8758326444223372</v>
      </c>
      <c r="BT98" s="18">
        <f t="shared" si="241"/>
        <v>-1.50298771300863</v>
      </c>
      <c r="BV98" s="18">
        <f t="shared" si="242"/>
        <v>-1.6125430167592159</v>
      </c>
      <c r="BW98" s="18">
        <f t="shared" si="243"/>
        <v>2.0973252635251072</v>
      </c>
      <c r="BX98" s="18">
        <f t="shared" si="244"/>
        <v>0.92944576948812418</v>
      </c>
      <c r="BZ98" t="str">
        <f t="shared" si="261"/>
        <v>54 Textiles, printing and other skilled trades</v>
      </c>
      <c r="CA98" s="18">
        <f t="shared" si="245"/>
        <v>2.1686952295119521</v>
      </c>
      <c r="CB98" s="18">
        <f t="shared" si="245"/>
        <v>-7.6631268706158773</v>
      </c>
      <c r="CC98" s="18">
        <f t="shared" si="245"/>
        <v>0.65456975782745008</v>
      </c>
      <c r="CD98" s="18">
        <f t="shared" si="245"/>
        <v>-3.158503784621125</v>
      </c>
      <c r="CE98" s="18">
        <f t="shared" si="246"/>
        <v>-2.2740620919458499</v>
      </c>
      <c r="CG98" s="18">
        <f t="shared" si="247"/>
        <v>-1.9038056020032168</v>
      </c>
      <c r="CH98" s="18">
        <f t="shared" si="248"/>
        <v>1.9170235217969012</v>
      </c>
      <c r="CI98" s="18">
        <f t="shared" si="249"/>
        <v>0.50854021816599815</v>
      </c>
      <c r="CK98" t="str">
        <f t="shared" si="262"/>
        <v>54 Textiles, printing and other skilled trades</v>
      </c>
      <c r="CL98" s="18">
        <f t="shared" si="250"/>
        <v>-2.988986245224845</v>
      </c>
      <c r="CM98" s="18">
        <f t="shared" si="250"/>
        <v>24.197075859445349</v>
      </c>
      <c r="CN98" s="18">
        <f t="shared" si="250"/>
        <v>-10.205315992005815</v>
      </c>
      <c r="CO98" s="18">
        <f t="shared" si="250"/>
        <v>-5.7332576207152597</v>
      </c>
      <c r="CP98" s="18">
        <f t="shared" si="251"/>
        <v>-5.5402387688871286</v>
      </c>
      <c r="CR98" s="18">
        <f t="shared" si="252"/>
        <v>-7.2481583370445417</v>
      </c>
      <c r="CS98" s="18">
        <f t="shared" si="253"/>
        <v>1.0901331360177346</v>
      </c>
      <c r="CT98" s="18">
        <f t="shared" si="254"/>
        <v>-4.5148169062806272</v>
      </c>
    </row>
    <row r="99" spans="1:98" x14ac:dyDescent="0.2">
      <c r="A99" t="str">
        <f t="shared" si="209"/>
        <v>61 Caring personal service occupations</v>
      </c>
      <c r="B99" s="18">
        <f t="shared" si="210"/>
        <v>4.6215037674022019</v>
      </c>
      <c r="C99" s="18">
        <f t="shared" si="210"/>
        <v>-4.9030509984991477</v>
      </c>
      <c r="D99" s="18">
        <f t="shared" si="210"/>
        <v>6.8762687804671874</v>
      </c>
      <c r="E99" s="18">
        <f t="shared" si="210"/>
        <v>5.2416046765124014</v>
      </c>
      <c r="F99" s="18">
        <f t="shared" si="211"/>
        <v>5.0819143281726875</v>
      </c>
      <c r="H99" s="18">
        <f t="shared" si="212"/>
        <v>5.7836956502591796</v>
      </c>
      <c r="I99" s="18">
        <f t="shared" si="213"/>
        <v>4.4886890060519935</v>
      </c>
      <c r="J99" s="18">
        <f t="shared" si="214"/>
        <v>8.1888154212343309</v>
      </c>
      <c r="L99" t="str">
        <f t="shared" si="255"/>
        <v>61 Caring personal service occupations</v>
      </c>
      <c r="M99" s="18">
        <f t="shared" si="215"/>
        <v>5.5338544103697096</v>
      </c>
      <c r="N99" s="18">
        <f t="shared" si="215"/>
        <v>2.0891515830031127</v>
      </c>
      <c r="O99" s="18">
        <f t="shared" si="215"/>
        <v>7.1830642376390141</v>
      </c>
      <c r="P99" s="18">
        <f t="shared" si="215"/>
        <v>5.1104978202686446</v>
      </c>
      <c r="Q99" s="18">
        <f t="shared" si="216"/>
        <v>5.5612345121026641</v>
      </c>
      <c r="S99" s="18">
        <f t="shared" si="217"/>
        <v>5.7968616320657418</v>
      </c>
      <c r="T99" s="18">
        <f t="shared" si="218"/>
        <v>4.763940367558428</v>
      </c>
      <c r="U99" s="18">
        <f t="shared" si="219"/>
        <v>8.3685837129390706</v>
      </c>
      <c r="W99" t="str">
        <f t="shared" si="256"/>
        <v>61 Caring personal service occupations</v>
      </c>
      <c r="X99" s="18">
        <f t="shared" si="220"/>
        <v>8.9183878522680615E-2</v>
      </c>
      <c r="Y99" s="18">
        <f t="shared" si="220"/>
        <v>7.6205033034404845</v>
      </c>
      <c r="Z99" s="18">
        <f t="shared" si="220"/>
        <v>3.4466919749300606</v>
      </c>
      <c r="AA99" s="18">
        <f t="shared" si="220"/>
        <v>1.8730752369252812</v>
      </c>
      <c r="AB99" s="18">
        <f t="shared" si="221"/>
        <v>2.7139695812896658</v>
      </c>
      <c r="AD99" s="18">
        <f t="shared" si="222"/>
        <v>2.3949362686231046</v>
      </c>
      <c r="AE99" s="18">
        <f t="shared" si="223"/>
        <v>4.1842210081098896</v>
      </c>
      <c r="AF99" s="18">
        <f t="shared" si="224"/>
        <v>5.6345951411642892</v>
      </c>
      <c r="AH99" t="str">
        <f t="shared" si="257"/>
        <v>61 Caring personal service occupations</v>
      </c>
      <c r="AI99" s="18">
        <f t="shared" si="225"/>
        <v>-3.1473167643359501</v>
      </c>
      <c r="AJ99" s="18">
        <f t="shared" si="225"/>
        <v>7.3931722497200703</v>
      </c>
      <c r="AK99" s="18">
        <f t="shared" si="225"/>
        <v>0.37596325205089265</v>
      </c>
      <c r="AL99" s="18">
        <f t="shared" si="225"/>
        <v>0.41300236238894783</v>
      </c>
      <c r="AM99" s="18">
        <f t="shared" si="226"/>
        <v>0.82402983703222521</v>
      </c>
      <c r="AO99" s="18">
        <f t="shared" si="227"/>
        <v>0.40065447390615905</v>
      </c>
      <c r="AP99" s="18">
        <f t="shared" si="228"/>
        <v>3.3113572107487332</v>
      </c>
      <c r="AQ99" s="18">
        <f t="shared" si="229"/>
        <v>3.5680121936326747</v>
      </c>
      <c r="AS99" t="str">
        <f t="shared" si="258"/>
        <v>61 Caring personal service occupations</v>
      </c>
      <c r="AT99" s="18">
        <f t="shared" si="230"/>
        <v>-0.94985848144949481</v>
      </c>
      <c r="AU99" s="18">
        <f t="shared" si="230"/>
        <v>11.843004223098186</v>
      </c>
      <c r="AV99" s="18">
        <f t="shared" si="230"/>
        <v>0.93503399807837173</v>
      </c>
      <c r="AW99" s="18">
        <f t="shared" si="230"/>
        <v>0.97346330478962351</v>
      </c>
      <c r="AX99" s="18">
        <f t="shared" si="231"/>
        <v>1.6086517095279529</v>
      </c>
      <c r="AZ99" s="18">
        <f t="shared" si="232"/>
        <v>0.96065191045997533</v>
      </c>
      <c r="BA99" s="18">
        <f t="shared" si="233"/>
        <v>3.5309892726505865</v>
      </c>
      <c r="BB99" s="18">
        <f t="shared" si="234"/>
        <v>4.1378784982612604</v>
      </c>
      <c r="BD99" t="str">
        <f t="shared" si="259"/>
        <v>61 Caring personal service occupations</v>
      </c>
      <c r="BE99" s="18">
        <f t="shared" si="235"/>
        <v>4.4481502658646477</v>
      </c>
      <c r="BF99" s="18">
        <f t="shared" si="235"/>
        <v>-5.672492684792207</v>
      </c>
      <c r="BG99" s="18">
        <f t="shared" si="235"/>
        <v>1.7273942716405921</v>
      </c>
      <c r="BH99" s="18">
        <f t="shared" si="235"/>
        <v>1.5557644649414781</v>
      </c>
      <c r="BI99" s="18">
        <f t="shared" si="236"/>
        <v>1.1415511229253106</v>
      </c>
      <c r="BK99" s="18">
        <f t="shared" si="237"/>
        <v>1.6129422023630102</v>
      </c>
      <c r="BL99" s="18">
        <f t="shared" si="238"/>
        <v>3.2335937917603585</v>
      </c>
      <c r="BM99" s="18">
        <f t="shared" si="239"/>
        <v>4.3096725903368105</v>
      </c>
      <c r="BO99" t="str">
        <f t="shared" si="260"/>
        <v>61 Caring personal service occupations</v>
      </c>
      <c r="BP99" s="18">
        <f t="shared" si="240"/>
        <v>-0.53978029617136603</v>
      </c>
      <c r="BQ99" s="18">
        <f t="shared" si="240"/>
        <v>-15.612295125283993</v>
      </c>
      <c r="BR99" s="18">
        <f t="shared" si="240"/>
        <v>-2.0747108047881824</v>
      </c>
      <c r="BS99" s="18">
        <f t="shared" si="240"/>
        <v>-3.0671688987771284</v>
      </c>
      <c r="BT99" s="18">
        <f t="shared" si="241"/>
        <v>-3.5968102529152945</v>
      </c>
      <c r="BV99" s="18">
        <f t="shared" si="242"/>
        <v>-2.7374721996974771</v>
      </c>
      <c r="BW99" s="18">
        <f t="shared" si="243"/>
        <v>2.3797821296314137</v>
      </c>
      <c r="BX99" s="18">
        <f t="shared" si="244"/>
        <v>0.52975519044948793</v>
      </c>
      <c r="BZ99" t="str">
        <f t="shared" si="261"/>
        <v>61 Caring personal service occupations</v>
      </c>
      <c r="CA99" s="18">
        <f t="shared" si="245"/>
        <v>-8.8151447716490079</v>
      </c>
      <c r="CB99" s="18">
        <f t="shared" si="245"/>
        <v>-10.178089267456592</v>
      </c>
      <c r="CC99" s="18">
        <f t="shared" si="245"/>
        <v>-5.4670093575343692</v>
      </c>
      <c r="CD99" s="18">
        <f t="shared" si="245"/>
        <v>-0.59531557881820074</v>
      </c>
      <c r="CE99" s="18">
        <f t="shared" si="246"/>
        <v>-2.762118903673727</v>
      </c>
      <c r="CG99" s="18">
        <f t="shared" si="247"/>
        <v>-2.2464886474981571</v>
      </c>
      <c r="CH99" s="18">
        <f t="shared" si="248"/>
        <v>1.4002940032286304</v>
      </c>
      <c r="CI99" s="18">
        <f t="shared" si="249"/>
        <v>-0.38960865506941778</v>
      </c>
      <c r="CK99" t="str">
        <f t="shared" si="262"/>
        <v>61 Caring personal service occupations</v>
      </c>
      <c r="CL99" s="18">
        <f t="shared" si="250"/>
        <v>-5.3877767834082491</v>
      </c>
      <c r="CM99" s="18">
        <f t="shared" si="250"/>
        <v>20.940571590747361</v>
      </c>
      <c r="CN99" s="18">
        <f t="shared" si="250"/>
        <v>0.94121776848654637</v>
      </c>
      <c r="CO99" s="18">
        <f t="shared" si="250"/>
        <v>0.9371756982193169</v>
      </c>
      <c r="CP99" s="18">
        <f t="shared" si="251"/>
        <v>2.085518200128611</v>
      </c>
      <c r="CR99" s="18">
        <f t="shared" si="252"/>
        <v>0.93852303699031303</v>
      </c>
      <c r="CS99" s="18">
        <f t="shared" si="253"/>
        <v>2.1039650423100076</v>
      </c>
      <c r="CT99" s="18">
        <f t="shared" si="254"/>
        <v>2.8172149166272975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20.184052713898314</v>
      </c>
      <c r="C100" s="18">
        <f t="shared" si="210"/>
        <v>2.6109402728022202</v>
      </c>
      <c r="D100" s="18">
        <f t="shared" si="210"/>
        <v>7.4240068553487415</v>
      </c>
      <c r="E100" s="18">
        <f t="shared" si="210"/>
        <v>4.7759686263871393</v>
      </c>
      <c r="F100" s="18">
        <f t="shared" si="211"/>
        <v>5.4586792584774058</v>
      </c>
      <c r="H100" s="18">
        <f t="shared" si="212"/>
        <v>5.6513146326509167</v>
      </c>
      <c r="I100" s="18">
        <f t="shared" si="213"/>
        <v>4.6941114349740465</v>
      </c>
      <c r="J100" s="18">
        <f t="shared" si="214"/>
        <v>8.2209087399192082</v>
      </c>
      <c r="L100" t="str">
        <f t="shared" si="255"/>
        <v>62 Leisure, travel and related personal service occupations</v>
      </c>
      <c r="M100" s="18">
        <f t="shared" si="215"/>
        <v>4.8088123455604537</v>
      </c>
      <c r="N100" s="18">
        <f t="shared" si="215"/>
        <v>-9.0870745846410301</v>
      </c>
      <c r="O100" s="18">
        <f t="shared" si="215"/>
        <v>6.2398669052972089</v>
      </c>
      <c r="P100" s="18">
        <f t="shared" si="215"/>
        <v>5.5860761178493812</v>
      </c>
      <c r="Q100" s="18">
        <f t="shared" si="216"/>
        <v>4.8052668286889144</v>
      </c>
      <c r="S100" s="18">
        <f t="shared" si="217"/>
        <v>5.8035581120186475</v>
      </c>
      <c r="T100" s="18">
        <f t="shared" si="218"/>
        <v>4.4083848716815366</v>
      </c>
      <c r="U100" s="18">
        <f t="shared" si="219"/>
        <v>8.1541857289624033</v>
      </c>
      <c r="W100" t="str">
        <f t="shared" si="256"/>
        <v>62 Leisure, travel and related personal service occupations</v>
      </c>
      <c r="X100" s="18">
        <f t="shared" si="220"/>
        <v>3.5671581666562258</v>
      </c>
      <c r="Y100" s="18">
        <f t="shared" si="220"/>
        <v>-3.6233175838804921</v>
      </c>
      <c r="Z100" s="18">
        <f t="shared" si="220"/>
        <v>4.7363654329636518</v>
      </c>
      <c r="AA100" s="18">
        <f t="shared" si="220"/>
        <v>3.0945109900062162</v>
      </c>
      <c r="AB100" s="18">
        <f t="shared" si="221"/>
        <v>3.1694062278060375</v>
      </c>
      <c r="AD100" s="18">
        <f t="shared" si="222"/>
        <v>3.6389159377780533</v>
      </c>
      <c r="AE100" s="18">
        <f t="shared" si="223"/>
        <v>4.3379902459450559</v>
      </c>
      <c r="AF100" s="18">
        <f t="shared" si="224"/>
        <v>6.5777792534366331</v>
      </c>
      <c r="AH100" t="str">
        <f t="shared" si="257"/>
        <v>62 Leisure, travel and related personal service occupations</v>
      </c>
      <c r="AI100" s="18">
        <f t="shared" si="225"/>
        <v>2.6328376113137431</v>
      </c>
      <c r="AJ100" s="18">
        <f t="shared" si="225"/>
        <v>-1.6471252736949493</v>
      </c>
      <c r="AK100" s="18">
        <f t="shared" si="225"/>
        <v>3.4053153462757724</v>
      </c>
      <c r="AL100" s="18">
        <f t="shared" si="225"/>
        <v>3.1195725548497144</v>
      </c>
      <c r="AM100" s="18">
        <f t="shared" si="226"/>
        <v>2.9039453620954836</v>
      </c>
      <c r="AO100" s="18">
        <f t="shared" si="227"/>
        <v>3.2147323106211934</v>
      </c>
      <c r="AP100" s="18">
        <f t="shared" si="228"/>
        <v>4.1956834174427859</v>
      </c>
      <c r="AQ100" s="18">
        <f t="shared" si="229"/>
        <v>6.1843728963275835</v>
      </c>
      <c r="AS100" t="str">
        <f t="shared" si="258"/>
        <v>62 Leisure, travel and related personal service occupations</v>
      </c>
      <c r="AT100" s="18">
        <f t="shared" si="230"/>
        <v>5.1219429093633417</v>
      </c>
      <c r="AU100" s="18">
        <f t="shared" si="230"/>
        <v>-2.1848402641174269</v>
      </c>
      <c r="AV100" s="18">
        <f t="shared" si="230"/>
        <v>3.5282672659673331</v>
      </c>
      <c r="AW100" s="18">
        <f t="shared" si="230"/>
        <v>3.4132939236268589</v>
      </c>
      <c r="AX100" s="18">
        <f t="shared" si="231"/>
        <v>3.0899996499900606</v>
      </c>
      <c r="AZ100" s="18">
        <f t="shared" si="232"/>
        <v>3.451604176991907</v>
      </c>
      <c r="BA100" s="18">
        <f t="shared" si="233"/>
        <v>4.2604929342940245</v>
      </c>
      <c r="BB100" s="18">
        <f t="shared" si="234"/>
        <v>6.3932494158616127</v>
      </c>
      <c r="BD100" t="str">
        <f t="shared" si="259"/>
        <v>62 Leisure, travel and related personal service occupations</v>
      </c>
      <c r="BE100" s="18">
        <f t="shared" si="235"/>
        <v>2.7594917893972504</v>
      </c>
      <c r="BF100" s="18">
        <f t="shared" si="235"/>
        <v>-17.39883817565735</v>
      </c>
      <c r="BG100" s="18">
        <f t="shared" si="235"/>
        <v>-0.23910928264813114</v>
      </c>
      <c r="BH100" s="18">
        <f t="shared" si="235"/>
        <v>-0.1387475424233453</v>
      </c>
      <c r="BI100" s="18">
        <f t="shared" si="236"/>
        <v>-1.3470981209819266</v>
      </c>
      <c r="BK100" s="18">
        <f t="shared" si="237"/>
        <v>-0.17221266928615364</v>
      </c>
      <c r="BL100" s="18">
        <f t="shared" si="238"/>
        <v>2.3913449433360601</v>
      </c>
      <c r="BM100" s="18">
        <f t="shared" si="239"/>
        <v>2.2680890609154236</v>
      </c>
      <c r="BO100" t="str">
        <f t="shared" si="260"/>
        <v>62 Leisure, travel and related personal service occupations</v>
      </c>
      <c r="BP100" s="18">
        <f t="shared" si="240"/>
        <v>0.32653070285622032</v>
      </c>
      <c r="BQ100" s="18">
        <f t="shared" si="240"/>
        <v>-17.788754789226367</v>
      </c>
      <c r="BR100" s="18">
        <f t="shared" si="240"/>
        <v>-2.6181955978618499</v>
      </c>
      <c r="BS100" s="18">
        <f t="shared" si="240"/>
        <v>-2.4926001014706434</v>
      </c>
      <c r="BT100" s="18">
        <f t="shared" si="241"/>
        <v>-3.5658172160012325</v>
      </c>
      <c r="BV100" s="18">
        <f t="shared" si="242"/>
        <v>-2.5344832547729124</v>
      </c>
      <c r="BW100" s="18">
        <f t="shared" si="243"/>
        <v>2.3041570415897938</v>
      </c>
      <c r="BX100" s="18">
        <f t="shared" si="244"/>
        <v>0.56226471087454932</v>
      </c>
      <c r="BZ100" t="str">
        <f t="shared" si="261"/>
        <v>62 Leisure, travel and related personal service occupations</v>
      </c>
      <c r="CA100" s="18">
        <f t="shared" si="245"/>
        <v>7.049731517593627</v>
      </c>
      <c r="CB100" s="18">
        <f t="shared" si="245"/>
        <v>-9.7020193346470052</v>
      </c>
      <c r="CC100" s="18">
        <f t="shared" si="245"/>
        <v>-0.21107288689679038</v>
      </c>
      <c r="CD100" s="18">
        <f t="shared" si="245"/>
        <v>-4.4020988120963001E-2</v>
      </c>
      <c r="CE100" s="18">
        <f t="shared" si="246"/>
        <v>-0.72872529146532639</v>
      </c>
      <c r="CG100" s="18">
        <f t="shared" si="247"/>
        <v>-9.9736003910233517E-2</v>
      </c>
      <c r="CH100" s="18">
        <f t="shared" si="248"/>
        <v>2.2166067070750861</v>
      </c>
      <c r="CI100" s="18">
        <f t="shared" si="249"/>
        <v>2.1433750731034706</v>
      </c>
      <c r="CK100" t="str">
        <f t="shared" si="262"/>
        <v>62 Leisure, travel and related personal service occupations</v>
      </c>
      <c r="CL100" s="18">
        <f t="shared" si="250"/>
        <v>-3.4716835470594565</v>
      </c>
      <c r="CM100" s="18">
        <f t="shared" si="250"/>
        <v>13.540287938854156</v>
      </c>
      <c r="CN100" s="18">
        <f t="shared" si="250"/>
        <v>-8.6001317663861538</v>
      </c>
      <c r="CO100" s="18">
        <f t="shared" si="250"/>
        <v>-3.928102929876609</v>
      </c>
      <c r="CP100" s="18">
        <f t="shared" si="251"/>
        <v>-4.4204252274761879</v>
      </c>
      <c r="CR100" s="18">
        <f t="shared" si="252"/>
        <v>-5.5113956580059238</v>
      </c>
      <c r="CS100" s="18">
        <f t="shared" si="253"/>
        <v>1.2886385979282045</v>
      </c>
      <c r="CT100" s="18">
        <f t="shared" si="254"/>
        <v>-2.9415042729334484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-1.2154528184712521</v>
      </c>
      <c r="C101" s="18">
        <f t="shared" si="210"/>
        <v>9.4294687138825282</v>
      </c>
      <c r="D101" s="18">
        <f t="shared" si="210"/>
        <v>3.3482880741187548</v>
      </c>
      <c r="E101" s="18">
        <f t="shared" si="210"/>
        <v>4.8250653781334973</v>
      </c>
      <c r="F101" s="18">
        <f t="shared" si="211"/>
        <v>4.6420849249152907</v>
      </c>
      <c r="H101" s="18">
        <f t="shared" si="212"/>
        <v>4.3304763610161778</v>
      </c>
      <c r="I101" s="18">
        <f t="shared" si="213"/>
        <v>3.6544554726779088</v>
      </c>
      <c r="J101" s="18">
        <f t="shared" si="214"/>
        <v>6.5827160162907461</v>
      </c>
      <c r="L101" t="str">
        <f t="shared" si="255"/>
        <v>63 Community and civil enforcement occupations</v>
      </c>
      <c r="M101" s="18">
        <f t="shared" si="215"/>
        <v>-1.8333879956169974</v>
      </c>
      <c r="N101" s="18">
        <f t="shared" si="215"/>
        <v>29.675633973487692</v>
      </c>
      <c r="O101" s="18">
        <f t="shared" si="215"/>
        <v>-2.0136266347022813</v>
      </c>
      <c r="P101" s="18">
        <f t="shared" si="215"/>
        <v>5.1352187803967775</v>
      </c>
      <c r="Q101" s="18">
        <f t="shared" si="216"/>
        <v>4.2042816937294614</v>
      </c>
      <c r="S101" s="18">
        <f t="shared" si="217"/>
        <v>2.6961217801710458</v>
      </c>
      <c r="T101" s="18">
        <f t="shared" si="218"/>
        <v>2.984676833837141</v>
      </c>
      <c r="U101" s="18">
        <f t="shared" si="219"/>
        <v>4.8846109130845194</v>
      </c>
      <c r="W101" t="str">
        <f t="shared" si="256"/>
        <v>63 Community and civil enforcement occupations</v>
      </c>
      <c r="X101" s="18">
        <f t="shared" si="220"/>
        <v>-1.9616805432793316</v>
      </c>
      <c r="Y101" s="18">
        <f t="shared" si="220"/>
        <v>11.475072128822239</v>
      </c>
      <c r="Z101" s="18">
        <f t="shared" si="220"/>
        <v>0.51482822713881937</v>
      </c>
      <c r="AA101" s="18">
        <f t="shared" si="220"/>
        <v>1.2518278978293385</v>
      </c>
      <c r="AB101" s="18">
        <f t="shared" si="221"/>
        <v>1.6300928665857306</v>
      </c>
      <c r="AD101" s="18">
        <f t="shared" si="222"/>
        <v>1.0055628598779398</v>
      </c>
      <c r="AE101" s="18">
        <f t="shared" si="223"/>
        <v>3.6058669023013357</v>
      </c>
      <c r="AF101" s="18">
        <f t="shared" si="224"/>
        <v>4.2357719835413477</v>
      </c>
      <c r="AH101" t="str">
        <f t="shared" si="257"/>
        <v>63 Community and civil enforcement occupations</v>
      </c>
      <c r="AI101" s="18">
        <f t="shared" si="225"/>
        <v>-3.889807580860416</v>
      </c>
      <c r="AJ101" s="18">
        <f t="shared" si="225"/>
        <v>29.935657075453936</v>
      </c>
      <c r="AK101" s="18">
        <f t="shared" si="225"/>
        <v>-4.7706389055162219</v>
      </c>
      <c r="AL101" s="18">
        <f t="shared" si="225"/>
        <v>1.1558228224307854</v>
      </c>
      <c r="AM101" s="18">
        <f t="shared" si="226"/>
        <v>0.83080237744008745</v>
      </c>
      <c r="AO101" s="18">
        <f t="shared" si="227"/>
        <v>-0.85955097186578566</v>
      </c>
      <c r="AP101" s="18">
        <f t="shared" si="228"/>
        <v>2.7682309874321076</v>
      </c>
      <c r="AQ101" s="18">
        <f t="shared" si="229"/>
        <v>2.1938266577487875</v>
      </c>
      <c r="AS101" t="str">
        <f t="shared" si="258"/>
        <v>63 Community and civil enforcement occupations</v>
      </c>
      <c r="AT101" s="18">
        <f t="shared" si="230"/>
        <v>-5.8452139472215059</v>
      </c>
      <c r="AU101" s="18">
        <f t="shared" si="230"/>
        <v>26.987867895540884</v>
      </c>
      <c r="AV101" s="18">
        <f t="shared" si="230"/>
        <v>-6.7939651777947363</v>
      </c>
      <c r="AW101" s="18">
        <f t="shared" si="230"/>
        <v>-0.32388631035409343</v>
      </c>
      <c r="AX101" s="18">
        <f t="shared" si="231"/>
        <v>-0.90406604647210731</v>
      </c>
      <c r="AZ101" s="18">
        <f t="shared" si="232"/>
        <v>-2.52900291943009</v>
      </c>
      <c r="BA101" s="18">
        <f t="shared" si="233"/>
        <v>2.4996730595544969</v>
      </c>
      <c r="BB101" s="18">
        <f t="shared" si="234"/>
        <v>0.81337537573273888</v>
      </c>
      <c r="BD101" t="str">
        <f t="shared" si="259"/>
        <v>63 Community and civil enforcement occupations</v>
      </c>
      <c r="BE101" s="18">
        <f t="shared" si="235"/>
        <v>-10.139795097684035</v>
      </c>
      <c r="BF101" s="18">
        <f t="shared" si="235"/>
        <v>40.219627599697304</v>
      </c>
      <c r="BG101" s="18">
        <f t="shared" si="235"/>
        <v>-10.386493616366977</v>
      </c>
      <c r="BH101" s="18">
        <f t="shared" si="235"/>
        <v>0.4747770008512342</v>
      </c>
      <c r="BI101" s="18">
        <f t="shared" si="236"/>
        <v>-1.0130559014372986</v>
      </c>
      <c r="BK101" s="18">
        <f t="shared" si="237"/>
        <v>-3.2845498481859803</v>
      </c>
      <c r="BL101" s="18">
        <f t="shared" si="238"/>
        <v>1.3299609359821218</v>
      </c>
      <c r="BM101" s="18">
        <f t="shared" si="239"/>
        <v>-1.2732348873685906</v>
      </c>
      <c r="BO101" t="str">
        <f t="shared" si="260"/>
        <v>63 Community and civil enforcement occupations</v>
      </c>
      <c r="BP101" s="18">
        <f t="shared" si="240"/>
        <v>-7.3964909481726409</v>
      </c>
      <c r="BQ101" s="18">
        <f t="shared" si="240"/>
        <v>34.922588093411932</v>
      </c>
      <c r="BR101" s="18">
        <f t="shared" si="240"/>
        <v>-9.6026935919868883</v>
      </c>
      <c r="BS101" s="18">
        <f t="shared" si="240"/>
        <v>-1.4452280273163365</v>
      </c>
      <c r="BT101" s="18">
        <f t="shared" si="241"/>
        <v>-2.1687915930561963</v>
      </c>
      <c r="BV101" s="18">
        <f t="shared" si="242"/>
        <v>-4.2430580348481133</v>
      </c>
      <c r="BW101" s="18">
        <f t="shared" si="243"/>
        <v>1.60819101905465</v>
      </c>
      <c r="BX101" s="18">
        <f t="shared" si="244"/>
        <v>-1.5406843020737027</v>
      </c>
      <c r="BZ101" t="str">
        <f t="shared" si="261"/>
        <v>63 Community and civil enforcement occupations</v>
      </c>
      <c r="CA101" s="18">
        <f t="shared" si="245"/>
        <v>-0.26847859845887667</v>
      </c>
      <c r="CB101" s="18">
        <f t="shared" si="245"/>
        <v>19.266414768253128</v>
      </c>
      <c r="CC101" s="18">
        <f t="shared" si="245"/>
        <v>-6.5259247259593973</v>
      </c>
      <c r="CD101" s="18">
        <f t="shared" si="245"/>
        <v>0.19287760818587074</v>
      </c>
      <c r="CE101" s="18">
        <f t="shared" si="246"/>
        <v>-0.88339692564639583</v>
      </c>
      <c r="CG101" s="18">
        <f t="shared" si="247"/>
        <v>-2.0987374675224379</v>
      </c>
      <c r="CH101" s="18">
        <f t="shared" si="248"/>
        <v>1.5799686038145522</v>
      </c>
      <c r="CI101" s="18">
        <f t="shared" si="249"/>
        <v>-4.9674511557096235E-2</v>
      </c>
      <c r="CK101" t="str">
        <f t="shared" si="262"/>
        <v>63 Community and civil enforcement occupations</v>
      </c>
      <c r="CL101" s="18">
        <f t="shared" si="250"/>
        <v>-9.4007198563826115</v>
      </c>
      <c r="CM101" s="18">
        <f t="shared" si="250"/>
        <v>107.39140950440755</v>
      </c>
      <c r="CN101" s="18">
        <f t="shared" si="250"/>
        <v>-21.491103067154338</v>
      </c>
      <c r="CO101" s="18">
        <f t="shared" si="250"/>
        <v>-2.5175919279738834</v>
      </c>
      <c r="CP101" s="18">
        <f t="shared" si="251"/>
        <v>-4.4918403248142784</v>
      </c>
      <c r="CR101" s="18">
        <f t="shared" si="252"/>
        <v>-9.3035146441306953</v>
      </c>
      <c r="CS101" s="18">
        <f t="shared" si="253"/>
        <v>0.60064191676276746</v>
      </c>
      <c r="CT101" s="18">
        <f t="shared" si="254"/>
        <v>-7.2168442320104997</v>
      </c>
    </row>
    <row r="102" spans="1:98" x14ac:dyDescent="0.2">
      <c r="A102" t="str">
        <f t="shared" si="209"/>
        <v>71 Sales occupations</v>
      </c>
      <c r="B102" s="18">
        <f t="shared" si="210"/>
        <v>4.5237600173973602</v>
      </c>
      <c r="C102" s="18">
        <f t="shared" si="210"/>
        <v>-13.803673583530806</v>
      </c>
      <c r="D102" s="18">
        <f t="shared" si="210"/>
        <v>6.4768332326788469</v>
      </c>
      <c r="E102" s="18">
        <f t="shared" si="210"/>
        <v>4.0352699177425011</v>
      </c>
      <c r="F102" s="18">
        <f t="shared" si="211"/>
        <v>3.5674177645927729</v>
      </c>
      <c r="H102" s="18">
        <f t="shared" si="212"/>
        <v>4.8428394109218287</v>
      </c>
      <c r="I102" s="18">
        <f t="shared" si="213"/>
        <v>3.6075498340366385</v>
      </c>
      <c r="J102" s="18">
        <f t="shared" si="214"/>
        <v>6.9360291207106517</v>
      </c>
      <c r="L102" t="str">
        <f t="shared" si="255"/>
        <v>71 Sales occupations</v>
      </c>
      <c r="M102" s="18">
        <f t="shared" si="215"/>
        <v>3.4704179171669791</v>
      </c>
      <c r="N102" s="18">
        <f t="shared" si="215"/>
        <v>-0.57139247205280075</v>
      </c>
      <c r="O102" s="18">
        <f t="shared" si="215"/>
        <v>7.4835202524385913</v>
      </c>
      <c r="P102" s="18">
        <f t="shared" si="215"/>
        <v>5.8207193103532839</v>
      </c>
      <c r="Q102" s="18">
        <f t="shared" si="216"/>
        <v>5.924272819191656</v>
      </c>
      <c r="S102" s="18">
        <f t="shared" si="217"/>
        <v>6.3721082364626369</v>
      </c>
      <c r="T102" s="18">
        <f t="shared" si="218"/>
        <v>4.1157983966453981</v>
      </c>
      <c r="U102" s="18">
        <f t="shared" si="219"/>
        <v>8.4088660886306279</v>
      </c>
      <c r="W102" t="str">
        <f t="shared" si="256"/>
        <v>71 Sales occupations</v>
      </c>
      <c r="X102" s="18">
        <f t="shared" si="220"/>
        <v>-1.3267247331702703</v>
      </c>
      <c r="Y102" s="18">
        <f t="shared" si="220"/>
        <v>8.4608976590911702</v>
      </c>
      <c r="Z102" s="18">
        <f t="shared" si="220"/>
        <v>3.3622823550492287</v>
      </c>
      <c r="AA102" s="18">
        <f t="shared" si="220"/>
        <v>2.4044953269342084</v>
      </c>
      <c r="AB102" s="18">
        <f t="shared" si="221"/>
        <v>3.0723354199543085</v>
      </c>
      <c r="AD102" s="18">
        <f t="shared" si="222"/>
        <v>2.7227674582936956</v>
      </c>
      <c r="AE102" s="18">
        <f t="shared" si="223"/>
        <v>3.7288289343449632</v>
      </c>
      <c r="AF102" s="18">
        <f t="shared" si="224"/>
        <v>5.4859329412148439</v>
      </c>
      <c r="AH102" t="str">
        <f t="shared" si="257"/>
        <v>71 Sales occupations</v>
      </c>
      <c r="AI102" s="18">
        <f t="shared" si="225"/>
        <v>-2.0870196196033919</v>
      </c>
      <c r="AJ102" s="18">
        <f t="shared" si="225"/>
        <v>12.390525764736848</v>
      </c>
      <c r="AK102" s="18">
        <f t="shared" si="225"/>
        <v>2.3061932651452732</v>
      </c>
      <c r="AL102" s="18">
        <f t="shared" si="225"/>
        <v>2.450889856769467</v>
      </c>
      <c r="AM102" s="18">
        <f t="shared" si="226"/>
        <v>3.0000160472483106</v>
      </c>
      <c r="AO102" s="18">
        <f t="shared" si="227"/>
        <v>2.4026349348011511</v>
      </c>
      <c r="AP102" s="18">
        <f t="shared" si="228"/>
        <v>3.6832493778316211</v>
      </c>
      <c r="AQ102" s="18">
        <f t="shared" si="229"/>
        <v>5.2296855384907248</v>
      </c>
      <c r="AS102" t="str">
        <f t="shared" si="258"/>
        <v>71 Sales occupations</v>
      </c>
      <c r="AT102" s="18">
        <f t="shared" si="230"/>
        <v>-3.2861250891982996</v>
      </c>
      <c r="AU102" s="18">
        <f t="shared" si="230"/>
        <v>6.9154030205573536</v>
      </c>
      <c r="AV102" s="18">
        <f t="shared" si="230"/>
        <v>1.6197219591465917</v>
      </c>
      <c r="AW102" s="18">
        <f t="shared" si="230"/>
        <v>1.7388045092286752</v>
      </c>
      <c r="AX102" s="18">
        <f t="shared" si="231"/>
        <v>2.0175258856331979</v>
      </c>
      <c r="AZ102" s="18">
        <f t="shared" si="232"/>
        <v>1.6990948287961105</v>
      </c>
      <c r="BA102" s="18">
        <f t="shared" si="233"/>
        <v>3.114632610181034</v>
      </c>
      <c r="BB102" s="18">
        <f t="shared" si="234"/>
        <v>4.2675543254671044</v>
      </c>
      <c r="BD102" t="str">
        <f t="shared" si="259"/>
        <v>71 Sales occupations</v>
      </c>
      <c r="BE102" s="18">
        <f t="shared" si="235"/>
        <v>-0.33581055827412998</v>
      </c>
      <c r="BF102" s="18">
        <f t="shared" si="235"/>
        <v>-0.46885969576123676</v>
      </c>
      <c r="BG102" s="18">
        <f t="shared" si="235"/>
        <v>0.72531473818198133</v>
      </c>
      <c r="BH102" s="18">
        <f t="shared" si="235"/>
        <v>0.73038248849555121</v>
      </c>
      <c r="BI102" s="18">
        <f t="shared" si="236"/>
        <v>0.65342580585607823</v>
      </c>
      <c r="BK102" s="18">
        <f t="shared" si="237"/>
        <v>0.7286932100614818</v>
      </c>
      <c r="BL102" s="18">
        <f t="shared" si="238"/>
        <v>2.5644196576060541</v>
      </c>
      <c r="BM102" s="18">
        <f t="shared" si="239"/>
        <v>3.0837212885776122</v>
      </c>
      <c r="BO102" t="str">
        <f t="shared" si="260"/>
        <v>71 Sales occupations</v>
      </c>
      <c r="BP102" s="18">
        <f t="shared" si="240"/>
        <v>-3.6129854542904183</v>
      </c>
      <c r="BQ102" s="18">
        <f t="shared" si="240"/>
        <v>-6.1333551437577016</v>
      </c>
      <c r="BR102" s="18">
        <f t="shared" si="240"/>
        <v>-1.7293566776461766</v>
      </c>
      <c r="BS102" s="18">
        <f t="shared" si="240"/>
        <v>-2.436660481776709</v>
      </c>
      <c r="BT102" s="18">
        <f t="shared" si="241"/>
        <v>-2.4519585650539799</v>
      </c>
      <c r="BV102" s="18">
        <f t="shared" si="242"/>
        <v>-2.2014600113939298</v>
      </c>
      <c r="BW102" s="18">
        <f t="shared" si="243"/>
        <v>2.335995574511962</v>
      </c>
      <c r="BX102" s="18">
        <f t="shared" si="244"/>
        <v>0.81837626328868929</v>
      </c>
      <c r="BZ102" t="str">
        <f t="shared" si="261"/>
        <v>71 Sales occupations</v>
      </c>
      <c r="CA102" s="18">
        <f t="shared" si="245"/>
        <v>2.7346810341849492</v>
      </c>
      <c r="CB102" s="18">
        <f t="shared" si="245"/>
        <v>-2.823486365975314</v>
      </c>
      <c r="CC102" s="18">
        <f t="shared" si="245"/>
        <v>-2.8260679665528476</v>
      </c>
      <c r="CD102" s="18">
        <f t="shared" si="245"/>
        <v>-9.4455714002692588</v>
      </c>
      <c r="CE102" s="18">
        <f t="shared" si="246"/>
        <v>-7.0176653901579567</v>
      </c>
      <c r="CG102" s="18">
        <f t="shared" si="247"/>
        <v>-7.2907526934624878</v>
      </c>
      <c r="CH102" s="18">
        <f t="shared" si="248"/>
        <v>1.4249776395500069</v>
      </c>
      <c r="CI102" s="18">
        <f t="shared" si="249"/>
        <v>-3.8181617318711614</v>
      </c>
      <c r="CK102" t="str">
        <f t="shared" si="262"/>
        <v>71 Sales occupations</v>
      </c>
      <c r="CL102" s="18">
        <f t="shared" si="250"/>
        <v>-6.1852047631846485</v>
      </c>
      <c r="CM102" s="18">
        <f t="shared" si="250"/>
        <v>18.634024721339571</v>
      </c>
      <c r="CN102" s="18">
        <f t="shared" si="250"/>
        <v>-9.3527374336402467</v>
      </c>
      <c r="CO102" s="18">
        <f t="shared" si="250"/>
        <v>-3.6741458246108194</v>
      </c>
      <c r="CP102" s="18">
        <f t="shared" si="251"/>
        <v>-4.2473694810873708</v>
      </c>
      <c r="CR102" s="18">
        <f t="shared" si="252"/>
        <v>-5.605473918501092</v>
      </c>
      <c r="CS102" s="18">
        <f t="shared" si="253"/>
        <v>1.0878768569793085</v>
      </c>
      <c r="CT102" s="18">
        <f t="shared" si="254"/>
        <v>-3.3789958204596959</v>
      </c>
    </row>
    <row r="103" spans="1:98" x14ac:dyDescent="0.2">
      <c r="A103" t="str">
        <f t="shared" si="209"/>
        <v>72 Customer service occupations</v>
      </c>
      <c r="B103" s="18">
        <f t="shared" si="210"/>
        <v>4.8745004294938887</v>
      </c>
      <c r="C103" s="18">
        <f t="shared" si="210"/>
        <v>7.7942596578048917</v>
      </c>
      <c r="D103" s="18">
        <f t="shared" si="210"/>
        <v>10.231173671518267</v>
      </c>
      <c r="E103" s="18">
        <f t="shared" si="210"/>
        <v>5.130926825255222</v>
      </c>
      <c r="F103" s="18">
        <f t="shared" si="211"/>
        <v>6.865844032981161</v>
      </c>
      <c r="H103" s="18">
        <f t="shared" si="212"/>
        <v>6.8042347360111721</v>
      </c>
      <c r="I103" s="18">
        <f t="shared" si="213"/>
        <v>4.3208763387877047</v>
      </c>
      <c r="J103" s="18">
        <f t="shared" si="214"/>
        <v>8.854834728096673</v>
      </c>
      <c r="L103" t="str">
        <f t="shared" si="255"/>
        <v>72 Customer service occupations</v>
      </c>
      <c r="M103" s="18">
        <f t="shared" si="215"/>
        <v>5.3356883228391938</v>
      </c>
      <c r="N103" s="18">
        <f t="shared" si="215"/>
        <v>6.841166803027221</v>
      </c>
      <c r="O103" s="18">
        <f t="shared" si="215"/>
        <v>8.2208111318635488</v>
      </c>
      <c r="P103" s="18">
        <f t="shared" si="215"/>
        <v>4.8947764940969751</v>
      </c>
      <c r="Q103" s="18">
        <f t="shared" si="216"/>
        <v>6.0448172024573976</v>
      </c>
      <c r="S103" s="18">
        <f t="shared" si="217"/>
        <v>5.9919387658867951</v>
      </c>
      <c r="T103" s="18">
        <f t="shared" si="218"/>
        <v>4.1059594719286441</v>
      </c>
      <c r="U103" s="18">
        <f t="shared" si="219"/>
        <v>8.113377453330429</v>
      </c>
      <c r="W103" t="str">
        <f t="shared" si="256"/>
        <v>72 Customer service occupations</v>
      </c>
      <c r="X103" s="18">
        <f t="shared" si="220"/>
        <v>0.51533994574401998</v>
      </c>
      <c r="Y103" s="18">
        <f t="shared" si="220"/>
        <v>13.94726690076924</v>
      </c>
      <c r="Z103" s="18">
        <f t="shared" si="220"/>
        <v>4.5385256772284999</v>
      </c>
      <c r="AA103" s="18">
        <f t="shared" si="220"/>
        <v>2.4548600399115772</v>
      </c>
      <c r="AB103" s="18">
        <f t="shared" si="221"/>
        <v>3.7888531728376362</v>
      </c>
      <c r="AD103" s="18">
        <f t="shared" si="222"/>
        <v>3.1447592579425532</v>
      </c>
      <c r="AE103" s="18">
        <f t="shared" si="223"/>
        <v>3.6901229832381421</v>
      </c>
      <c r="AF103" s="18">
        <f t="shared" si="224"/>
        <v>5.7502642894292411</v>
      </c>
      <c r="AH103" t="str">
        <f t="shared" si="257"/>
        <v>72 Customer service occupations</v>
      </c>
      <c r="AI103" s="18">
        <f t="shared" si="225"/>
        <v>1.6260354838336211</v>
      </c>
      <c r="AJ103" s="18">
        <f t="shared" si="225"/>
        <v>14.265150280228145</v>
      </c>
      <c r="AK103" s="18">
        <f t="shared" si="225"/>
        <v>4.651608007567698</v>
      </c>
      <c r="AL103" s="18">
        <f t="shared" si="225"/>
        <v>2.0736447106739941</v>
      </c>
      <c r="AM103" s="18">
        <f t="shared" si="226"/>
        <v>3.6003497750409341</v>
      </c>
      <c r="AO103" s="18">
        <f t="shared" si="227"/>
        <v>2.9258313231779631</v>
      </c>
      <c r="AP103" s="18">
        <f t="shared" si="228"/>
        <v>3.7858391456495832</v>
      </c>
      <c r="AQ103" s="18">
        <f t="shared" si="229"/>
        <v>5.6708743613115509</v>
      </c>
      <c r="AS103" t="str">
        <f t="shared" si="258"/>
        <v>72 Customer service occupations</v>
      </c>
      <c r="AT103" s="18">
        <f t="shared" si="230"/>
        <v>-1.0149919899022697</v>
      </c>
      <c r="AU103" s="18">
        <f t="shared" si="230"/>
        <v>8.5673175943123283</v>
      </c>
      <c r="AV103" s="18">
        <f t="shared" si="230"/>
        <v>3.9156249251001807</v>
      </c>
      <c r="AW103" s="18">
        <f t="shared" si="230"/>
        <v>1.181802001844412</v>
      </c>
      <c r="AX103" s="18">
        <f t="shared" si="231"/>
        <v>2.478548885907772</v>
      </c>
      <c r="AZ103" s="18">
        <f t="shared" si="232"/>
        <v>2.0849901125009174</v>
      </c>
      <c r="BA103" s="18">
        <f t="shared" si="233"/>
        <v>3.2805687066815858</v>
      </c>
      <c r="BB103" s="18">
        <f t="shared" si="234"/>
        <v>4.6791189571858238</v>
      </c>
      <c r="BD103" t="str">
        <f t="shared" si="259"/>
        <v>72 Customer service occupations</v>
      </c>
      <c r="BE103" s="18">
        <f t="shared" si="235"/>
        <v>1.558041482158834</v>
      </c>
      <c r="BF103" s="18">
        <f t="shared" si="235"/>
        <v>5.8250101790732867</v>
      </c>
      <c r="BG103" s="18">
        <f t="shared" si="235"/>
        <v>1.7175935614518911</v>
      </c>
      <c r="BH103" s="18">
        <f t="shared" si="235"/>
        <v>1.0687933988611675</v>
      </c>
      <c r="BI103" s="18">
        <f t="shared" si="236"/>
        <v>1.5625787974876459</v>
      </c>
      <c r="BK103" s="18">
        <f t="shared" si="237"/>
        <v>1.2845989961506099</v>
      </c>
      <c r="BL103" s="18">
        <f t="shared" si="238"/>
        <v>2.5729992976735838</v>
      </c>
      <c r="BM103" s="18">
        <f t="shared" si="239"/>
        <v>3.4980157662108713</v>
      </c>
      <c r="BO103" t="str">
        <f t="shared" si="260"/>
        <v>72 Customer service occupations</v>
      </c>
      <c r="BP103" s="18">
        <f t="shared" si="240"/>
        <v>1.1075034988308863</v>
      </c>
      <c r="BQ103" s="18">
        <f t="shared" si="240"/>
        <v>-5.4783422096984724</v>
      </c>
      <c r="BR103" s="18">
        <f t="shared" si="240"/>
        <v>-0.13413755818076911</v>
      </c>
      <c r="BS103" s="18">
        <f t="shared" si="240"/>
        <v>-1.6813274412573076</v>
      </c>
      <c r="BT103" s="18">
        <f t="shared" si="241"/>
        <v>-1.4433252119365858</v>
      </c>
      <c r="BV103" s="18">
        <f t="shared" si="242"/>
        <v>-1.1682793330067831</v>
      </c>
      <c r="BW103" s="18">
        <f t="shared" si="243"/>
        <v>2.4800822945850287</v>
      </c>
      <c r="BX103" s="18">
        <f t="shared" si="244"/>
        <v>1.672422184557143</v>
      </c>
      <c r="BZ103" t="str">
        <f t="shared" si="261"/>
        <v>72 Customer service occupations</v>
      </c>
      <c r="CA103" s="18">
        <f t="shared" si="245"/>
        <v>3.0926284484852573</v>
      </c>
      <c r="CB103" s="18">
        <f t="shared" si="245"/>
        <v>-0.88879541959063779</v>
      </c>
      <c r="CC103" s="18">
        <f t="shared" si="245"/>
        <v>-2.2512655375643509</v>
      </c>
      <c r="CD103" s="18">
        <f t="shared" si="245"/>
        <v>-1.7746370606970485</v>
      </c>
      <c r="CE103" s="18">
        <f t="shared" si="246"/>
        <v>-1.8687839193844646</v>
      </c>
      <c r="CG103" s="18">
        <f t="shared" si="247"/>
        <v>-1.9337708913969909</v>
      </c>
      <c r="CH103" s="18">
        <f t="shared" si="248"/>
        <v>1.5201918009044357</v>
      </c>
      <c r="CI103" s="18">
        <f t="shared" si="249"/>
        <v>3.9699630551837117E-4</v>
      </c>
      <c r="CK103" t="str">
        <f t="shared" si="262"/>
        <v>72 Customer service occupations</v>
      </c>
      <c r="CL103" s="18">
        <f t="shared" si="250"/>
        <v>2.6036285306856088</v>
      </c>
      <c r="CM103" s="18">
        <f t="shared" si="250"/>
        <v>19.769086453476035</v>
      </c>
      <c r="CN103" s="18">
        <f t="shared" si="250"/>
        <v>3.6714385641198</v>
      </c>
      <c r="CO103" s="18">
        <f t="shared" si="250"/>
        <v>1.3156093053959594</v>
      </c>
      <c r="CP103" s="18">
        <f t="shared" si="251"/>
        <v>3.1187756641995135</v>
      </c>
      <c r="CR103" s="18">
        <f t="shared" si="252"/>
        <v>2.0948766363307225</v>
      </c>
      <c r="CS103" s="18">
        <f t="shared" si="253"/>
        <v>2.406239441369018</v>
      </c>
      <c r="CT103" s="18">
        <f t="shared" si="254"/>
        <v>3.9706002941367613</v>
      </c>
    </row>
    <row r="104" spans="1:98" x14ac:dyDescent="0.2">
      <c r="A104" t="str">
        <f t="shared" si="209"/>
        <v>81 Process, plant and machine operatives</v>
      </c>
      <c r="B104" s="18">
        <f t="shared" si="210"/>
        <v>9.0309444156871699</v>
      </c>
      <c r="C104" s="18">
        <f t="shared" si="210"/>
        <v>-23.333526007008366</v>
      </c>
      <c r="D104" s="18">
        <f t="shared" si="210"/>
        <v>10.993282747442867</v>
      </c>
      <c r="E104" s="18">
        <f t="shared" si="210"/>
        <v>8.4088298270981845</v>
      </c>
      <c r="F104" s="18">
        <f t="shared" si="211"/>
        <v>6.870654991988423</v>
      </c>
      <c r="H104" s="18">
        <f t="shared" si="212"/>
        <v>9.2635574945030505</v>
      </c>
      <c r="I104" s="18">
        <f t="shared" si="213"/>
        <v>5.4394821018757922</v>
      </c>
      <c r="J104" s="18">
        <f t="shared" si="214"/>
        <v>11.311793149923322</v>
      </c>
      <c r="L104" t="str">
        <f t="shared" si="255"/>
        <v>81 Process, plant and machine operatives</v>
      </c>
      <c r="M104" s="18">
        <f t="shared" si="215"/>
        <v>5.8869360996880449</v>
      </c>
      <c r="N104" s="18">
        <f t="shared" si="215"/>
        <v>-15.084853062523463</v>
      </c>
      <c r="O104" s="18">
        <f t="shared" si="215"/>
        <v>12.424889871527967</v>
      </c>
      <c r="P104" s="18">
        <f t="shared" si="215"/>
        <v>5.9602562932727254</v>
      </c>
      <c r="Q104" s="18">
        <f t="shared" si="216"/>
        <v>6.4560799475795072</v>
      </c>
      <c r="S104" s="18">
        <f t="shared" si="217"/>
        <v>8.0727386541413981</v>
      </c>
      <c r="T104" s="18">
        <f t="shared" si="218"/>
        <v>4.761983248619428</v>
      </c>
      <c r="U104" s="18">
        <f t="shared" si="219"/>
        <v>10.063765163663319</v>
      </c>
      <c r="W104" t="str">
        <f t="shared" si="256"/>
        <v>81 Process, plant and machine operatives</v>
      </c>
      <c r="X104" s="18">
        <f t="shared" si="220"/>
        <v>-1.2641332825377161</v>
      </c>
      <c r="Y104" s="18">
        <f t="shared" si="220"/>
        <v>-9.2612778845053807</v>
      </c>
      <c r="Z104" s="18">
        <f t="shared" si="220"/>
        <v>9.7427044667800935</v>
      </c>
      <c r="AA104" s="18">
        <f t="shared" si="220"/>
        <v>4.9612496510526238</v>
      </c>
      <c r="AB104" s="18">
        <f t="shared" si="221"/>
        <v>5.468447913466834</v>
      </c>
      <c r="AD104" s="18">
        <f t="shared" si="222"/>
        <v>6.531460570682257</v>
      </c>
      <c r="AE104" s="18">
        <f t="shared" si="223"/>
        <v>4.6740601770334678</v>
      </c>
      <c r="AF104" s="18">
        <f t="shared" si="224"/>
        <v>8.8488808806425734</v>
      </c>
      <c r="AH104" t="str">
        <f t="shared" si="257"/>
        <v>81 Process, plant and machine operatives</v>
      </c>
      <c r="AI104" s="18">
        <f t="shared" si="225"/>
        <v>-1.1233849804573537</v>
      </c>
      <c r="AJ104" s="18">
        <f t="shared" si="225"/>
        <v>-7.4473633916050996</v>
      </c>
      <c r="AK104" s="18">
        <f t="shared" si="225"/>
        <v>8.7036465424747753</v>
      </c>
      <c r="AL104" s="18">
        <f t="shared" si="225"/>
        <v>4.9835551317519711</v>
      </c>
      <c r="AM104" s="18">
        <f t="shared" si="226"/>
        <v>5.2995177528070592</v>
      </c>
      <c r="AO104" s="18">
        <f t="shared" si="227"/>
        <v>6.209220478484978</v>
      </c>
      <c r="AP104" s="18">
        <f t="shared" si="228"/>
        <v>4.2679977900892618</v>
      </c>
      <c r="AQ104" s="18">
        <f t="shared" si="229"/>
        <v>8.3725437976163608</v>
      </c>
      <c r="AS104" t="str">
        <f t="shared" si="258"/>
        <v>81 Process, plant and machine operatives</v>
      </c>
      <c r="AT104" s="18">
        <f t="shared" si="230"/>
        <v>-1.5569870542593178</v>
      </c>
      <c r="AU104" s="18">
        <f t="shared" si="230"/>
        <v>-9.2846976850280871</v>
      </c>
      <c r="AV104" s="18">
        <f t="shared" si="230"/>
        <v>6.486452204437998</v>
      </c>
      <c r="AW104" s="18">
        <f t="shared" si="230"/>
        <v>3.0498137634190847</v>
      </c>
      <c r="AX104" s="18">
        <f t="shared" si="231"/>
        <v>3.2854220275114976</v>
      </c>
      <c r="AZ104" s="18">
        <f t="shared" si="232"/>
        <v>4.1828563400814645</v>
      </c>
      <c r="BA104" s="18">
        <f t="shared" si="233"/>
        <v>3.7068450236591</v>
      </c>
      <c r="BB104" s="18">
        <f t="shared" si="234"/>
        <v>6.5095711179836702</v>
      </c>
      <c r="BD104" t="str">
        <f t="shared" si="259"/>
        <v>81 Process, plant and machine operatives</v>
      </c>
      <c r="BE104" s="18">
        <f t="shared" si="235"/>
        <v>0.50006331616947453</v>
      </c>
      <c r="BF104" s="18">
        <f t="shared" si="235"/>
        <v>-13.921154672608804</v>
      </c>
      <c r="BG104" s="18">
        <f t="shared" si="235"/>
        <v>3.3354222082898843</v>
      </c>
      <c r="BH104" s="18">
        <f t="shared" si="235"/>
        <v>1.0274483979238802</v>
      </c>
      <c r="BI104" s="18">
        <f t="shared" si="236"/>
        <v>0.72992787159529282</v>
      </c>
      <c r="BK104" s="18">
        <f t="shared" si="237"/>
        <v>1.7909878293794756</v>
      </c>
      <c r="BL104" s="18">
        <f t="shared" si="238"/>
        <v>2.3858948974400773</v>
      </c>
      <c r="BM104" s="18">
        <f t="shared" si="239"/>
        <v>3.7192886710093243</v>
      </c>
      <c r="BO104" t="str">
        <f t="shared" si="260"/>
        <v>81 Process, plant and machine operatives</v>
      </c>
      <c r="BP104" s="18">
        <f t="shared" si="240"/>
        <v>-2.4750871594344526</v>
      </c>
      <c r="BQ104" s="18">
        <f t="shared" si="240"/>
        <v>-8.5544540954045178</v>
      </c>
      <c r="BR104" s="18">
        <f t="shared" si="240"/>
        <v>0.36351457954897359</v>
      </c>
      <c r="BS104" s="18">
        <f t="shared" si="240"/>
        <v>-1.722585907683849</v>
      </c>
      <c r="BT104" s="18">
        <f t="shared" si="241"/>
        <v>-1.5198521683341459</v>
      </c>
      <c r="BV104" s="18">
        <f t="shared" si="242"/>
        <v>-1.0320819696318262</v>
      </c>
      <c r="BW104" s="18">
        <f t="shared" si="243"/>
        <v>2.2373287246544082</v>
      </c>
      <c r="BX104" s="18">
        <f t="shared" si="244"/>
        <v>1.4960413639022674</v>
      </c>
      <c r="BZ104" t="str">
        <f t="shared" si="261"/>
        <v>81 Process, plant and machine operatives</v>
      </c>
      <c r="CA104" s="18">
        <f t="shared" si="245"/>
        <v>2.5798239572322634</v>
      </c>
      <c r="CB104" s="18">
        <f t="shared" si="245"/>
        <v>-19.587362913789441</v>
      </c>
      <c r="CC104" s="18">
        <f t="shared" si="245"/>
        <v>-1.3113463748358201</v>
      </c>
      <c r="CD104" s="18">
        <f t="shared" si="245"/>
        <v>-9.1847248143988374</v>
      </c>
      <c r="CE104" s="18">
        <f t="shared" si="246"/>
        <v>-7.5002431526578821</v>
      </c>
      <c r="CG104" s="18">
        <f t="shared" si="247"/>
        <v>-6.6326548171981248</v>
      </c>
      <c r="CH104" s="18">
        <f t="shared" si="248"/>
        <v>1.4377703295681776</v>
      </c>
      <c r="CI104" s="18">
        <f t="shared" si="249"/>
        <v>-3.3913164597630052</v>
      </c>
      <c r="CK104" t="str">
        <f t="shared" si="262"/>
        <v>81 Process, plant and machine operatives</v>
      </c>
      <c r="CL104" s="18">
        <f t="shared" si="250"/>
        <v>-4.2064532138632371</v>
      </c>
      <c r="CM104" s="18">
        <f t="shared" si="250"/>
        <v>15.046289946584967</v>
      </c>
      <c r="CN104" s="18">
        <f t="shared" si="250"/>
        <v>-13.600939911355503</v>
      </c>
      <c r="CO104" s="18">
        <f t="shared" si="250"/>
        <v>-5.787277516618305</v>
      </c>
      <c r="CP104" s="18">
        <f t="shared" si="251"/>
        <v>-7.1499636937151561</v>
      </c>
      <c r="CR104" s="18">
        <f t="shared" si="252"/>
        <v>-8.4673487554084215</v>
      </c>
      <c r="CS104" s="18">
        <f t="shared" si="253"/>
        <v>0.78759318154513203</v>
      </c>
      <c r="CT104" s="18">
        <f t="shared" si="254"/>
        <v>-6.0824823380486119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6.7451780062710354</v>
      </c>
      <c r="C105" s="18">
        <f t="shared" si="210"/>
        <v>-15.427339401135686</v>
      </c>
      <c r="D105" s="18">
        <f t="shared" si="210"/>
        <v>10.332939516712859</v>
      </c>
      <c r="E105" s="18">
        <f t="shared" si="210"/>
        <v>4.8390457415217636</v>
      </c>
      <c r="F105" s="18">
        <f t="shared" si="211"/>
        <v>5.1051891647547754</v>
      </c>
      <c r="H105" s="18">
        <f t="shared" si="212"/>
        <v>6.6392550330625744</v>
      </c>
      <c r="I105" s="18">
        <f t="shared" si="213"/>
        <v>5.186264569668575</v>
      </c>
      <c r="J105" s="18">
        <f t="shared" si="214"/>
        <v>9.2265055234988846</v>
      </c>
      <c r="L105" t="str">
        <f t="shared" si="255"/>
        <v>82 Transport and mobile machine drivers and operatives</v>
      </c>
      <c r="M105" s="18">
        <f t="shared" si="215"/>
        <v>8.352233770392159</v>
      </c>
      <c r="N105" s="18">
        <f t="shared" si="215"/>
        <v>-12.003930557093733</v>
      </c>
      <c r="O105" s="18">
        <f t="shared" si="215"/>
        <v>8.119312378902066</v>
      </c>
      <c r="P105" s="18">
        <f t="shared" si="215"/>
        <v>4.8217928001958121</v>
      </c>
      <c r="Q105" s="18">
        <f t="shared" si="216"/>
        <v>4.690185086058829</v>
      </c>
      <c r="S105" s="18">
        <f t="shared" si="217"/>
        <v>5.9096372481856951</v>
      </c>
      <c r="T105" s="18">
        <f t="shared" si="218"/>
        <v>4.8431248888315626</v>
      </c>
      <c r="U105" s="18">
        <f t="shared" si="219"/>
        <v>8.4982429966002684</v>
      </c>
      <c r="W105" t="str">
        <f t="shared" si="256"/>
        <v>82 Transport and mobile machine drivers and operatives</v>
      </c>
      <c r="X105" s="18">
        <f t="shared" si="220"/>
        <v>3.0912078139703869</v>
      </c>
      <c r="Y105" s="18">
        <f t="shared" si="220"/>
        <v>-6.3028135545518893</v>
      </c>
      <c r="Z105" s="18">
        <f t="shared" si="220"/>
        <v>5.0795476856906108</v>
      </c>
      <c r="AA105" s="18">
        <f t="shared" si="220"/>
        <v>3.0205548773818869</v>
      </c>
      <c r="AB105" s="18">
        <f t="shared" si="221"/>
        <v>3.0468624855094051</v>
      </c>
      <c r="AD105" s="18">
        <f t="shared" si="222"/>
        <v>3.7023635261610899</v>
      </c>
      <c r="AE105" s="18">
        <f t="shared" si="223"/>
        <v>4.5435159283324422</v>
      </c>
      <c r="AF105" s="18">
        <f t="shared" si="224"/>
        <v>6.773115751723191</v>
      </c>
      <c r="AH105" t="str">
        <f t="shared" si="257"/>
        <v>82 Transport and mobile machine drivers and operatives</v>
      </c>
      <c r="AI105" s="18">
        <f t="shared" si="225"/>
        <v>5.0410300622591109</v>
      </c>
      <c r="AJ105" s="18">
        <f t="shared" si="225"/>
        <v>-2.9737688880627999</v>
      </c>
      <c r="AK105" s="18">
        <f t="shared" si="225"/>
        <v>5.1695082490798461</v>
      </c>
      <c r="AL105" s="18">
        <f t="shared" si="225"/>
        <v>2.4660580327244164</v>
      </c>
      <c r="AM105" s="18">
        <f t="shared" si="226"/>
        <v>2.9517342066798014</v>
      </c>
      <c r="AO105" s="18">
        <f t="shared" si="227"/>
        <v>3.3593969938783497</v>
      </c>
      <c r="AP105" s="18">
        <f t="shared" si="228"/>
        <v>4.5101900154467023</v>
      </c>
      <c r="AQ105" s="18">
        <f t="shared" si="229"/>
        <v>6.5215210816621072</v>
      </c>
      <c r="AS105" t="str">
        <f t="shared" si="258"/>
        <v>82 Transport and mobile machine drivers and operatives</v>
      </c>
      <c r="AT105" s="18">
        <f t="shared" si="230"/>
        <v>1.7288121125463629</v>
      </c>
      <c r="AU105" s="18">
        <f t="shared" si="230"/>
        <v>-10.333654643497825</v>
      </c>
      <c r="AV105" s="18">
        <f t="shared" si="230"/>
        <v>4.6314979201692141</v>
      </c>
      <c r="AW105" s="18">
        <f t="shared" si="230"/>
        <v>1.6502909596816551</v>
      </c>
      <c r="AX105" s="18">
        <f t="shared" si="231"/>
        <v>1.7716337834444928</v>
      </c>
      <c r="AZ105" s="18">
        <f t="shared" si="232"/>
        <v>2.6344670867153308</v>
      </c>
      <c r="BA105" s="18">
        <f t="shared" si="233"/>
        <v>4.3311964086616417</v>
      </c>
      <c r="BB105" s="18">
        <f t="shared" si="234"/>
        <v>5.9092872655734707</v>
      </c>
      <c r="BD105" t="str">
        <f t="shared" si="259"/>
        <v>82 Transport and mobile machine drivers and operatives</v>
      </c>
      <c r="BE105" s="18">
        <f t="shared" si="235"/>
        <v>0.99448682590170812</v>
      </c>
      <c r="BF105" s="18">
        <f t="shared" si="235"/>
        <v>-13.258070569975288</v>
      </c>
      <c r="BG105" s="18">
        <f t="shared" si="235"/>
        <v>2.4495498901858648</v>
      </c>
      <c r="BH105" s="18">
        <f t="shared" si="235"/>
        <v>1.1818571693835045</v>
      </c>
      <c r="BI105" s="18">
        <f t="shared" si="236"/>
        <v>0.60344751679772823</v>
      </c>
      <c r="BK105" s="18">
        <f t="shared" si="237"/>
        <v>1.6026688429090719</v>
      </c>
      <c r="BL105" s="18">
        <f t="shared" si="238"/>
        <v>3.0870092747274036</v>
      </c>
      <c r="BM105" s="18">
        <f t="shared" si="239"/>
        <v>4.1758386161450556</v>
      </c>
      <c r="BO105" t="str">
        <f t="shared" si="260"/>
        <v>82 Transport and mobile machine drivers and operatives</v>
      </c>
      <c r="BP105" s="18">
        <f t="shared" si="240"/>
        <v>-0.45359828979356642</v>
      </c>
      <c r="BQ105" s="18">
        <f t="shared" si="240"/>
        <v>-5.5439369629315944</v>
      </c>
      <c r="BR105" s="18">
        <f t="shared" si="240"/>
        <v>-0.35949477752792447</v>
      </c>
      <c r="BS105" s="18">
        <f t="shared" si="240"/>
        <v>-0.64545519719811928</v>
      </c>
      <c r="BT105" s="18">
        <f t="shared" si="241"/>
        <v>-0.86992688044592592</v>
      </c>
      <c r="BV105" s="18">
        <f t="shared" si="242"/>
        <v>-0.55022636091773824</v>
      </c>
      <c r="BW105" s="18">
        <f t="shared" si="243"/>
        <v>2.9880727147613362</v>
      </c>
      <c r="BX105" s="18">
        <f t="shared" si="244"/>
        <v>2.6287793411398308</v>
      </c>
      <c r="BZ105" t="str">
        <f t="shared" si="261"/>
        <v>82 Transport and mobile machine drivers and operatives</v>
      </c>
      <c r="CA105" s="18">
        <f t="shared" si="245"/>
        <v>4.2707373621025502</v>
      </c>
      <c r="CB105" s="18">
        <f t="shared" si="245"/>
        <v>-23.856744874866632</v>
      </c>
      <c r="CC105" s="18">
        <f t="shared" si="245"/>
        <v>-1.7645968174416105</v>
      </c>
      <c r="CD105" s="18">
        <f t="shared" si="245"/>
        <v>-2.0925907470902283</v>
      </c>
      <c r="CE105" s="18">
        <f t="shared" si="246"/>
        <v>-3.518188466051364</v>
      </c>
      <c r="CG105" s="18">
        <f t="shared" si="247"/>
        <v>-1.9833812986498223</v>
      </c>
      <c r="CH105" s="18">
        <f t="shared" si="248"/>
        <v>2.1012791237428274</v>
      </c>
      <c r="CI105" s="18">
        <f t="shared" si="249"/>
        <v>0.67698231072317316</v>
      </c>
      <c r="CK105" t="str">
        <f t="shared" si="262"/>
        <v>82 Transport and mobile machine drivers and operatives</v>
      </c>
      <c r="CL105" s="18">
        <f t="shared" si="250"/>
        <v>3.9494638218794176</v>
      </c>
      <c r="CM105" s="18">
        <f t="shared" si="250"/>
        <v>34.100423034852547</v>
      </c>
      <c r="CN105" s="18">
        <f t="shared" si="250"/>
        <v>-6.6433588475024337</v>
      </c>
      <c r="CO105" s="18">
        <f t="shared" si="250"/>
        <v>-4.9955234122744274</v>
      </c>
      <c r="CP105" s="18">
        <f t="shared" si="251"/>
        <v>-3.4561067309308746</v>
      </c>
      <c r="CR105" s="18">
        <f t="shared" si="252"/>
        <v>-5.5480085621872348</v>
      </c>
      <c r="CS105" s="18">
        <f t="shared" si="253"/>
        <v>1.6106890725254397</v>
      </c>
      <c r="CT105" s="18">
        <f t="shared" si="254"/>
        <v>-2.390611860840286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-1.9056401317361527</v>
      </c>
      <c r="C106" s="18">
        <f t="shared" si="210"/>
        <v>-21.264397236060827</v>
      </c>
      <c r="D106" s="18">
        <f t="shared" si="210"/>
        <v>36.85810668478895</v>
      </c>
      <c r="E106" s="18">
        <f t="shared" si="210"/>
        <v>8.3484915951957959</v>
      </c>
      <c r="F106" s="18">
        <f t="shared" si="211"/>
        <v>14.250873893216177</v>
      </c>
      <c r="H106" s="18">
        <f t="shared" si="212"/>
        <v>17.122074346886862</v>
      </c>
      <c r="I106" s="18">
        <f t="shared" si="213"/>
        <v>11.697611393537354</v>
      </c>
      <c r="J106" s="18">
        <f t="shared" si="214"/>
        <v>19.765166410366941</v>
      </c>
      <c r="L106" t="str">
        <f t="shared" si="255"/>
        <v>91 Elementary trades and related occupations</v>
      </c>
      <c r="M106" s="18">
        <f t="shared" si="215"/>
        <v>5.5999736131664646</v>
      </c>
      <c r="N106" s="18">
        <f t="shared" si="215"/>
        <v>-21.773306278154358</v>
      </c>
      <c r="O106" s="18">
        <f t="shared" si="215"/>
        <v>19.851931288764568</v>
      </c>
      <c r="P106" s="18">
        <f t="shared" si="215"/>
        <v>7.061556264193003</v>
      </c>
      <c r="Q106" s="18">
        <f t="shared" si="216"/>
        <v>8.750742281856926</v>
      </c>
      <c r="S106" s="18">
        <f t="shared" si="217"/>
        <v>11.165676078649645</v>
      </c>
      <c r="T106" s="18">
        <f t="shared" si="218"/>
        <v>6.7623554544682385</v>
      </c>
      <c r="U106" s="18">
        <f t="shared" si="219"/>
        <v>13.36168420390762</v>
      </c>
      <c r="W106" t="str">
        <f t="shared" si="256"/>
        <v>91 Elementary trades and related occupations</v>
      </c>
      <c r="X106" s="18">
        <f t="shared" si="220"/>
        <v>-2.7978971797967933</v>
      </c>
      <c r="Y106" s="18">
        <f t="shared" si="220"/>
        <v>-6.2298457118635682</v>
      </c>
      <c r="Z106" s="18">
        <f t="shared" si="220"/>
        <v>23.909686454945913</v>
      </c>
      <c r="AA106" s="18">
        <f t="shared" si="220"/>
        <v>3.4350855473291197</v>
      </c>
      <c r="AB106" s="18">
        <f t="shared" si="221"/>
        <v>8.7719354482177501</v>
      </c>
      <c r="AD106" s="18">
        <f t="shared" si="222"/>
        <v>9.8534425707464735</v>
      </c>
      <c r="AE106" s="18">
        <f t="shared" si="223"/>
        <v>7.7217615365697601</v>
      </c>
      <c r="AF106" s="18">
        <f t="shared" si="224"/>
        <v>12.868899856247062</v>
      </c>
      <c r="AH106" t="str">
        <f t="shared" si="257"/>
        <v>91 Elementary trades and related occupations</v>
      </c>
      <c r="AI106" s="18">
        <f t="shared" si="225"/>
        <v>-1.3216872109314215</v>
      </c>
      <c r="AJ106" s="18">
        <f t="shared" si="225"/>
        <v>-11.604439885363604</v>
      </c>
      <c r="AK106" s="18">
        <f t="shared" si="225"/>
        <v>21.349287676205407</v>
      </c>
      <c r="AL106" s="18">
        <f t="shared" si="225"/>
        <v>4.1815489034100706</v>
      </c>
      <c r="AM106" s="18">
        <f t="shared" si="226"/>
        <v>8.1515615189452717</v>
      </c>
      <c r="AO106" s="18">
        <f t="shared" si="227"/>
        <v>9.6157476617734225</v>
      </c>
      <c r="AP106" s="18">
        <f t="shared" si="228"/>
        <v>7.3897316096606991</v>
      </c>
      <c r="AQ106" s="18">
        <f t="shared" si="229"/>
        <v>12.532666159150075</v>
      </c>
      <c r="AS106" t="str">
        <f t="shared" si="258"/>
        <v>91 Elementary trades and related occupations</v>
      </c>
      <c r="AT106" s="18">
        <f t="shared" si="230"/>
        <v>-2.4549516668108229</v>
      </c>
      <c r="AU106" s="18">
        <f t="shared" si="230"/>
        <v>-2.2295823641130808</v>
      </c>
      <c r="AV106" s="18">
        <f t="shared" si="230"/>
        <v>20.737102389709982</v>
      </c>
      <c r="AW106" s="18">
        <f t="shared" si="230"/>
        <v>2.9691869928272441</v>
      </c>
      <c r="AX106" s="18">
        <f t="shared" si="231"/>
        <v>7.8711362220726722</v>
      </c>
      <c r="AZ106" s="18">
        <f t="shared" si="232"/>
        <v>8.5804837255891044</v>
      </c>
      <c r="BA106" s="18">
        <f t="shared" si="233"/>
        <v>6.4905518737429002</v>
      </c>
      <c r="BB106" s="18">
        <f t="shared" si="234"/>
        <v>11.33553882432652</v>
      </c>
      <c r="BD106" t="str">
        <f t="shared" si="259"/>
        <v>91 Elementary trades and related occupations</v>
      </c>
      <c r="BE106" s="18">
        <f t="shared" si="235"/>
        <v>-2.8990658633950561</v>
      </c>
      <c r="BF106" s="18">
        <f t="shared" si="235"/>
        <v>-10.690343302939754</v>
      </c>
      <c r="BG106" s="18">
        <f t="shared" si="235"/>
        <v>18.287125289202557</v>
      </c>
      <c r="BH106" s="18">
        <f t="shared" si="235"/>
        <v>3.0338064811559651</v>
      </c>
      <c r="BI106" s="18">
        <f t="shared" si="236"/>
        <v>6.6194538004865189</v>
      </c>
      <c r="BK106" s="18">
        <f t="shared" si="237"/>
        <v>7.886140146971643</v>
      </c>
      <c r="BL106" s="18">
        <f t="shared" si="238"/>
        <v>5.2372078897184204</v>
      </c>
      <c r="BM106" s="18">
        <f t="shared" si="239"/>
        <v>10.166109287740909</v>
      </c>
      <c r="BO106" t="str">
        <f t="shared" si="260"/>
        <v>91 Elementary trades and related occupations</v>
      </c>
      <c r="BP106" s="18">
        <f t="shared" si="240"/>
        <v>-6.8250229059779066</v>
      </c>
      <c r="BQ106" s="18">
        <f t="shared" si="240"/>
        <v>-7.6520215995672158</v>
      </c>
      <c r="BR106" s="18">
        <f t="shared" si="240"/>
        <v>12.831353044955684</v>
      </c>
      <c r="BS106" s="18">
        <f t="shared" si="240"/>
        <v>-0.39139388816918919</v>
      </c>
      <c r="BT106" s="18">
        <f t="shared" si="241"/>
        <v>3.0763573724448712</v>
      </c>
      <c r="BV106" s="18">
        <f t="shared" si="242"/>
        <v>3.8343799611749052</v>
      </c>
      <c r="BW106" s="18">
        <f t="shared" si="243"/>
        <v>3.9626792107204434</v>
      </c>
      <c r="BX106" s="18">
        <f t="shared" si="244"/>
        <v>6.4385551098797844</v>
      </c>
      <c r="BZ106" t="str">
        <f t="shared" si="261"/>
        <v>91 Elementary trades and related occupations</v>
      </c>
      <c r="CA106" s="18">
        <f t="shared" si="245"/>
        <v>0.74593215879483754</v>
      </c>
      <c r="CB106" s="18">
        <f t="shared" si="245"/>
        <v>-20.995951264918979</v>
      </c>
      <c r="CC106" s="18">
        <f t="shared" si="245"/>
        <v>11.837969303804874</v>
      </c>
      <c r="CD106" s="18">
        <f t="shared" si="245"/>
        <v>-0.61874521438779473</v>
      </c>
      <c r="CE106" s="18">
        <f t="shared" si="246"/>
        <v>1.6488639909212788</v>
      </c>
      <c r="CG106" s="18">
        <f t="shared" si="247"/>
        <v>3.3711643624455334</v>
      </c>
      <c r="CH106" s="18">
        <f t="shared" si="248"/>
        <v>3.3329661615300932</v>
      </c>
      <c r="CI106" s="18">
        <f t="shared" si="249"/>
        <v>5.6469729235411714</v>
      </c>
      <c r="CK106" t="str">
        <f t="shared" si="262"/>
        <v>91 Elementary trades and related occupations</v>
      </c>
      <c r="CL106" s="18">
        <f t="shared" si="250"/>
        <v>-2.3206253938372057</v>
      </c>
      <c r="CM106" s="18">
        <f t="shared" si="250"/>
        <v>16.755346640621127</v>
      </c>
      <c r="CN106" s="18">
        <f t="shared" si="250"/>
        <v>6.8683038828501353</v>
      </c>
      <c r="CO106" s="18">
        <f t="shared" si="250"/>
        <v>-0.21975875287028046</v>
      </c>
      <c r="CP106" s="18">
        <f t="shared" si="251"/>
        <v>2.9491887288376484</v>
      </c>
      <c r="CR106" s="18">
        <f t="shared" si="252"/>
        <v>2.0890914188472109</v>
      </c>
      <c r="CS106" s="18">
        <f t="shared" si="253"/>
        <v>2.5892528213178112</v>
      </c>
      <c r="CT106" s="18">
        <f t="shared" si="254"/>
        <v>4.1145948859085957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2.6633353544359473</v>
      </c>
      <c r="C107" s="18">
        <f t="shared" si="210"/>
        <v>-12.511089658933717</v>
      </c>
      <c r="D107" s="18">
        <f t="shared" si="210"/>
        <v>6.712765006495669</v>
      </c>
      <c r="E107" s="18">
        <f t="shared" si="210"/>
        <v>3.3343214550864309</v>
      </c>
      <c r="F107" s="18">
        <f t="shared" si="211"/>
        <v>3.298151393397597</v>
      </c>
      <c r="H107" s="18">
        <f t="shared" si="212"/>
        <v>4.4484146059502683</v>
      </c>
      <c r="I107" s="18">
        <f t="shared" si="213"/>
        <v>3.9741646319670254</v>
      </c>
      <c r="J107" s="18">
        <f t="shared" si="214"/>
        <v>6.8859483262914356</v>
      </c>
      <c r="L107" t="str">
        <f t="shared" ref="L107" si="263">A107</f>
        <v>92 Elementary administration and service occupations</v>
      </c>
      <c r="M107" s="18">
        <f t="shared" si="215"/>
        <v>5.8751411732265391</v>
      </c>
      <c r="N107" s="18">
        <f t="shared" si="215"/>
        <v>-1.7917214453095132</v>
      </c>
      <c r="O107" s="18">
        <f t="shared" si="215"/>
        <v>7.9677332281718138</v>
      </c>
      <c r="P107" s="18">
        <f t="shared" si="215"/>
        <v>5.0441892152848666</v>
      </c>
      <c r="Q107" s="18">
        <f t="shared" si="216"/>
        <v>5.5045396406130598</v>
      </c>
      <c r="S107" s="18">
        <f t="shared" si="217"/>
        <v>6.0098003767446562</v>
      </c>
      <c r="T107" s="18">
        <f t="shared" si="218"/>
        <v>4.5312137096653604</v>
      </c>
      <c r="U107" s="18">
        <f t="shared" si="219"/>
        <v>8.3801714059060561</v>
      </c>
      <c r="W107" t="str">
        <f t="shared" ref="W107" si="264">A107</f>
        <v>92 Elementary administration and service occupations</v>
      </c>
      <c r="X107" s="18">
        <f t="shared" si="220"/>
        <v>0.99134995287395444</v>
      </c>
      <c r="Y107" s="18">
        <f t="shared" si="220"/>
        <v>5.6604734643484811</v>
      </c>
      <c r="Z107" s="18">
        <f t="shared" si="220"/>
        <v>2.3139543139295116</v>
      </c>
      <c r="AA107" s="18">
        <f t="shared" si="220"/>
        <v>1.90876058025371</v>
      </c>
      <c r="AB107" s="18">
        <f t="shared" si="221"/>
        <v>2.2660263225148913</v>
      </c>
      <c r="AD107" s="18">
        <f t="shared" si="222"/>
        <v>2.0436465449368502</v>
      </c>
      <c r="AE107" s="18">
        <f t="shared" si="223"/>
        <v>3.8978360137291501</v>
      </c>
      <c r="AF107" s="18">
        <f t="shared" si="224"/>
        <v>5.1671296105068709</v>
      </c>
      <c r="AH107" t="str">
        <f t="shared" ref="AH107" si="265">L107</f>
        <v>92 Elementary administration and service occupations</v>
      </c>
      <c r="AI107" s="18">
        <f t="shared" si="225"/>
        <v>0.49652150731747113</v>
      </c>
      <c r="AJ107" s="18">
        <f t="shared" si="225"/>
        <v>5.806796572252626</v>
      </c>
      <c r="AK107" s="18">
        <f t="shared" si="225"/>
        <v>2.6725540870781161</v>
      </c>
      <c r="AL107" s="18">
        <f t="shared" si="225"/>
        <v>2.0693125704180471</v>
      </c>
      <c r="AM107" s="18">
        <f t="shared" si="226"/>
        <v>2.4875428002884004</v>
      </c>
      <c r="AO107" s="18">
        <f t="shared" si="227"/>
        <v>2.2699982351453318</v>
      </c>
      <c r="AP107" s="18">
        <f t="shared" si="228"/>
        <v>3.7835690153706025</v>
      </c>
      <c r="AQ107" s="18">
        <f t="shared" si="229"/>
        <v>5.222002208935117</v>
      </c>
      <c r="AS107" t="str">
        <f t="shared" ref="AS107" si="266">W107</f>
        <v>92 Elementary administration and service occupations</v>
      </c>
      <c r="AT107" s="18">
        <f t="shared" si="230"/>
        <v>-0.31521081234618942</v>
      </c>
      <c r="AU107" s="18">
        <f t="shared" si="230"/>
        <v>11.333095062450349</v>
      </c>
      <c r="AV107" s="18">
        <f t="shared" si="230"/>
        <v>1.9073889465248239</v>
      </c>
      <c r="AW107" s="18">
        <f t="shared" si="230"/>
        <v>2.1071564477186389</v>
      </c>
      <c r="AX107" s="18">
        <f t="shared" si="231"/>
        <v>2.5978841504578742</v>
      </c>
      <c r="AZ107" s="18">
        <f t="shared" si="232"/>
        <v>2.0405238072763066</v>
      </c>
      <c r="BA107" s="18">
        <f t="shared" si="233"/>
        <v>3.6281632663580199</v>
      </c>
      <c r="BB107" s="18">
        <f t="shared" si="234"/>
        <v>4.9382006309346194</v>
      </c>
      <c r="BD107" t="str">
        <f t="shared" ref="BD107" si="267">AH107</f>
        <v>92 Elementary administration and service occupations</v>
      </c>
      <c r="BE107" s="18">
        <f t="shared" si="235"/>
        <v>-0.5852587021777822</v>
      </c>
      <c r="BF107" s="18">
        <f t="shared" si="235"/>
        <v>-8.9137102422926375</v>
      </c>
      <c r="BG107" s="18">
        <f t="shared" si="235"/>
        <v>-2.7054163095622807</v>
      </c>
      <c r="BH107" s="18">
        <f t="shared" si="235"/>
        <v>-0.83260057086048667</v>
      </c>
      <c r="BI107" s="18">
        <f t="shared" si="236"/>
        <v>-1.9440168262446322</v>
      </c>
      <c r="BK107" s="18">
        <f t="shared" si="237"/>
        <v>-1.4608441163451946</v>
      </c>
      <c r="BL107" s="18">
        <f t="shared" si="238"/>
        <v>2.2200054567550032</v>
      </c>
      <c r="BM107" s="18">
        <f t="shared" si="239"/>
        <v>1.1777578414280176</v>
      </c>
      <c r="BO107" t="str">
        <f t="shared" ref="BO107" si="268">AS107</f>
        <v>92 Elementary administration and service occupations</v>
      </c>
      <c r="BP107" s="18">
        <f t="shared" si="240"/>
        <v>-1.3878843317376321</v>
      </c>
      <c r="BQ107" s="18">
        <f t="shared" si="240"/>
        <v>-9.1183918961747938</v>
      </c>
      <c r="BR107" s="18">
        <f t="shared" si="240"/>
        <v>-2.4825065346117725</v>
      </c>
      <c r="BS107" s="18">
        <f t="shared" si="240"/>
        <v>-2.1743918041806531</v>
      </c>
      <c r="BT107" s="18">
        <f t="shared" si="241"/>
        <v>-2.7194788145330495</v>
      </c>
      <c r="BV107" s="18">
        <f t="shared" si="242"/>
        <v>-2.2772047309774446</v>
      </c>
      <c r="BW107" s="18">
        <f t="shared" si="243"/>
        <v>2.306977004801869</v>
      </c>
      <c r="BX107" s="18">
        <f t="shared" si="244"/>
        <v>0.73295758393496779</v>
      </c>
      <c r="BZ107" t="str">
        <f t="shared" ref="BZ107" si="269">BD107</f>
        <v>92 Elementary administration and service occupations</v>
      </c>
      <c r="CA107" s="18">
        <f t="shared" si="245"/>
        <v>3.3964320622770217</v>
      </c>
      <c r="CB107" s="18">
        <f t="shared" si="245"/>
        <v>-11.469028901071054</v>
      </c>
      <c r="CC107" s="18">
        <f t="shared" si="245"/>
        <v>-2.1966766503744073</v>
      </c>
      <c r="CD107" s="18">
        <f t="shared" si="245"/>
        <v>-2.8600963708607874</v>
      </c>
      <c r="CE107" s="18">
        <f t="shared" si="246"/>
        <v>-3.2162382035956227</v>
      </c>
      <c r="CG107" s="18">
        <f t="shared" si="247"/>
        <v>-2.6394579896748649</v>
      </c>
      <c r="CH107" s="18">
        <f t="shared" si="248"/>
        <v>1.7293750136956332</v>
      </c>
      <c r="CI107" s="18">
        <f t="shared" si="249"/>
        <v>-0.25254824437458412</v>
      </c>
      <c r="CK107" t="str">
        <f t="shared" ref="CK107" si="270">BO107</f>
        <v>92 Elementary administration and service occupations</v>
      </c>
      <c r="CL107" s="18">
        <f t="shared" si="250"/>
        <v>-7.2281852252424006</v>
      </c>
      <c r="CM107" s="18">
        <f t="shared" si="250"/>
        <v>6.7628393041573975</v>
      </c>
      <c r="CN107" s="18">
        <f t="shared" si="250"/>
        <v>-9.4075173885576628</v>
      </c>
      <c r="CO107" s="18">
        <f t="shared" si="250"/>
        <v>-1.1582693514176179</v>
      </c>
      <c r="CP107" s="18">
        <f t="shared" si="251"/>
        <v>-3.3492405957632809</v>
      </c>
      <c r="CR107" s="18">
        <f t="shared" si="252"/>
        <v>-3.9882731094775692</v>
      </c>
      <c r="CS107" s="18">
        <f t="shared" si="253"/>
        <v>1.1468544888926901</v>
      </c>
      <c r="CT107" s="18">
        <f t="shared" si="254"/>
        <v>-2.0795281768209217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7.8187518633206166</v>
      </c>
      <c r="C109" s="26">
        <f>IF(AND(D$6-C$6 &lt;&gt; 0,C35&lt;&gt;0,D35&lt;&gt;0),(EXP(LN(D35/C35)/(D$6-C$6))-1)*100,0)</f>
        <v>-1.8380512013606909</v>
      </c>
      <c r="D109" s="26">
        <f>IF(AND(E$6-D$6 &lt;&gt; 0,D35&lt;&gt;0,E35&lt;&gt;0),(EXP(LN(E35/D35)/(E$6-D$6))-1)*100,0)</f>
        <v>5.6871711380848122</v>
      </c>
      <c r="E109" s="26">
        <f>IF(AND(F$6-E$6 &lt;&gt; 0,E35&lt;&gt;0,F35&lt;&gt;0),(EXP(LN(F35/E35)/(F$6-E$6))-1)*100,0)</f>
        <v>3.9736252772932579</v>
      </c>
      <c r="F109" s="26">
        <f>IF(AND(F$6-C$6 &lt;&gt; 0,C35&lt;&gt;0,F35&lt;&gt;0),(EXP(LN(F35/C35)/(F$6-C$6))-1)*100,0)</f>
        <v>4.1310866713927474</v>
      </c>
      <c r="H109" s="26">
        <f t="shared" ref="H109" si="271">IF($F$6-$D$6 &lt;&gt; 0,(EXP(LN(1+(H72/100))/($F$6-$D$6))-1)*100,0)</f>
        <v>4.5416978446757295</v>
      </c>
      <c r="I109" s="26">
        <f t="shared" ref="I109" si="272">IF(D35&gt;0,((1+(I35/D35))^(1/($F$6-$D$6))-1)*100,0)</f>
        <v>3.6024015718988833</v>
      </c>
      <c r="J109" s="26">
        <f t="shared" ref="J109" si="273">IF($F$6-$D$6 &lt;&gt; 0,(EXP(LN(1+(J72/100))/($F$6-$D$6))-1)*100,0)</f>
        <v>6.7054733033079739</v>
      </c>
      <c r="L109" s="24" t="str">
        <f>L35</f>
        <v>All occupations</v>
      </c>
      <c r="M109" s="26">
        <f>IF(AND(N$6-M$6 &lt;&gt; 0,M35&lt;&gt;0,N35&lt;&gt;0),(EXP(LN(N35/M35)/(N$6-M$6))-1)*100,0)</f>
        <v>7.4261869870633435</v>
      </c>
      <c r="N109" s="26">
        <f>IF(AND(O$6-N$6 &lt;&gt; 0,N35&lt;&gt;0,O35&lt;&gt;0),(EXP(LN(O35/N35)/(O$6-N$6))-1)*100,0)</f>
        <v>2.2730740889323364</v>
      </c>
      <c r="O109" s="26">
        <f>IF(AND(P$6-O$6 &lt;&gt; 0,O35&lt;&gt;0,P35&lt;&gt;0),(EXP(LN(P35/O35)/(P$6-O$6))-1)*100,0)</f>
        <v>5.500283244210058</v>
      </c>
      <c r="P109" s="26">
        <f>IF(AND(Q$6-P$6 &lt;&gt; 0,P35&lt;&gt;0,Q35&lt;&gt;0),(EXP(LN(Q35/P35)/(Q$6-P$6))-1)*100,0)</f>
        <v>4.0072691115534465</v>
      </c>
      <c r="Q109" s="26">
        <f>IF(AND(Q$6-N$6 &lt;&gt; 0,N35&lt;&gt;0,Q35&lt;&gt;0),(EXP(LN(Q35/N35)/(Q$6-N$6))-1)*100,0)</f>
        <v>4.3618209485904336</v>
      </c>
      <c r="S109" s="26">
        <f t="shared" ref="S109" si="274">IF($F$6-$D$6 &lt;&gt; 0,(EXP(LN(1+(S72/100))/($F$6-$D$6))-1)*100,0)</f>
        <v>4.5025779590728954</v>
      </c>
      <c r="T109" s="26">
        <f t="shared" ref="T109" si="275">IF(O35&gt;0,((1+(T35/O35))^(1/($F$6-$D$6))-1)*100,0)</f>
        <v>3.7666429388625744</v>
      </c>
      <c r="U109" s="26">
        <f t="shared" ref="U109" si="276">IF($F$6-$D$6 &lt;&gt; 0,(EXP(LN(1+(U72/100))/($F$6-$D$6))-1)*100,0)</f>
        <v>6.7856299457619285</v>
      </c>
      <c r="W109" s="24" t="str">
        <f>W35</f>
        <v>All occupations</v>
      </c>
      <c r="X109" s="26">
        <f>IF(AND(Y$6-X$6 &lt;&gt; 0,X35&lt;&gt;0,Y35&lt;&gt;0),(EXP(LN(Y35/X35)/(Y$6-X$6))-1)*100,0)</f>
        <v>0.99412841224226778</v>
      </c>
      <c r="Y109" s="26">
        <f>IF(AND(Z$6-Y$6 &lt;&gt; 0,Y35&lt;&gt;0,Z35&lt;&gt;0),(EXP(LN(Z35/Y35)/(Z$6-Y$6))-1)*100,0)</f>
        <v>5.4625736291202154</v>
      </c>
      <c r="Z109" s="26">
        <f>IF(AND(AA$6-Z$6 &lt;&gt; 0,Z35&lt;&gt;0,AA35&lt;&gt;0),(EXP(LN(AA35/Z35)/(AA$6-Z$6))-1)*100,0)</f>
        <v>2.2363553830654359</v>
      </c>
      <c r="AA109" s="26">
        <f>IF(AND(AB$6-AA$6 &lt;&gt; 0,AA35&lt;&gt;0,AB35&lt;&gt;0),(EXP(LN(AB35/AA35)/(AB$6-AA$6))-1)*100,0)</f>
        <v>1.1584513642469707</v>
      </c>
      <c r="AB109" s="26">
        <f>IF(AND(AB$6-Y$6 &lt;&gt; 0,Y35&lt;&gt;0,AB35&lt;&gt;0),(EXP(LN(AB35/Y35)/(AB$6-Y$6))-1)*100,0)</f>
        <v>1.7587304560493067</v>
      </c>
      <c r="AD109" s="26">
        <f t="shared" ref="AD109" si="277">IF($F$6-$D$6 &lt;&gt; 0,(EXP(LN(1+(AD72/100))/($F$6-$D$6))-1)*100,0)</f>
        <v>1.5164840148858438</v>
      </c>
      <c r="AE109" s="26">
        <f t="shared" ref="AE109" si="278">IF(Z35&gt;0,((1+(AE35/Z35))^(1/($F$6-$D$6))-1)*100,0)</f>
        <v>3.3785674844478697</v>
      </c>
      <c r="AF109" s="26">
        <f t="shared" ref="AF109" si="279">IF($F$6-$D$6 &lt;&gt; 0,(EXP(LN(1+(AF72/100))/($F$6-$D$6))-1)*100,0)</f>
        <v>4.3696494345983439</v>
      </c>
      <c r="AH109" s="24" t="str">
        <f>AH35</f>
        <v>All occupations</v>
      </c>
      <c r="AI109" s="26">
        <f>IF(AND(AJ$6-AI$6 &lt;&gt; 0,AI35&lt;&gt;0,AJ35&lt;&gt;0),(EXP(LN(AJ35/AI35)/(AJ$6-AI$6))-1)*100,0)</f>
        <v>-1.8590252204141677</v>
      </c>
      <c r="AJ109" s="26">
        <f>IF(AND(AK$6-AJ$6 &lt;&gt; 0,AJ35&lt;&gt;0,AK35&lt;&gt;0),(EXP(LN(AK35/AJ35)/(AK$6-AJ$6))-1)*100,0)</f>
        <v>5.8365141705170265</v>
      </c>
      <c r="AK109" s="26">
        <f>IF(AND(AL$6-AK$6 &lt;&gt; 0,AK35&lt;&gt;0,AL35&lt;&gt;0),(EXP(LN(AL35/AK35)/(AL$6-AK$6))-1)*100,0)</f>
        <v>1.0225566924734864</v>
      </c>
      <c r="AL109" s="26">
        <f>IF(AND(AM$6-AL$6 &lt;&gt; 0,AL35&lt;&gt;0,AM35&lt;&gt;0),(EXP(LN(AM35/AL35)/(AM$6-AL$6))-1)*100,0)</f>
        <v>0.99221713137058742</v>
      </c>
      <c r="AM109" s="26">
        <f>IF(AND(AM$6-AJ$6 &lt;&gt; 0,AJ35&lt;&gt;0,AM35&lt;&gt;0),(EXP(LN(AM35/AJ35)/(AM$6-AJ$6))-1)*100,0)</f>
        <v>1.2978897494754005</v>
      </c>
      <c r="AO109" s="26">
        <f t="shared" ref="AO109" si="280">IF($F$6-$D$6 &lt;&gt; 0,(EXP(LN(1+(AO72/100))/($F$6-$D$6))-1)*100,0)</f>
        <v>1.0023293058567084</v>
      </c>
      <c r="AP109" s="26">
        <f t="shared" ref="AP109" si="281">IF(AK35&gt;0,((1+(AP35/AK35))^(1/($F$6-$D$6))-1)*100,0)</f>
        <v>3.1884841475483983</v>
      </c>
      <c r="AQ109" s="26">
        <f t="shared" ref="AQ109" si="282">IF($F$6-$D$6 &lt;&gt; 0,(EXP(LN(1+(AQ72/100))/($F$6-$D$6))-1)*100,0)</f>
        <v>3.8511132065436549</v>
      </c>
      <c r="AS109" s="24" t="str">
        <f>AS35</f>
        <v>All occupations</v>
      </c>
      <c r="AT109" s="26">
        <f>IF(AND(AU$6-AT$6 &lt;&gt; 0,AT35&lt;&gt;0,AU35&lt;&gt;0),(EXP(LN(AU35/AT35)/(AU$6-AT$6))-1)*100,0)</f>
        <v>0.1564545440245535</v>
      </c>
      <c r="AU109" s="26">
        <f>IF(AND(AV$6-AU$6 &lt;&gt; 0,AU35&lt;&gt;0,AV35&lt;&gt;0),(EXP(LN(AV35/AU35)/(AV$6-AU$6))-1)*100,0)</f>
        <v>5.048300287404861</v>
      </c>
      <c r="AV109" s="26">
        <f>IF(AND(AW$6-AV$6 &lt;&gt; 0,AV35&lt;&gt;0,AW35&lt;&gt;0),(EXP(LN(AW35/AV35)/(AW$6-AV$6))-1)*100,0)</f>
        <v>1.8478655105538033</v>
      </c>
      <c r="AW109" s="26">
        <f>IF(AND(AX$6-AW$6 &lt;&gt; 0,AW35&lt;&gt;0,AX35&lt;&gt;0),(EXP(LN(AX35/AW35)/(AX$6-AW$6))-1)*100,0)</f>
        <v>1.1403458975167258</v>
      </c>
      <c r="AX109" s="26">
        <f>IF(AND(AX$6-AU$6 &lt;&gt; 0,AU35&lt;&gt;0,AX35&lt;&gt;0),(EXP(LN(AX35/AU35)/(AX$6-AU$6))-1)*100,0)</f>
        <v>1.6013701327509233</v>
      </c>
      <c r="AZ109" s="26">
        <f t="shared" ref="AZ109" si="283">IF($F$6-$D$6 &lt;&gt; 0,(EXP(LN(1+(AZ72/100))/($F$6-$D$6))-1)*100,0)</f>
        <v>1.3756379625385007</v>
      </c>
      <c r="BA109" s="26">
        <f t="shared" ref="BA109" si="284">IF(AV35&gt;0,((1+(BA35/AV35))^(1/($F$6-$D$6))-1)*100,0)</f>
        <v>3.216842446637358</v>
      </c>
      <c r="BB109" s="26">
        <f t="shared" ref="BB109" si="285">IF($F$6-$D$6 &lt;&gt; 0,(EXP(LN(1+(BB72/100))/($F$6-$D$6))-1)*100,0)</f>
        <v>4.1312877992760511</v>
      </c>
      <c r="BD109" s="24" t="str">
        <f>BD35</f>
        <v>All occupations</v>
      </c>
      <c r="BE109" s="26">
        <f>IF(AND(BF$6-BE$6 &lt;&gt; 0,BE35&lt;&gt;0,BF35&lt;&gt;0),(EXP(LN(BF35/BE35)/(BF$6-BE$6))-1)*100,0)</f>
        <v>1.4676203568061208</v>
      </c>
      <c r="BF109" s="26">
        <f>IF(AND(BG$6-BF$6 &lt;&gt; 0,BF35&lt;&gt;0,BG35&lt;&gt;0),(EXP(LN(BG35/BF35)/(BG$6-BF$6))-1)*100,0)</f>
        <v>-4.2875554292373437</v>
      </c>
      <c r="BG109" s="26">
        <f>IF(AND(BH$6-BG$6 &lt;&gt; 0,BG35&lt;&gt;0,BH35&lt;&gt;0),(EXP(LN(BH35/BG35)/(BH$6-BG$6))-1)*100,0)</f>
        <v>0.50574478358447195</v>
      </c>
      <c r="BH109" s="26">
        <f>IF(AND(BI$6-BH$6 &lt;&gt; 0,BH35&lt;&gt;0,BI35&lt;&gt;0),(EXP(LN(BI35/BH35)/(BI$6-BH$6))-1)*100,0)</f>
        <v>0.25727386893179549</v>
      </c>
      <c r="BI109" s="26">
        <f>IF(AND(BI$6-BF$6 &lt;&gt; 0,BF35&lt;&gt;0,BI35&lt;&gt;0),(EXP(LN(BI35/BF35)/(BI$6-BF$6))-1)*100,0)</f>
        <v>4.4359832747598027E-2</v>
      </c>
      <c r="BK109" s="26">
        <f t="shared" ref="BK109" si="286">IF($F$6-$D$6 &lt;&gt; 0,(EXP(LN(1+(BK72/100))/($F$6-$D$6))-1)*100,0)</f>
        <v>0.34002917968047885</v>
      </c>
      <c r="BL109" s="26">
        <f t="shared" ref="BL109" si="287">IF(BG35&gt;0,((1+(BL35/BG35))^(1/($F$6-$D$6))-1)*100,0)</f>
        <v>2.4746156368923078</v>
      </c>
      <c r="BM109" s="26">
        <f t="shared" ref="BM109" si="288">IF($F$6-$D$6 &lt;&gt; 0,(EXP(LN(1+(BM72/100))/($F$6-$D$6))-1)*100,0)</f>
        <v>2.7178495655630686</v>
      </c>
      <c r="BO109" s="24" t="str">
        <f>BO35</f>
        <v>All occupations</v>
      </c>
      <c r="BP109" s="26">
        <f>IF(AND(BQ$6-BP$6 &lt;&gt; 0,BP35&lt;&gt;0,BQ35&lt;&gt;0),(EXP(LN(BQ35/BP35)/(BQ$6-BP$6))-1)*100,0)</f>
        <v>-1.3335590398416919</v>
      </c>
      <c r="BQ109" s="26">
        <f>IF(AND(BR$6-BQ$6 &lt;&gt; 0,BQ35&lt;&gt;0,BR35&lt;&gt;0),(EXP(LN(BR35/BQ35)/(BR$6-BQ$6))-1)*100,0)</f>
        <v>-4.6395345343374412</v>
      </c>
      <c r="BR109" s="26">
        <f>IF(AND(BS$6-BR$6 &lt;&gt; 0,BR35&lt;&gt;0,BS35&lt;&gt;0),(EXP(LN(BS35/BR35)/(BS$6-BR$6))-1)*100,0)</f>
        <v>-1.867063504715949</v>
      </c>
      <c r="BS109" s="26">
        <f>IF(AND(BT$6-BS$6 &lt;&gt; 0,BS35&lt;&gt;0,BT35&lt;&gt;0),(EXP(LN(BT35/BS35)/(BT$6-BS$6))-1)*100,0)</f>
        <v>-2.4724718111430954</v>
      </c>
      <c r="BT109" s="26">
        <f>IF(AND(BT$6-BQ$6 &lt;&gt; 0,BQ35&lt;&gt;0,BT35&lt;&gt;0),(EXP(LN(BT35/BQ35)/(BT$6-BQ$6))-1)*100,0)</f>
        <v>-2.4208216730549625</v>
      </c>
      <c r="BV109" s="26">
        <f t="shared" ref="BV109" si="289">IF($F$6-$D$6 &lt;&gt; 0,(EXP(LN(1+(BV72/100))/($F$6-$D$6))-1)*100,0)</f>
        <v>-2.2710851760444517</v>
      </c>
      <c r="BW109" s="26">
        <f t="shared" ref="BW109" si="290">IF(BR35&gt;0,((1+(BW35/BR35))^(1/($F$6-$D$6))-1)*100,0)</f>
        <v>2.2651520209141296</v>
      </c>
      <c r="BX109" s="26">
        <f t="shared" ref="BX109" si="291">IF($F$6-$D$6 &lt;&gt; 0,(EXP(LN(1+(BX72/100))/($F$6-$D$6))-1)*100,0)</f>
        <v>0.68498549172617551</v>
      </c>
      <c r="BZ109" s="24" t="str">
        <f>BZ35</f>
        <v>All occupations</v>
      </c>
      <c r="CA109" s="26">
        <f>IF(AND(CB$6-CA$6 &lt;&gt; 0,CA35&lt;&gt;0,CB35&lt;&gt;0),(EXP(LN(CB35/CA35)/(CB$6-CA$6))-1)*100,0)</f>
        <v>3.7455061689591895</v>
      </c>
      <c r="CB109" s="26">
        <f>IF(AND(CC$6-CB$6 &lt;&gt; 0,CB35&lt;&gt;0,CC35&lt;&gt;0),(EXP(LN(CC35/CB35)/(CC$6-CB$6))-1)*100,0)</f>
        <v>-8.9143087392066214</v>
      </c>
      <c r="CC109" s="26">
        <f>IF(AND(CD$6-CC$6 &lt;&gt; 0,CC35&lt;&gt;0,CD35&lt;&gt;0),(EXP(LN(CD35/CC35)/(CD$6-CC$6))-1)*100,0)</f>
        <v>-2.0819328983379126</v>
      </c>
      <c r="CD109" s="26">
        <f>IF(AND(CE$6-CD$6 &lt;&gt; 0,CD35&lt;&gt;0,CE35&lt;&gt;0),(EXP(LN(CE35/CD35)/(CE$6-CD$6))-1)*100,0)</f>
        <v>-3.3477166527758007</v>
      </c>
      <c r="CE109" s="26">
        <f>IF(AND(CE$6-CB$6 &lt;&gt; 0,CB35&lt;&gt;0,CE35&lt;&gt;0),(EXP(LN(CE35/CB35)/(CE$6-CB$6))-1)*100,0)</f>
        <v>-3.3130537148062911</v>
      </c>
      <c r="CG109" s="26">
        <f t="shared" ref="CG109" si="292">IF($F$6-$D$6 &lt;&gt; 0,(EXP(LN(1+(CG72/100))/($F$6-$D$6))-1)*100,0)</f>
        <v>-2.9276173424966245</v>
      </c>
      <c r="CH109" s="26">
        <f t="shared" ref="CH109" si="293">IF(CC35&gt;0,((1+(CH35/CC35))^(1/($F$6-$D$6))-1)*100,0)</f>
        <v>1.7376343796593696</v>
      </c>
      <c r="CI109" s="26">
        <f t="shared" ref="CI109" si="294">IF($F$6-$D$6 &lt;&gt; 0,(EXP(LN(1+(CI72/100))/($F$6-$D$6))-1)*100,0)</f>
        <v>-0.44534173498288476</v>
      </c>
      <c r="CK109" s="24" t="str">
        <f>CK35</f>
        <v>All occupations</v>
      </c>
      <c r="CL109" s="26">
        <f>IF(AND(CM$6-CL$6 &lt;&gt; 0,CL35&lt;&gt;0,CM35&lt;&gt;0),(EXP(LN(CM35/CL35)/(CM$6-CL$6))-1)*100,0)</f>
        <v>-2.0664218155474368</v>
      </c>
      <c r="CM109" s="26">
        <f>IF(AND(CN$6-CM$6 &lt;&gt; 0,CM35&lt;&gt;0,CN35&lt;&gt;0),(EXP(LN(CN35/CM35)/(CN$6-CM$6))-1)*100,0)</f>
        <v>20.969256143741568</v>
      </c>
      <c r="CN109" s="26">
        <f>IF(AND(CO$6-CN$6 &lt;&gt; 0,CN35&lt;&gt;0,CO35&lt;&gt;0),(EXP(LN(CO35/CN35)/(CO$6-CN$6))-1)*100,0)</f>
        <v>-5.8313644431808642</v>
      </c>
      <c r="CO109" s="26">
        <f>IF(AND(CP$6-CO$6 &lt;&gt; 0,CO35&lt;&gt;0,CP35&lt;&gt;0),(EXP(LN(CP35/CO35)/(CP$6-CO$6))-1)*100,0)</f>
        <v>-2.9843024410531327</v>
      </c>
      <c r="CP109" s="26">
        <f>IF(AND(CP$6-CM$6 &lt;&gt; 0,CM35&lt;&gt;0,CP35&lt;&gt;0),(EXP(LN(CP35/CM35)/(CP$6-CM$6))-1)*100,0)</f>
        <v>-2.5483590068365203</v>
      </c>
      <c r="CR109" s="26">
        <f t="shared" ref="CR109" si="295">IF($F$6-$D$6 &lt;&gt; 0,(EXP(LN(1+(CR72/100))/($F$6-$D$6))-1)*100,0)</f>
        <v>-3.942760936455858</v>
      </c>
      <c r="CS109" s="26">
        <f t="shared" ref="CS109" si="296">IF(CN35&gt;0,((1+(CS35/CN35))^(1/($F$6-$D$6))-1)*100,0)</f>
        <v>1.4313958247645475</v>
      </c>
      <c r="CT109" s="26">
        <f t="shared" ref="CT109" si="297">IF($F$6-$D$6 &lt;&gt; 0,(EXP(LN(1+(CT72/100))/($F$6-$D$6))-1)*100,0)</f>
        <v>-1.6044424998207574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Swindon and Wiltshire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Swindon and Wiltshire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Swindon and Wiltshire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Swindon and Wiltshire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Swindon and Wiltshire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Swindon and Wiltshire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Swindon and Wiltshire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Swindon and Wiltshire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Swindon and Wiltshire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0.14378315315826073</v>
      </c>
      <c r="C119" s="27">
        <f t="shared" si="299"/>
        <v>1.2168079837233781E-2</v>
      </c>
      <c r="D119" s="27">
        <f t="shared" si="299"/>
        <v>0.11645616294014399</v>
      </c>
      <c r="E119" s="27">
        <f t="shared" si="299"/>
        <v>0.3326247049976111</v>
      </c>
      <c r="F119" s="27">
        <f t="shared" ref="F119:F144" si="300">F8-D8</f>
        <v>0.44908086793775509</v>
      </c>
      <c r="L119" t="str">
        <f>A119</f>
        <v>11 Corporate managers and directors</v>
      </c>
      <c r="M119" s="27">
        <f t="shared" ref="M119:P144" si="301">N8-M8</f>
        <v>1.0812547818233371</v>
      </c>
      <c r="N119" s="27">
        <f t="shared" si="301"/>
        <v>6.7383603426347527E-2</v>
      </c>
      <c r="O119" s="27">
        <f t="shared" si="301"/>
        <v>0.6413915163490147</v>
      </c>
      <c r="P119" s="27">
        <f t="shared" si="301"/>
        <v>2.2048562274348873</v>
      </c>
      <c r="Q119" s="27">
        <f t="shared" ref="Q119:Q144" si="302">Q8-O8</f>
        <v>2.846247743783902</v>
      </c>
      <c r="W119" t="str">
        <f>A119</f>
        <v>11 Corporate managers and directors</v>
      </c>
      <c r="X119" s="27">
        <f t="shared" ref="X119:AA144" si="303">Y8-X8</f>
        <v>1.0798228387668214</v>
      </c>
      <c r="Y119" s="27">
        <f t="shared" si="303"/>
        <v>0.2381198201649628</v>
      </c>
      <c r="Z119" s="27">
        <f t="shared" si="303"/>
        <v>-0.26609301801934038</v>
      </c>
      <c r="AA119" s="27">
        <f t="shared" si="303"/>
        <v>0.76709880662326668</v>
      </c>
      <c r="AB119" s="27">
        <f t="shared" ref="AB119:AB144" si="304">AB8-Z8</f>
        <v>0.50100578860392631</v>
      </c>
      <c r="AH119" t="str">
        <f>L119</f>
        <v>11 Corporate managers and directors</v>
      </c>
      <c r="AI119" s="27">
        <f t="shared" ref="AI119:AL144" si="305">AJ8-AI8</f>
        <v>8.6103884319481905E-2</v>
      </c>
      <c r="AJ119" s="27">
        <f t="shared" si="305"/>
        <v>0.14820913333033658</v>
      </c>
      <c r="AK119" s="27">
        <f t="shared" si="305"/>
        <v>-0.12015396042498105</v>
      </c>
      <c r="AL119" s="27">
        <f t="shared" si="305"/>
        <v>7.4026602128746566E-2</v>
      </c>
      <c r="AM119" s="27">
        <f t="shared" ref="AM119:AM144" si="306">AM8-AK8</f>
        <v>-4.6127358296234489E-2</v>
      </c>
      <c r="AS119" t="str">
        <f>W119</f>
        <v>11 Corporate managers and directors</v>
      </c>
      <c r="AT119" s="27">
        <f t="shared" ref="AT119:AW144" si="307">AU8-AT8</f>
        <v>0.14986652323961924</v>
      </c>
      <c r="AU119" s="27">
        <f t="shared" si="307"/>
        <v>0.17846421374436927</v>
      </c>
      <c r="AV119" s="27">
        <f t="shared" si="307"/>
        <v>-0.21484981518882806</v>
      </c>
      <c r="AW119" s="27">
        <f t="shared" si="307"/>
        <v>0.10330884369961257</v>
      </c>
      <c r="AX119" s="27">
        <f t="shared" ref="AX119:AX144" si="308">AX8-AV8</f>
        <v>-0.11154097148921549</v>
      </c>
      <c r="BD119" t="str">
        <f>AH119</f>
        <v>11 Corporate managers and directors</v>
      </c>
      <c r="BE119" s="27">
        <f t="shared" ref="BE119:BH144" si="309">BF8-BE8</f>
        <v>0.90230173889820708</v>
      </c>
      <c r="BF119" s="27">
        <f t="shared" si="309"/>
        <v>8.9936922066979008E-2</v>
      </c>
      <c r="BG119" s="27">
        <f t="shared" si="309"/>
        <v>-0.95795799368972379</v>
      </c>
      <c r="BH119" s="27">
        <f t="shared" si="309"/>
        <v>7.1808522109434669E-2</v>
      </c>
      <c r="BI119" s="27">
        <f t="shared" ref="BI119:BI144" si="310">BI8-BG8</f>
        <v>-0.88614947158028912</v>
      </c>
      <c r="BO119" t="str">
        <f>AS119</f>
        <v>11 Corporate managers and directors</v>
      </c>
      <c r="BP119" s="27">
        <f t="shared" ref="BP119:BS144" si="311">BQ8-BP8</f>
        <v>0.13980449693472341</v>
      </c>
      <c r="BQ119" s="27">
        <f t="shared" si="311"/>
        <v>0.2335889374553699</v>
      </c>
      <c r="BR119" s="27">
        <f t="shared" si="311"/>
        <v>-1.1394546578504108</v>
      </c>
      <c r="BS119" s="27">
        <f t="shared" si="311"/>
        <v>-0.83262400459398167</v>
      </c>
      <c r="BT119" s="27">
        <f t="shared" ref="BT119:BT144" si="312">BT8-BR8</f>
        <v>-1.9720786624443924</v>
      </c>
      <c r="BZ119" t="str">
        <f>BD119</f>
        <v>11 Corporate managers and directors</v>
      </c>
      <c r="CA119" s="68">
        <f t="shared" ref="CA119:CD144" si="313">CB8-CA8</f>
        <v>0.82340331652783227</v>
      </c>
      <c r="CB119" s="68">
        <f t="shared" si="313"/>
        <v>-1.9507929709462246E-2</v>
      </c>
      <c r="CC119" s="68">
        <f t="shared" si="313"/>
        <v>-0.56370440386991438</v>
      </c>
      <c r="CD119" s="68">
        <f t="shared" si="313"/>
        <v>-0.34661544166225244</v>
      </c>
      <c r="CE119" s="68">
        <f t="shared" ref="CE119:CE144" si="314">CE8-CC8</f>
        <v>-0.91031984553216683</v>
      </c>
      <c r="CK119" t="str">
        <f>BO119</f>
        <v>11 Corporate managers and directors</v>
      </c>
      <c r="CL119" s="68">
        <f t="shared" ref="CL119:CO144" si="315">CM8-CL8</f>
        <v>0.11320749773853556</v>
      </c>
      <c r="CM119" s="68">
        <f t="shared" si="315"/>
        <v>0.12241137088496845</v>
      </c>
      <c r="CN119" s="68">
        <f t="shared" si="315"/>
        <v>-0.10966228872125472</v>
      </c>
      <c r="CO119" s="68">
        <f t="shared" si="315"/>
        <v>-7.2309155958416638E-2</v>
      </c>
      <c r="CP119" s="68">
        <f t="shared" ref="CP119:CP144" si="316">CP8-CN8</f>
        <v>-0.18197144467967136</v>
      </c>
    </row>
    <row r="120" spans="1:94" x14ac:dyDescent="0.2">
      <c r="A120" t="str">
        <f t="shared" si="298"/>
        <v>12 Other managers and proprietors</v>
      </c>
      <c r="B120" s="27">
        <f t="shared" si="299"/>
        <v>5.5227877101609035E-2</v>
      </c>
      <c r="C120" s="27">
        <f t="shared" si="299"/>
        <v>-2.0427752150788986E-2</v>
      </c>
      <c r="D120" s="27">
        <f t="shared" si="299"/>
        <v>8.3141664411984256E-2</v>
      </c>
      <c r="E120" s="27">
        <f t="shared" si="299"/>
        <v>0.16560241825227279</v>
      </c>
      <c r="F120" s="27">
        <f t="shared" si="300"/>
        <v>0.24874408266425704</v>
      </c>
      <c r="L120" t="str">
        <f t="shared" ref="L120:L143" si="317">A120</f>
        <v>12 Other managers and proprietors</v>
      </c>
      <c r="M120" s="27">
        <f t="shared" si="301"/>
        <v>0.39610477779003861</v>
      </c>
      <c r="N120" s="27">
        <f t="shared" si="301"/>
        <v>-2.85839248365094E-3</v>
      </c>
      <c r="O120" s="27">
        <f t="shared" si="301"/>
        <v>0.58316741787769177</v>
      </c>
      <c r="P120" s="27">
        <f t="shared" si="301"/>
        <v>1.3359066221523244</v>
      </c>
      <c r="Q120" s="27">
        <f t="shared" si="302"/>
        <v>1.9190740400300161</v>
      </c>
      <c r="W120" t="str">
        <f t="shared" ref="W120:W143" si="318">A120</f>
        <v>12 Other managers and proprietors</v>
      </c>
      <c r="X120" s="27">
        <f t="shared" si="303"/>
        <v>0.2377815636392393</v>
      </c>
      <c r="Y120" s="27">
        <f t="shared" si="303"/>
        <v>6.4904691766593636E-2</v>
      </c>
      <c r="Z120" s="27">
        <f t="shared" si="303"/>
        <v>0.54002676461280164</v>
      </c>
      <c r="AA120" s="27">
        <f t="shared" si="303"/>
        <v>0.69099300185319512</v>
      </c>
      <c r="AB120" s="27">
        <f t="shared" si="304"/>
        <v>1.2310197664659968</v>
      </c>
      <c r="AH120" t="str">
        <f t="shared" ref="AH120:AH143" si="319">L120</f>
        <v>12 Other managers and proprietors</v>
      </c>
      <c r="AI120" s="27">
        <f t="shared" si="305"/>
        <v>3.4379512497238696E-2</v>
      </c>
      <c r="AJ120" s="27">
        <f t="shared" si="305"/>
        <v>7.5844704467902591E-2</v>
      </c>
      <c r="AK120" s="27">
        <f t="shared" si="305"/>
        <v>5.5236077086742053E-2</v>
      </c>
      <c r="AL120" s="27">
        <f t="shared" si="305"/>
        <v>0.19073431994320567</v>
      </c>
      <c r="AM120" s="27">
        <f t="shared" si="306"/>
        <v>0.24597039702994772</v>
      </c>
      <c r="AS120" t="str">
        <f t="shared" ref="AS120:AS143" si="320">W120</f>
        <v>12 Other managers and proprietors</v>
      </c>
      <c r="AT120" s="27">
        <f t="shared" si="307"/>
        <v>4.4267210296162096E-2</v>
      </c>
      <c r="AU120" s="27">
        <f t="shared" si="307"/>
        <v>4.1812218560297487E-2</v>
      </c>
      <c r="AV120" s="27">
        <f t="shared" si="307"/>
        <v>0.13937733335703528</v>
      </c>
      <c r="AW120" s="27">
        <f t="shared" si="307"/>
        <v>5.6990987676694749E-2</v>
      </c>
      <c r="AX120" s="27">
        <f t="shared" si="308"/>
        <v>0.19636832103373003</v>
      </c>
      <c r="BD120" t="str">
        <f t="shared" ref="BD120:BD143" si="321">AH120</f>
        <v>12 Other managers and proprietors</v>
      </c>
      <c r="BE120" s="27">
        <f t="shared" si="309"/>
        <v>-3.5324845081302403E-2</v>
      </c>
      <c r="BF120" s="27">
        <f t="shared" si="309"/>
        <v>9.1861759420139855E-2</v>
      </c>
      <c r="BG120" s="27">
        <f t="shared" si="309"/>
        <v>-0.14299732042224056</v>
      </c>
      <c r="BH120" s="27">
        <f t="shared" si="309"/>
        <v>7.2546031478203155E-2</v>
      </c>
      <c r="BI120" s="27">
        <f t="shared" si="310"/>
        <v>-7.0451288944037405E-2</v>
      </c>
      <c r="BO120" t="str">
        <f t="shared" ref="BO120:BO143" si="322">AS120</f>
        <v>12 Other managers and proprietors</v>
      </c>
      <c r="BP120" s="27">
        <f t="shared" si="311"/>
        <v>1.7630585351334105E-2</v>
      </c>
      <c r="BQ120" s="27">
        <f t="shared" si="311"/>
        <v>5.7715275861829785E-2</v>
      </c>
      <c r="BR120" s="27">
        <f t="shared" si="311"/>
        <v>-0.21035913465773159</v>
      </c>
      <c r="BS120" s="27">
        <f t="shared" si="311"/>
        <v>-0.48329597226776744</v>
      </c>
      <c r="BT120" s="27">
        <f t="shared" si="312"/>
        <v>-0.69365510692549903</v>
      </c>
      <c r="BZ120" t="str">
        <f t="shared" ref="BZ120:BZ143" si="323">BD120</f>
        <v>12 Other managers and proprietors</v>
      </c>
      <c r="CA120" s="68">
        <f t="shared" si="313"/>
        <v>0.45278485793700285</v>
      </c>
      <c r="CB120" s="68">
        <f t="shared" si="313"/>
        <v>-9.1007830724615824E-2</v>
      </c>
      <c r="CC120" s="68">
        <f t="shared" si="313"/>
        <v>-0.12777287944738003</v>
      </c>
      <c r="CD120" s="68">
        <f t="shared" si="313"/>
        <v>-0.29819560247314358</v>
      </c>
      <c r="CE120" s="68">
        <f t="shared" si="314"/>
        <v>-0.42596848192052361</v>
      </c>
      <c r="CK120" t="str">
        <f t="shared" ref="CK120:CK143" si="324">BO120</f>
        <v>12 Other managers and proprietors</v>
      </c>
      <c r="CL120" s="68">
        <f t="shared" si="315"/>
        <v>-9.8890989481142944E-3</v>
      </c>
      <c r="CM120" s="68">
        <f t="shared" si="315"/>
        <v>0.10987503641924484</v>
      </c>
      <c r="CN120" s="68">
        <f t="shared" si="315"/>
        <v>-8.4726352566422081E-2</v>
      </c>
      <c r="CO120" s="68">
        <f t="shared" si="315"/>
        <v>-6.607753124019955E-3</v>
      </c>
      <c r="CP120" s="68">
        <f t="shared" si="316"/>
        <v>-9.1334105690442036E-2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0.34758733588898205</v>
      </c>
      <c r="C121" s="27">
        <f t="shared" si="299"/>
        <v>-3.6213153214297078E-2</v>
      </c>
      <c r="D121" s="27">
        <f t="shared" si="299"/>
        <v>0.56228260917099782</v>
      </c>
      <c r="E121" s="27">
        <f t="shared" si="299"/>
        <v>0.83543943498098638</v>
      </c>
      <c r="F121" s="27">
        <f t="shared" si="300"/>
        <v>1.3977220441519842</v>
      </c>
      <c r="L121" t="str">
        <f t="shared" si="317"/>
        <v>21 Science, research, engineering and technology professionals</v>
      </c>
      <c r="M121" s="27">
        <f t="shared" si="301"/>
        <v>1.2550640638123767</v>
      </c>
      <c r="N121" s="27">
        <f t="shared" si="301"/>
        <v>5.1414232599796605E-2</v>
      </c>
      <c r="O121" s="27">
        <f t="shared" si="301"/>
        <v>2.8226725766506853</v>
      </c>
      <c r="P121" s="27">
        <f t="shared" si="301"/>
        <v>4.0114171403932843</v>
      </c>
      <c r="Q121" s="27">
        <f t="shared" si="302"/>
        <v>6.8340897170439696</v>
      </c>
      <c r="W121" t="str">
        <f t="shared" si="318"/>
        <v>21 Science, research, engineering and technology professionals</v>
      </c>
      <c r="X121" s="27">
        <f t="shared" si="303"/>
        <v>0.31327922556773302</v>
      </c>
      <c r="Y121" s="27">
        <f t="shared" si="303"/>
        <v>0.14030821358994139</v>
      </c>
      <c r="Z121" s="27">
        <f t="shared" si="303"/>
        <v>1.7005932676951536</v>
      </c>
      <c r="AA121" s="27">
        <f t="shared" si="303"/>
        <v>0.44428067661081094</v>
      </c>
      <c r="AB121" s="27">
        <f t="shared" si="304"/>
        <v>2.1448739443059646</v>
      </c>
      <c r="AH121" t="str">
        <f t="shared" si="319"/>
        <v>21 Science, research, engineering and technology professionals</v>
      </c>
      <c r="AI121" s="27">
        <f t="shared" si="305"/>
        <v>-2.9801569879341905E-2</v>
      </c>
      <c r="AJ121" s="27">
        <f t="shared" si="305"/>
        <v>0.10249897788392603</v>
      </c>
      <c r="AK121" s="27">
        <f t="shared" si="305"/>
        <v>0.17903172046038041</v>
      </c>
      <c r="AL121" s="27">
        <f t="shared" si="305"/>
        <v>9.1417391476196652E-2</v>
      </c>
      <c r="AM121" s="27">
        <f t="shared" si="306"/>
        <v>0.27044911193657706</v>
      </c>
      <c r="AS121" t="str">
        <f t="shared" si="320"/>
        <v>21 Science, research, engineering and technology professionals</v>
      </c>
      <c r="AT121" s="27">
        <f t="shared" si="307"/>
        <v>4.6833215939295236E-2</v>
      </c>
      <c r="AU121" s="27">
        <f t="shared" si="307"/>
        <v>-2.1225568886565238E-2</v>
      </c>
      <c r="AV121" s="27">
        <f t="shared" si="307"/>
        <v>0.20722610527991359</v>
      </c>
      <c r="AW121" s="27">
        <f t="shared" si="307"/>
        <v>-3.005915506925616E-2</v>
      </c>
      <c r="AX121" s="27">
        <f t="shared" si="308"/>
        <v>0.17716695021065743</v>
      </c>
      <c r="BD121" t="str">
        <f t="shared" si="321"/>
        <v>21 Science, research, engineering and technology professionals</v>
      </c>
      <c r="BE121" s="27">
        <f t="shared" si="309"/>
        <v>0.26197634727917851</v>
      </c>
      <c r="BF121" s="27">
        <f t="shared" si="309"/>
        <v>0.12495503437680755</v>
      </c>
      <c r="BG121" s="27">
        <f t="shared" si="309"/>
        <v>0.22424947335888135</v>
      </c>
      <c r="BH121" s="27">
        <f t="shared" si="309"/>
        <v>-0.13211988499529914</v>
      </c>
      <c r="BI121" s="27">
        <f t="shared" si="310"/>
        <v>9.2129588363582204E-2</v>
      </c>
      <c r="BO121" t="str">
        <f t="shared" si="322"/>
        <v>21 Science, research, engineering and technology professionals</v>
      </c>
      <c r="BP121" s="27">
        <f t="shared" si="311"/>
        <v>4.6320535796788409E-2</v>
      </c>
      <c r="BQ121" s="27">
        <f t="shared" si="311"/>
        <v>0.23774259567209421</v>
      </c>
      <c r="BR121" s="27">
        <f t="shared" si="311"/>
        <v>2.9652587993597379E-2</v>
      </c>
      <c r="BS121" s="27">
        <f t="shared" si="311"/>
        <v>-0.41123650881273255</v>
      </c>
      <c r="BT121" s="27">
        <f t="shared" si="312"/>
        <v>-0.38158392081913517</v>
      </c>
      <c r="BZ121" t="str">
        <f t="shared" si="323"/>
        <v>21 Science, research, engineering and technology professionals</v>
      </c>
      <c r="CA121" s="68">
        <f t="shared" si="313"/>
        <v>0.35460746743352112</v>
      </c>
      <c r="CB121" s="68">
        <f t="shared" si="313"/>
        <v>3.3187198269890583E-3</v>
      </c>
      <c r="CC121" s="68">
        <f t="shared" si="313"/>
        <v>6.8837064416996663E-2</v>
      </c>
      <c r="CD121" s="68">
        <f t="shared" si="313"/>
        <v>-0.39661989948609477</v>
      </c>
      <c r="CE121" s="68">
        <f t="shared" si="314"/>
        <v>-0.32778283506909811</v>
      </c>
      <c r="CK121" t="str">
        <f t="shared" si="324"/>
        <v>21 Science, research, engineering and technology professionals</v>
      </c>
      <c r="CL121" s="68">
        <f t="shared" si="315"/>
        <v>4.8498976393105964E-2</v>
      </c>
      <c r="CM121" s="68">
        <f t="shared" si="315"/>
        <v>9.5082675634534125E-2</v>
      </c>
      <c r="CN121" s="68">
        <f t="shared" si="315"/>
        <v>2.669562408744619E-2</v>
      </c>
      <c r="CO121" s="68">
        <f t="shared" si="315"/>
        <v>-1.5372123561152196E-2</v>
      </c>
      <c r="CP121" s="68">
        <f t="shared" si="316"/>
        <v>1.1323500526293995E-2</v>
      </c>
    </row>
    <row r="122" spans="1:94" x14ac:dyDescent="0.2">
      <c r="A122" t="str">
        <f t="shared" si="298"/>
        <v>22 Health professionals</v>
      </c>
      <c r="B122" s="27">
        <f t="shared" si="299"/>
        <v>0.28800151697774024</v>
      </c>
      <c r="C122" s="27">
        <f t="shared" si="299"/>
        <v>1.4113308795291823E-2</v>
      </c>
      <c r="D122" s="27">
        <f t="shared" si="299"/>
        <v>0.37269818911258135</v>
      </c>
      <c r="E122" s="27">
        <f t="shared" si="299"/>
        <v>0.76437086601052329</v>
      </c>
      <c r="F122" s="27">
        <f t="shared" si="300"/>
        <v>1.1370690551231046</v>
      </c>
      <c r="L122" t="str">
        <f t="shared" si="317"/>
        <v>22 Health professionals</v>
      </c>
      <c r="M122" s="27">
        <f t="shared" si="301"/>
        <v>0.89097354203440382</v>
      </c>
      <c r="N122" s="27">
        <f t="shared" si="301"/>
        <v>-1.9526853495130059E-2</v>
      </c>
      <c r="O122" s="27">
        <f t="shared" si="301"/>
        <v>0.60193840906234808</v>
      </c>
      <c r="P122" s="27">
        <f t="shared" si="301"/>
        <v>1.618716740422347</v>
      </c>
      <c r="Q122" s="27">
        <f t="shared" si="302"/>
        <v>2.2206551494846951</v>
      </c>
      <c r="W122" t="str">
        <f t="shared" si="318"/>
        <v>22 Health professionals</v>
      </c>
      <c r="X122" s="27">
        <f t="shared" si="303"/>
        <v>0.60317998767553949</v>
      </c>
      <c r="Y122" s="27">
        <f t="shared" si="303"/>
        <v>0.15051203306724137</v>
      </c>
      <c r="Z122" s="27">
        <f t="shared" si="303"/>
        <v>0.17052363218679822</v>
      </c>
      <c r="AA122" s="27">
        <f t="shared" si="303"/>
        <v>0.36525355466851916</v>
      </c>
      <c r="AB122" s="27">
        <f t="shared" si="304"/>
        <v>0.53577718685531739</v>
      </c>
      <c r="AH122" t="str">
        <f t="shared" si="319"/>
        <v>22 Health professionals</v>
      </c>
      <c r="AI122" s="27">
        <f t="shared" si="305"/>
        <v>-0.62017088415756838</v>
      </c>
      <c r="AJ122" s="27">
        <f t="shared" si="305"/>
        <v>-0.15129224399721908</v>
      </c>
      <c r="AK122" s="27">
        <f t="shared" si="305"/>
        <v>-0.82638064638343833</v>
      </c>
      <c r="AL122" s="27">
        <f t="shared" si="305"/>
        <v>-0.56561855840453046</v>
      </c>
      <c r="AM122" s="27">
        <f t="shared" si="306"/>
        <v>-1.3919992047879688</v>
      </c>
      <c r="AS122" t="str">
        <f t="shared" si="320"/>
        <v>22 Health professionals</v>
      </c>
      <c r="AT122" s="27">
        <f t="shared" si="307"/>
        <v>4.6137662559266102E-2</v>
      </c>
      <c r="AU122" s="27">
        <f t="shared" si="307"/>
        <v>5.3881855421974323E-2</v>
      </c>
      <c r="AV122" s="27">
        <f t="shared" si="307"/>
        <v>2.9733343272255575E-2</v>
      </c>
      <c r="AW122" s="27">
        <f t="shared" si="307"/>
        <v>5.1547611383658876E-2</v>
      </c>
      <c r="AX122" s="27">
        <f t="shared" si="308"/>
        <v>8.128095465591445E-2</v>
      </c>
      <c r="BD122" t="str">
        <f t="shared" si="321"/>
        <v>22 Health professionals</v>
      </c>
      <c r="BE122" s="27">
        <f t="shared" si="309"/>
        <v>0.52763631457083782</v>
      </c>
      <c r="BF122" s="27">
        <f t="shared" si="309"/>
        <v>1.1520998675984329E-2</v>
      </c>
      <c r="BG122" s="27">
        <f t="shared" si="309"/>
        <v>0.10707566123180223</v>
      </c>
      <c r="BH122" s="27">
        <f t="shared" si="309"/>
        <v>0.21176057829466899</v>
      </c>
      <c r="BI122" s="27">
        <f t="shared" si="310"/>
        <v>0.31883623952647122</v>
      </c>
      <c r="BO122" t="str">
        <f t="shared" si="322"/>
        <v>22 Health professionals</v>
      </c>
      <c r="BP122" s="27">
        <f t="shared" si="311"/>
        <v>0.23285639727799912</v>
      </c>
      <c r="BQ122" s="27">
        <f t="shared" si="311"/>
        <v>-4.0725690754294108E-2</v>
      </c>
      <c r="BR122" s="27">
        <f t="shared" si="311"/>
        <v>-0.14162276654714678</v>
      </c>
      <c r="BS122" s="27">
        <f t="shared" si="311"/>
        <v>-0.27680998570948379</v>
      </c>
      <c r="BT122" s="27">
        <f t="shared" si="312"/>
        <v>-0.41843275225663057</v>
      </c>
      <c r="BZ122" t="str">
        <f t="shared" si="323"/>
        <v>22 Health professionals</v>
      </c>
      <c r="CA122" s="68">
        <f t="shared" si="313"/>
        <v>0.24509180751582227</v>
      </c>
      <c r="CB122" s="68">
        <f t="shared" si="313"/>
        <v>-4.9303051671529485E-2</v>
      </c>
      <c r="CC122" s="68">
        <f t="shared" si="313"/>
        <v>-7.285264358948107E-2</v>
      </c>
      <c r="CD122" s="68">
        <f t="shared" si="313"/>
        <v>-0.15945951029423905</v>
      </c>
      <c r="CE122" s="68">
        <f t="shared" si="314"/>
        <v>-0.23231215388372012</v>
      </c>
      <c r="CK122" t="str">
        <f t="shared" si="324"/>
        <v>22 Health professionals</v>
      </c>
      <c r="CL122" s="68">
        <f t="shared" si="315"/>
        <v>1.1173012129706651E-2</v>
      </c>
      <c r="CM122" s="68">
        <f t="shared" si="315"/>
        <v>2.2805300932749031E-2</v>
      </c>
      <c r="CN122" s="68">
        <f t="shared" si="315"/>
        <v>6.415530188074281E-3</v>
      </c>
      <c r="CO122" s="68">
        <f t="shared" si="315"/>
        <v>1.2213293827520844E-2</v>
      </c>
      <c r="CP122" s="68">
        <f t="shared" si="316"/>
        <v>1.8628824015595125E-2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0.35808521378001923</v>
      </c>
      <c r="C123" s="27">
        <f t="shared" si="299"/>
        <v>-4.956619888962388E-2</v>
      </c>
      <c r="D123" s="27">
        <f t="shared" si="299"/>
        <v>0.2125460835626245</v>
      </c>
      <c r="E123" s="27">
        <f t="shared" si="299"/>
        <v>0.44328671738633529</v>
      </c>
      <c r="F123" s="27">
        <f t="shared" si="300"/>
        <v>0.65583280094895979</v>
      </c>
      <c r="L123" t="str">
        <f t="shared" si="317"/>
        <v>23 Teaching and other educational professionals</v>
      </c>
      <c r="M123" s="27">
        <f t="shared" si="301"/>
        <v>2.1928952091464753</v>
      </c>
      <c r="N123" s="27">
        <f t="shared" si="301"/>
        <v>6.6540992347800199E-2</v>
      </c>
      <c r="O123" s="27">
        <f t="shared" si="301"/>
        <v>1.0258227136103297</v>
      </c>
      <c r="P123" s="27">
        <f t="shared" si="301"/>
        <v>2.4306933440875902</v>
      </c>
      <c r="Q123" s="27">
        <f t="shared" si="302"/>
        <v>3.4565160576979199</v>
      </c>
      <c r="W123" t="str">
        <f t="shared" si="318"/>
        <v>23 Teaching and other educational professionals</v>
      </c>
      <c r="X123" s="27">
        <f t="shared" si="303"/>
        <v>-0.23693809821657386</v>
      </c>
      <c r="Y123" s="27">
        <f t="shared" si="303"/>
        <v>0.2224934480957339</v>
      </c>
      <c r="Z123" s="27">
        <f t="shared" si="303"/>
        <v>-0.84729913340231588</v>
      </c>
      <c r="AA123" s="27">
        <f t="shared" si="303"/>
        <v>-0.93326534895977531</v>
      </c>
      <c r="AB123" s="27">
        <f t="shared" si="304"/>
        <v>-1.7805644823620912</v>
      </c>
      <c r="AH123" t="str">
        <f t="shared" si="319"/>
        <v>23 Teaching and other educational professionals</v>
      </c>
      <c r="AI123" s="27">
        <f t="shared" si="305"/>
        <v>-0.26461539753760732</v>
      </c>
      <c r="AJ123" s="27">
        <f t="shared" si="305"/>
        <v>-5.7299450349319103E-2</v>
      </c>
      <c r="AK123" s="27">
        <f t="shared" si="305"/>
        <v>-0.15776545625637561</v>
      </c>
      <c r="AL123" s="27">
        <f t="shared" si="305"/>
        <v>4.2334730643190932E-3</v>
      </c>
      <c r="AM123" s="27">
        <f t="shared" si="306"/>
        <v>-0.15353198319205652</v>
      </c>
      <c r="AS123" t="str">
        <f t="shared" si="320"/>
        <v>23 Teaching and other educational professionals</v>
      </c>
      <c r="AT123" s="27">
        <f t="shared" si="307"/>
        <v>1.7855313212598284E-2</v>
      </c>
      <c r="AU123" s="27">
        <f t="shared" si="307"/>
        <v>-1.7099112250544113E-2</v>
      </c>
      <c r="AV123" s="27">
        <f t="shared" si="307"/>
        <v>-3.5677163913903437E-2</v>
      </c>
      <c r="AW123" s="27">
        <f t="shared" si="307"/>
        <v>-3.3678796132128236E-2</v>
      </c>
      <c r="AX123" s="27">
        <f t="shared" si="308"/>
        <v>-6.9355960046031673E-2</v>
      </c>
      <c r="BD123" t="str">
        <f t="shared" si="321"/>
        <v>23 Teaching and other educational professionals</v>
      </c>
      <c r="BE123" s="27">
        <f t="shared" si="309"/>
        <v>0.155811928759228</v>
      </c>
      <c r="BF123" s="27">
        <f t="shared" si="309"/>
        <v>-3.0740308680576645E-2</v>
      </c>
      <c r="BG123" s="27">
        <f t="shared" si="309"/>
        <v>-9.9431195598427169E-2</v>
      </c>
      <c r="BH123" s="27">
        <f t="shared" si="309"/>
        <v>6.1299218111413589E-2</v>
      </c>
      <c r="BI123" s="27">
        <f t="shared" si="310"/>
        <v>-3.813197748701358E-2</v>
      </c>
      <c r="BO123" t="str">
        <f t="shared" si="322"/>
        <v>23 Teaching and other educational professionals</v>
      </c>
      <c r="BP123" s="27">
        <f t="shared" si="311"/>
        <v>6.0039087387608769E-2</v>
      </c>
      <c r="BQ123" s="27">
        <f t="shared" si="311"/>
        <v>-4.3708938038577561E-2</v>
      </c>
      <c r="BR123" s="27">
        <f t="shared" si="311"/>
        <v>-0.10645236435401118</v>
      </c>
      <c r="BS123" s="27">
        <f t="shared" si="311"/>
        <v>-0.10504710231245223</v>
      </c>
      <c r="BT123" s="27">
        <f t="shared" si="312"/>
        <v>-0.21149946666646341</v>
      </c>
      <c r="BZ123" t="str">
        <f t="shared" si="323"/>
        <v>23 Teaching and other educational professionals</v>
      </c>
      <c r="CA123" s="68">
        <f t="shared" si="313"/>
        <v>0.12354103416234569</v>
      </c>
      <c r="CB123" s="68">
        <f t="shared" si="313"/>
        <v>3.8565496531778265E-2</v>
      </c>
      <c r="CC123" s="68">
        <f t="shared" si="313"/>
        <v>-6.9013333664376286E-2</v>
      </c>
      <c r="CD123" s="68">
        <f t="shared" si="313"/>
        <v>-7.6360906193563505E-2</v>
      </c>
      <c r="CE123" s="68">
        <f t="shared" si="314"/>
        <v>-0.14537423985793979</v>
      </c>
      <c r="CK123" t="str">
        <f t="shared" si="324"/>
        <v>23 Teaching and other educational professionals</v>
      </c>
      <c r="CL123" s="68">
        <f t="shared" si="315"/>
        <v>1.484354220094642E-2</v>
      </c>
      <c r="CM123" s="68">
        <f t="shared" si="315"/>
        <v>2.4944692231780342E-2</v>
      </c>
      <c r="CN123" s="68">
        <f t="shared" si="315"/>
        <v>-7.042627414870023E-3</v>
      </c>
      <c r="CO123" s="68">
        <f t="shared" si="315"/>
        <v>-1.8310414071998647E-2</v>
      </c>
      <c r="CP123" s="68">
        <f t="shared" si="316"/>
        <v>-2.535304148686867E-2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0.1387422228786146</v>
      </c>
      <c r="C124" s="27">
        <f t="shared" si="299"/>
        <v>5.3579492491568903E-3</v>
      </c>
      <c r="D124" s="27">
        <f t="shared" si="299"/>
        <v>0.17149699647708749</v>
      </c>
      <c r="E124" s="27">
        <f t="shared" si="299"/>
        <v>0.34416704097425799</v>
      </c>
      <c r="F124" s="27">
        <f t="shared" si="300"/>
        <v>0.51566403745134548</v>
      </c>
      <c r="L124" t="str">
        <f t="shared" si="317"/>
        <v>24 Business, media and public service professionals</v>
      </c>
      <c r="M124" s="27">
        <f t="shared" si="301"/>
        <v>1.7261933864563916</v>
      </c>
      <c r="N124" s="27">
        <f t="shared" si="301"/>
        <v>0.42795679184556867</v>
      </c>
      <c r="O124" s="27">
        <f t="shared" si="301"/>
        <v>1.8094319635568912</v>
      </c>
      <c r="P124" s="27">
        <f t="shared" si="301"/>
        <v>3.6008391867458034</v>
      </c>
      <c r="Q124" s="27">
        <f t="shared" si="302"/>
        <v>5.4102711503026946</v>
      </c>
      <c r="W124" t="str">
        <f t="shared" si="318"/>
        <v>24 Business, media and public service professionals</v>
      </c>
      <c r="X124" s="27">
        <f t="shared" si="303"/>
        <v>0.75624265330448814</v>
      </c>
      <c r="Y124" s="27">
        <f t="shared" si="303"/>
        <v>0.84536358664933964</v>
      </c>
      <c r="Z124" s="27">
        <f t="shared" si="303"/>
        <v>0.33632635166243574</v>
      </c>
      <c r="AA124" s="27">
        <f t="shared" si="303"/>
        <v>-1.8471712672576857E-2</v>
      </c>
      <c r="AB124" s="27">
        <f t="shared" si="304"/>
        <v>0.31785463898985888</v>
      </c>
      <c r="AH124" t="str">
        <f t="shared" si="319"/>
        <v>24 Business, media and public service professionals</v>
      </c>
      <c r="AI124" s="27">
        <f t="shared" si="305"/>
        <v>-7.2846399253546301E-2</v>
      </c>
      <c r="AJ124" s="27">
        <f t="shared" si="305"/>
        <v>8.8562712129115484E-2</v>
      </c>
      <c r="AK124" s="27">
        <f t="shared" si="305"/>
        <v>-4.5031792141886129E-2</v>
      </c>
      <c r="AL124" s="27">
        <f t="shared" si="305"/>
        <v>3.7895776909990797E-4</v>
      </c>
      <c r="AM124" s="27">
        <f t="shared" si="306"/>
        <v>-4.4652834372786221E-2</v>
      </c>
      <c r="AS124" t="str">
        <f t="shared" si="320"/>
        <v>24 Business, media and public service professionals</v>
      </c>
      <c r="AT124" s="27">
        <f t="shared" si="307"/>
        <v>0.10372113932589766</v>
      </c>
      <c r="AU124" s="27">
        <f t="shared" si="307"/>
        <v>0.15504416024231782</v>
      </c>
      <c r="AV124" s="27">
        <f t="shared" si="307"/>
        <v>7.5430592303170618E-2</v>
      </c>
      <c r="AW124" s="27">
        <f t="shared" si="307"/>
        <v>7.6345522177299063E-2</v>
      </c>
      <c r="AX124" s="27">
        <f t="shared" si="308"/>
        <v>0.15177611448046968</v>
      </c>
      <c r="BD124" t="str">
        <f t="shared" si="321"/>
        <v>24 Business, media and public service professionals</v>
      </c>
      <c r="BE124" s="27">
        <f t="shared" si="309"/>
        <v>0.6071071929319225</v>
      </c>
      <c r="BF124" s="27">
        <f t="shared" si="309"/>
        <v>0.24831589361760376</v>
      </c>
      <c r="BG124" s="27">
        <f t="shared" si="309"/>
        <v>1.6069312468447894E-2</v>
      </c>
      <c r="BH124" s="27">
        <f t="shared" si="309"/>
        <v>0.1844447544015253</v>
      </c>
      <c r="BI124" s="27">
        <f t="shared" si="310"/>
        <v>0.2005140668699732</v>
      </c>
      <c r="BO124" t="str">
        <f t="shared" si="322"/>
        <v>24 Business, media and public service professionals</v>
      </c>
      <c r="BP124" s="27">
        <f t="shared" si="311"/>
        <v>8.3942139211638622E-2</v>
      </c>
      <c r="BQ124" s="27">
        <f t="shared" si="311"/>
        <v>0.31617979995252643</v>
      </c>
      <c r="BR124" s="27">
        <f t="shared" si="311"/>
        <v>-0.35324591181362308</v>
      </c>
      <c r="BS124" s="27">
        <f t="shared" si="311"/>
        <v>-0.49948029974774766</v>
      </c>
      <c r="BT124" s="27">
        <f t="shared" si="312"/>
        <v>-0.85272621156137074</v>
      </c>
      <c r="BZ124" t="str">
        <f t="shared" si="323"/>
        <v>24 Business, media and public service professionals</v>
      </c>
      <c r="CA124" s="68">
        <f t="shared" si="313"/>
        <v>0.43146779596783014</v>
      </c>
      <c r="CB124" s="68">
        <f t="shared" si="313"/>
        <v>6.9397481744048584E-2</v>
      </c>
      <c r="CC124" s="68">
        <f t="shared" si="313"/>
        <v>-0.19724171944600744</v>
      </c>
      <c r="CD124" s="68">
        <f t="shared" si="313"/>
        <v>-0.35291159261803617</v>
      </c>
      <c r="CE124" s="68">
        <f t="shared" si="314"/>
        <v>-0.55015331206404361</v>
      </c>
      <c r="CK124" t="str">
        <f t="shared" si="324"/>
        <v>24 Business, media and public service professionals</v>
      </c>
      <c r="CL124" s="68">
        <f t="shared" si="315"/>
        <v>5.0688056645931789E-2</v>
      </c>
      <c r="CM124" s="68">
        <f t="shared" si="315"/>
        <v>8.7774663626960708E-2</v>
      </c>
      <c r="CN124" s="68">
        <f t="shared" si="315"/>
        <v>-2.2302257328676189E-2</v>
      </c>
      <c r="CO124" s="68">
        <f t="shared" si="315"/>
        <v>-3.978283191910012E-2</v>
      </c>
      <c r="CP124" s="68">
        <f t="shared" si="316"/>
        <v>-6.2085089247776309E-2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5.9841155868867874E-2</v>
      </c>
      <c r="C125" s="27">
        <f t="shared" si="299"/>
        <v>2.0731023352833777E-2</v>
      </c>
      <c r="D125" s="27">
        <f t="shared" si="299"/>
        <v>4.1797329871983646E-2</v>
      </c>
      <c r="E125" s="27">
        <f t="shared" si="299"/>
        <v>0.14635628539429316</v>
      </c>
      <c r="F125" s="27">
        <f t="shared" si="300"/>
        <v>0.1881536152662768</v>
      </c>
      <c r="L125" t="str">
        <f t="shared" si="317"/>
        <v>31 Science, engineering and technology associate professionals</v>
      </c>
      <c r="M125" s="27">
        <f t="shared" si="301"/>
        <v>0.26174946529520327</v>
      </c>
      <c r="N125" s="27">
        <f t="shared" si="301"/>
        <v>5.9264620503601595E-2</v>
      </c>
      <c r="O125" s="27">
        <f t="shared" si="301"/>
        <v>0.20495546794836772</v>
      </c>
      <c r="P125" s="27">
        <f t="shared" si="301"/>
        <v>0.58423403443203292</v>
      </c>
      <c r="Q125" s="27">
        <f t="shared" si="302"/>
        <v>0.78918950238040064</v>
      </c>
      <c r="W125" t="str">
        <f t="shared" si="318"/>
        <v>31 Science, engineering and technology associate professionals</v>
      </c>
      <c r="X125" s="27">
        <f t="shared" si="303"/>
        <v>0.23512324294755116</v>
      </c>
      <c r="Y125" s="27">
        <f t="shared" si="303"/>
        <v>0.14586429371436727</v>
      </c>
      <c r="Z125" s="27">
        <f t="shared" si="303"/>
        <v>1.4288486060137995E-2</v>
      </c>
      <c r="AA125" s="27">
        <f t="shared" si="303"/>
        <v>0.20632305837437426</v>
      </c>
      <c r="AB125" s="27">
        <f t="shared" si="304"/>
        <v>0.22061154443451225</v>
      </c>
      <c r="AH125" t="str">
        <f t="shared" si="319"/>
        <v>31 Science, engineering and technology associate professionals</v>
      </c>
      <c r="AI125" s="27">
        <f t="shared" si="305"/>
        <v>7.5906895617224857E-2</v>
      </c>
      <c r="AJ125" s="27">
        <f t="shared" si="305"/>
        <v>3.498043496798775E-3</v>
      </c>
      <c r="AK125" s="27">
        <f t="shared" si="305"/>
        <v>3.4286304587562988E-2</v>
      </c>
      <c r="AL125" s="27">
        <f t="shared" si="305"/>
        <v>0.11572344828861286</v>
      </c>
      <c r="AM125" s="27">
        <f t="shared" si="306"/>
        <v>0.15000975287617585</v>
      </c>
      <c r="AS125" t="str">
        <f t="shared" si="320"/>
        <v>31 Science, engineering and technology associate professionals</v>
      </c>
      <c r="AT125" s="27">
        <f t="shared" si="307"/>
        <v>9.788837877174672E-2</v>
      </c>
      <c r="AU125" s="27">
        <f t="shared" si="307"/>
        <v>4.621126124777053E-3</v>
      </c>
      <c r="AV125" s="27">
        <f t="shared" si="307"/>
        <v>-8.1054379907047225E-2</v>
      </c>
      <c r="AW125" s="27">
        <f t="shared" si="307"/>
        <v>-2.9561235593050794E-2</v>
      </c>
      <c r="AX125" s="27">
        <f t="shared" si="308"/>
        <v>-0.11061561550009802</v>
      </c>
      <c r="BD125" t="str">
        <f t="shared" si="321"/>
        <v>31 Science, engineering and technology associate professionals</v>
      </c>
      <c r="BE125" s="27">
        <f t="shared" si="309"/>
        <v>0.11777261410779105</v>
      </c>
      <c r="BF125" s="27">
        <f t="shared" si="309"/>
        <v>0.12543460027370901</v>
      </c>
      <c r="BG125" s="27">
        <f t="shared" si="309"/>
        <v>-0.291543376304638</v>
      </c>
      <c r="BH125" s="27">
        <f t="shared" si="309"/>
        <v>-0.25585297690052655</v>
      </c>
      <c r="BI125" s="27">
        <f t="shared" si="310"/>
        <v>-0.54739635320516455</v>
      </c>
      <c r="BO125" t="str">
        <f t="shared" si="322"/>
        <v>31 Science, engineering and technology associate professionals</v>
      </c>
      <c r="BP125" s="27">
        <f t="shared" si="311"/>
        <v>6.1839896637271963E-2</v>
      </c>
      <c r="BQ125" s="27">
        <f t="shared" si="311"/>
        <v>0.12606520835874302</v>
      </c>
      <c r="BR125" s="27">
        <f t="shared" si="311"/>
        <v>-0.19433194628896711</v>
      </c>
      <c r="BS125" s="27">
        <f t="shared" si="311"/>
        <v>-8.6626989704506885E-2</v>
      </c>
      <c r="BT125" s="27">
        <f t="shared" si="312"/>
        <v>-0.28095893599347399</v>
      </c>
      <c r="BZ125" t="str">
        <f t="shared" si="323"/>
        <v>31 Science, engineering and technology associate professionals</v>
      </c>
      <c r="CA125" s="68">
        <f t="shared" si="313"/>
        <v>0.24613284357268139</v>
      </c>
      <c r="CB125" s="68">
        <f t="shared" si="313"/>
        <v>6.8012566216369974E-2</v>
      </c>
      <c r="CC125" s="68">
        <f t="shared" si="313"/>
        <v>-0.11510812797148073</v>
      </c>
      <c r="CD125" s="68">
        <f t="shared" si="313"/>
        <v>-9.3431678685332864E-2</v>
      </c>
      <c r="CE125" s="68">
        <f t="shared" si="314"/>
        <v>-0.2085398066568136</v>
      </c>
      <c r="CK125" t="str">
        <f t="shared" si="324"/>
        <v>31 Science, engineering and technology associate professionals</v>
      </c>
      <c r="CL125" s="68">
        <f t="shared" si="315"/>
        <v>2.4075355552415703E-2</v>
      </c>
      <c r="CM125" s="68">
        <f t="shared" si="315"/>
        <v>4.2586165503548074E-2</v>
      </c>
      <c r="CN125" s="68">
        <f t="shared" si="315"/>
        <v>6.2017492183593648E-3</v>
      </c>
      <c r="CO125" s="68">
        <f t="shared" si="315"/>
        <v>2.3663423186621096E-2</v>
      </c>
      <c r="CP125" s="68">
        <f t="shared" si="316"/>
        <v>2.9865172404980461E-2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1.1014276638385362E-2</v>
      </c>
      <c r="C126" s="27">
        <f t="shared" si="299"/>
        <v>-5.3765640120987043E-3</v>
      </c>
      <c r="D126" s="27">
        <f t="shared" si="299"/>
        <v>3.4597738275547241E-2</v>
      </c>
      <c r="E126" s="27">
        <f t="shared" si="299"/>
        <v>5.8663878445174497E-2</v>
      </c>
      <c r="F126" s="27">
        <f t="shared" si="300"/>
        <v>9.3261616720721738E-2</v>
      </c>
      <c r="L126" t="str">
        <f t="shared" si="317"/>
        <v>32 Health and social care associate professionals</v>
      </c>
      <c r="M126" s="27">
        <f t="shared" si="301"/>
        <v>0.19478151594327897</v>
      </c>
      <c r="N126" s="27">
        <f t="shared" si="301"/>
        <v>1.230981546657739E-2</v>
      </c>
      <c r="O126" s="27">
        <f t="shared" si="301"/>
        <v>0.76241777178664283</v>
      </c>
      <c r="P126" s="27">
        <f t="shared" si="301"/>
        <v>1.2054823844994984</v>
      </c>
      <c r="Q126" s="27">
        <f t="shared" si="302"/>
        <v>1.9679001562861411</v>
      </c>
      <c r="W126" t="str">
        <f t="shared" si="318"/>
        <v>32 Health and social care associate professionals</v>
      </c>
      <c r="X126" s="27">
        <f t="shared" si="303"/>
        <v>0.12139456981716079</v>
      </c>
      <c r="Y126" s="27">
        <f t="shared" si="303"/>
        <v>0.11576908264307928</v>
      </c>
      <c r="Z126" s="27">
        <f t="shared" si="303"/>
        <v>1.5001781769754863</v>
      </c>
      <c r="AA126" s="27">
        <f t="shared" si="303"/>
        <v>1.0186425514772126</v>
      </c>
      <c r="AB126" s="27">
        <f t="shared" si="304"/>
        <v>2.5188207284526989</v>
      </c>
      <c r="AH126" t="str">
        <f t="shared" si="319"/>
        <v>32 Health and social care associate professionals</v>
      </c>
      <c r="AI126" s="27">
        <f t="shared" si="305"/>
        <v>-0.23294774245271566</v>
      </c>
      <c r="AJ126" s="27">
        <f t="shared" si="305"/>
        <v>1.8540958801105401E-4</v>
      </c>
      <c r="AK126" s="27">
        <f t="shared" si="305"/>
        <v>0.17056087587735091</v>
      </c>
      <c r="AL126" s="27">
        <f t="shared" si="305"/>
        <v>-0.3896443696315941</v>
      </c>
      <c r="AM126" s="27">
        <f t="shared" si="306"/>
        <v>-0.21908349375424319</v>
      </c>
      <c r="AS126" t="str">
        <f t="shared" si="320"/>
        <v>32 Health and social care associate professionals</v>
      </c>
      <c r="AT126" s="27">
        <f t="shared" si="307"/>
        <v>1.9557092526823583E-2</v>
      </c>
      <c r="AU126" s="27">
        <f t="shared" si="307"/>
        <v>4.1778280437743398E-2</v>
      </c>
      <c r="AV126" s="27">
        <f t="shared" si="307"/>
        <v>0.18504993863917824</v>
      </c>
      <c r="AW126" s="27">
        <f t="shared" si="307"/>
        <v>0.10856263325269544</v>
      </c>
      <c r="AX126" s="27">
        <f t="shared" si="308"/>
        <v>0.29361257189187367</v>
      </c>
      <c r="BD126" t="str">
        <f t="shared" si="321"/>
        <v>32 Health and social care associate professionals</v>
      </c>
      <c r="BE126" s="27">
        <f t="shared" si="309"/>
        <v>0.36367080387272499</v>
      </c>
      <c r="BF126" s="27">
        <f t="shared" si="309"/>
        <v>1.1156308936166592E-3</v>
      </c>
      <c r="BG126" s="27">
        <f t="shared" si="309"/>
        <v>0.96965129620917145</v>
      </c>
      <c r="BH126" s="27">
        <f t="shared" si="309"/>
        <v>0.62509942226045867</v>
      </c>
      <c r="BI126" s="27">
        <f t="shared" si="310"/>
        <v>1.5947507184696301</v>
      </c>
      <c r="BO126" t="str">
        <f t="shared" si="322"/>
        <v>32 Health and social care associate professionals</v>
      </c>
      <c r="BP126" s="27">
        <f t="shared" si="311"/>
        <v>0.14768473866304366</v>
      </c>
      <c r="BQ126" s="27">
        <f t="shared" si="311"/>
        <v>-8.5470342565244883E-2</v>
      </c>
      <c r="BR126" s="27">
        <f t="shared" si="311"/>
        <v>0.38501009466109293</v>
      </c>
      <c r="BS126" s="27">
        <f t="shared" si="311"/>
        <v>-0.24739539333481053</v>
      </c>
      <c r="BT126" s="27">
        <f t="shared" si="312"/>
        <v>0.1376147013262824</v>
      </c>
      <c r="BZ126" t="str">
        <f t="shared" si="323"/>
        <v>32 Health and social care associate professionals</v>
      </c>
      <c r="CA126" s="68">
        <f t="shared" si="313"/>
        <v>4.7061547658045211E-2</v>
      </c>
      <c r="CB126" s="68">
        <f t="shared" si="313"/>
        <v>-1.6670392170818948E-2</v>
      </c>
      <c r="CC126" s="68">
        <f t="shared" si="313"/>
        <v>9.7578776756458929E-2</v>
      </c>
      <c r="CD126" s="68">
        <f t="shared" si="313"/>
        <v>-7.9830820085382614E-2</v>
      </c>
      <c r="CE126" s="68">
        <f t="shared" si="314"/>
        <v>1.7747956671076315E-2</v>
      </c>
      <c r="CK126" t="str">
        <f t="shared" si="324"/>
        <v>32 Health and social care associate professionals</v>
      </c>
      <c r="CL126" s="68">
        <f t="shared" si="315"/>
        <v>9.3615311228067988E-4</v>
      </c>
      <c r="CM126" s="68">
        <f t="shared" si="315"/>
        <v>1.3962203037081317E-2</v>
      </c>
      <c r="CN126" s="68">
        <f t="shared" si="315"/>
        <v>2.1558262117548063E-2</v>
      </c>
      <c r="CO126" s="68">
        <f t="shared" si="315"/>
        <v>1.1851820047291448E-2</v>
      </c>
      <c r="CP126" s="68">
        <f t="shared" si="316"/>
        <v>3.3410082164839511E-2</v>
      </c>
    </row>
    <row r="127" spans="1:94" x14ac:dyDescent="0.2">
      <c r="A127" t="str">
        <f t="shared" si="298"/>
        <v>33 Protective service occupations</v>
      </c>
      <c r="B127" s="27">
        <f t="shared" si="299"/>
        <v>1.152820694725212E-3</v>
      </c>
      <c r="C127" s="27">
        <f t="shared" si="299"/>
        <v>7.5138566181094137E-4</v>
      </c>
      <c r="D127" s="27">
        <f t="shared" si="299"/>
        <v>3.6757018433718393E-3</v>
      </c>
      <c r="E127" s="27">
        <f t="shared" si="299"/>
        <v>8.7335270232059437E-3</v>
      </c>
      <c r="F127" s="27">
        <f t="shared" si="300"/>
        <v>1.2409228866577783E-2</v>
      </c>
      <c r="L127" t="str">
        <f t="shared" si="317"/>
        <v>33 Protective service occupations</v>
      </c>
      <c r="M127" s="27">
        <f t="shared" si="301"/>
        <v>2.5115445575020545E-2</v>
      </c>
      <c r="N127" s="27">
        <f t="shared" si="301"/>
        <v>9.1078111840543208E-3</v>
      </c>
      <c r="O127" s="27">
        <f t="shared" si="301"/>
        <v>2.0450871451495406E-2</v>
      </c>
      <c r="P127" s="27">
        <f t="shared" si="301"/>
        <v>0.12011769542353584</v>
      </c>
      <c r="Q127" s="27">
        <f t="shared" si="302"/>
        <v>0.14056856687503125</v>
      </c>
      <c r="W127" t="str">
        <f t="shared" si="318"/>
        <v>33 Protective service occupations</v>
      </c>
      <c r="X127" s="27">
        <f t="shared" si="303"/>
        <v>1.1837471813853973E-2</v>
      </c>
      <c r="Y127" s="27">
        <f t="shared" si="303"/>
        <v>8.5762746816620883E-2</v>
      </c>
      <c r="Z127" s="27">
        <f t="shared" si="303"/>
        <v>-5.9927858395175893E-2</v>
      </c>
      <c r="AA127" s="27">
        <f t="shared" si="303"/>
        <v>0.16633427975726334</v>
      </c>
      <c r="AB127" s="27">
        <f t="shared" si="304"/>
        <v>0.10640642136208744</v>
      </c>
      <c r="AH127" t="str">
        <f t="shared" si="319"/>
        <v>33 Protective service occupations</v>
      </c>
      <c r="AI127" s="27">
        <f t="shared" si="305"/>
        <v>3.6985179861802331E-3</v>
      </c>
      <c r="AJ127" s="27">
        <f t="shared" si="305"/>
        <v>2.3853759466546165E-2</v>
      </c>
      <c r="AK127" s="27">
        <f t="shared" si="305"/>
        <v>-1.0302857714104025E-2</v>
      </c>
      <c r="AL127" s="27">
        <f t="shared" si="305"/>
        <v>4.822273349772907E-2</v>
      </c>
      <c r="AM127" s="27">
        <f t="shared" si="306"/>
        <v>3.7919875783625046E-2</v>
      </c>
      <c r="AS127" t="str">
        <f t="shared" si="320"/>
        <v>33 Protective service occupations</v>
      </c>
      <c r="AT127" s="27">
        <f t="shared" si="307"/>
        <v>-2.22977424345078E-2</v>
      </c>
      <c r="AU127" s="27">
        <f t="shared" si="307"/>
        <v>1.6155441615080007E-2</v>
      </c>
      <c r="AV127" s="27">
        <f t="shared" si="307"/>
        <v>-3.7236473741194653E-2</v>
      </c>
      <c r="AW127" s="27">
        <f t="shared" si="307"/>
        <v>-1.7759746439688362E-4</v>
      </c>
      <c r="AX127" s="27">
        <f t="shared" si="308"/>
        <v>-3.7414071205591537E-2</v>
      </c>
      <c r="BD127" t="str">
        <f t="shared" si="321"/>
        <v>33 Protective service occupations</v>
      </c>
      <c r="BE127" s="27">
        <f t="shared" si="309"/>
        <v>-6.2702447103628045E-2</v>
      </c>
      <c r="BF127" s="27">
        <f t="shared" si="309"/>
        <v>2.8378084908929124E-2</v>
      </c>
      <c r="BG127" s="27">
        <f t="shared" si="309"/>
        <v>-0.14220090681577358</v>
      </c>
      <c r="BH127" s="27">
        <f t="shared" si="309"/>
        <v>-6.5627694538477499E-2</v>
      </c>
      <c r="BI127" s="27">
        <f t="shared" si="310"/>
        <v>-0.20782860135425107</v>
      </c>
      <c r="BO127" t="str">
        <f t="shared" si="322"/>
        <v>33 Protective service occupations</v>
      </c>
      <c r="BP127" s="27">
        <f t="shared" si="311"/>
        <v>-8.1477959224344421E-2</v>
      </c>
      <c r="BQ127" s="27">
        <f t="shared" si="311"/>
        <v>6.3915681957353532E-2</v>
      </c>
      <c r="BR127" s="27">
        <f t="shared" si="311"/>
        <v>-0.23124892052075341</v>
      </c>
      <c r="BS127" s="27">
        <f t="shared" si="311"/>
        <v>-0.18076461126251403</v>
      </c>
      <c r="BT127" s="27">
        <f t="shared" si="312"/>
        <v>-0.41201353178326744</v>
      </c>
      <c r="BZ127" t="str">
        <f t="shared" si="323"/>
        <v>33 Protective service occupations</v>
      </c>
      <c r="CA127" s="68">
        <f t="shared" si="313"/>
        <v>7.1305398781029872E-2</v>
      </c>
      <c r="CB127" s="68">
        <f t="shared" si="313"/>
        <v>5.9335877040247453E-3</v>
      </c>
      <c r="CC127" s="68">
        <f t="shared" si="313"/>
        <v>-8.3824808933923411E-2</v>
      </c>
      <c r="CD127" s="68">
        <f t="shared" si="313"/>
        <v>2.9142438808034354E-2</v>
      </c>
      <c r="CE127" s="68">
        <f t="shared" si="314"/>
        <v>-5.4682370125889057E-2</v>
      </c>
      <c r="CK127" t="str">
        <f t="shared" si="324"/>
        <v>33 Protective service occupations</v>
      </c>
      <c r="CL127" s="68">
        <f t="shared" si="315"/>
        <v>-5.0562324813088061E-3</v>
      </c>
      <c r="CM127" s="68">
        <f t="shared" si="315"/>
        <v>1.3523906417918584E-2</v>
      </c>
      <c r="CN127" s="68">
        <f t="shared" si="315"/>
        <v>-1.6905905717085765E-2</v>
      </c>
      <c r="CO127" s="68">
        <f t="shared" si="315"/>
        <v>4.3499549708691243E-3</v>
      </c>
      <c r="CP127" s="68">
        <f t="shared" si="316"/>
        <v>-1.255595074621664E-2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4.6440199963625708E-2</v>
      </c>
      <c r="C128" s="27">
        <f t="shared" si="299"/>
        <v>-5.2421920663935501E-3</v>
      </c>
      <c r="D128" s="27">
        <f t="shared" si="299"/>
        <v>2.4928209554753222E-2</v>
      </c>
      <c r="E128" s="27">
        <f t="shared" si="299"/>
        <v>7.1370870075428139E-2</v>
      </c>
      <c r="F128" s="27">
        <f t="shared" si="300"/>
        <v>9.6299079630181361E-2</v>
      </c>
      <c r="L128" t="str">
        <f t="shared" si="317"/>
        <v>34 Culture, media and sports occupations</v>
      </c>
      <c r="M128" s="27">
        <f t="shared" si="301"/>
        <v>0.44010951808131482</v>
      </c>
      <c r="N128" s="27">
        <f t="shared" si="301"/>
        <v>5.0925897349003213E-2</v>
      </c>
      <c r="O128" s="27">
        <f t="shared" si="301"/>
        <v>0.33091640471912109</v>
      </c>
      <c r="P128" s="27">
        <f t="shared" si="301"/>
        <v>1.0143748671300428</v>
      </c>
      <c r="Q128" s="27">
        <f t="shared" si="302"/>
        <v>1.3452912718491639</v>
      </c>
      <c r="W128" t="str">
        <f t="shared" si="318"/>
        <v>34 Culture, media and sports occupations</v>
      </c>
      <c r="X128" s="27">
        <f t="shared" si="303"/>
        <v>6.9489100078476085E-2</v>
      </c>
      <c r="Y128" s="27">
        <f t="shared" si="303"/>
        <v>6.2267565006864256E-2</v>
      </c>
      <c r="Z128" s="27">
        <f t="shared" si="303"/>
        <v>-8.515477323638887E-3</v>
      </c>
      <c r="AA128" s="27">
        <f t="shared" si="303"/>
        <v>0.23221677664074081</v>
      </c>
      <c r="AB128" s="27">
        <f t="shared" si="304"/>
        <v>0.22370129931710192</v>
      </c>
      <c r="AH128" t="str">
        <f t="shared" si="319"/>
        <v>34 Culture, media and sports occupations</v>
      </c>
      <c r="AI128" s="27">
        <f t="shared" si="305"/>
        <v>-2.0116624478298317E-2</v>
      </c>
      <c r="AJ128" s="27">
        <f t="shared" si="305"/>
        <v>7.4645243119933979E-2</v>
      </c>
      <c r="AK128" s="27">
        <f t="shared" si="305"/>
        <v>-1.3843579158039687E-2</v>
      </c>
      <c r="AL128" s="27">
        <f t="shared" si="305"/>
        <v>8.3681337959445601E-2</v>
      </c>
      <c r="AM128" s="27">
        <f t="shared" si="306"/>
        <v>6.9837758801405914E-2</v>
      </c>
      <c r="AS128" t="str">
        <f t="shared" si="320"/>
        <v>34 Culture, media and sports occupations</v>
      </c>
      <c r="AT128" s="27">
        <f t="shared" si="307"/>
        <v>-1.2591855919009187E-2</v>
      </c>
      <c r="AU128" s="27">
        <f t="shared" si="307"/>
        <v>7.2813004049644969E-3</v>
      </c>
      <c r="AV128" s="27">
        <f t="shared" si="307"/>
        <v>-2.5748071838962383E-2</v>
      </c>
      <c r="AW128" s="27">
        <f t="shared" si="307"/>
        <v>1.3055440786430228E-2</v>
      </c>
      <c r="AX128" s="27">
        <f t="shared" si="308"/>
        <v>-1.2692631052532155E-2</v>
      </c>
      <c r="BD128" t="str">
        <f t="shared" si="321"/>
        <v>34 Culture, media and sports occupations</v>
      </c>
      <c r="BE128" s="27">
        <f t="shared" si="309"/>
        <v>4.9352904874075954E-2</v>
      </c>
      <c r="BF128" s="27">
        <f t="shared" si="309"/>
        <v>-7.6763646870150914E-2</v>
      </c>
      <c r="BG128" s="27">
        <f t="shared" si="309"/>
        <v>-0.15920409949791869</v>
      </c>
      <c r="BH128" s="27">
        <f t="shared" si="309"/>
        <v>6.7119246013157108E-2</v>
      </c>
      <c r="BI128" s="27">
        <f t="shared" si="310"/>
        <v>-9.2084853484761586E-2</v>
      </c>
      <c r="BO128" t="str">
        <f t="shared" si="322"/>
        <v>34 Culture, media and sports occupations</v>
      </c>
      <c r="BP128" s="27">
        <f t="shared" si="311"/>
        <v>-3.2289157373663335E-2</v>
      </c>
      <c r="BQ128" s="27">
        <f t="shared" si="311"/>
        <v>-7.954507328758198E-2</v>
      </c>
      <c r="BR128" s="27">
        <f t="shared" si="311"/>
        <v>-0.15574173026665988</v>
      </c>
      <c r="BS128" s="27">
        <f t="shared" si="311"/>
        <v>-0.17948619410084107</v>
      </c>
      <c r="BT128" s="27">
        <f t="shared" si="312"/>
        <v>-0.33522792436750093</v>
      </c>
      <c r="BZ128" t="str">
        <f t="shared" si="323"/>
        <v>34 Culture, media and sports occupations</v>
      </c>
      <c r="CA128" s="68">
        <f t="shared" si="313"/>
        <v>0.12038205883844649</v>
      </c>
      <c r="CB128" s="68">
        <f t="shared" si="313"/>
        <v>-5.0520684722027864E-2</v>
      </c>
      <c r="CC128" s="68">
        <f t="shared" si="313"/>
        <v>-0.14726803560056084</v>
      </c>
      <c r="CD128" s="68">
        <f t="shared" si="313"/>
        <v>-0.12710071005139051</v>
      </c>
      <c r="CE128" s="68">
        <f t="shared" si="314"/>
        <v>-0.27436874565195135</v>
      </c>
      <c r="CK128" t="str">
        <f t="shared" si="324"/>
        <v>34 Culture, media and sports occupations</v>
      </c>
      <c r="CL128" s="68">
        <f t="shared" si="315"/>
        <v>2.6396285087469204E-2</v>
      </c>
      <c r="CM128" s="68">
        <f t="shared" si="315"/>
        <v>2.5553791221532798E-2</v>
      </c>
      <c r="CN128" s="68">
        <f t="shared" si="315"/>
        <v>-2.3168934835772592E-2</v>
      </c>
      <c r="CO128" s="68">
        <f t="shared" si="315"/>
        <v>-2.2975990569673796E-2</v>
      </c>
      <c r="CP128" s="68">
        <f t="shared" si="316"/>
        <v>-4.6144925405446388E-2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7.5898487336722109E-2</v>
      </c>
      <c r="C129" s="27">
        <f t="shared" si="299"/>
        <v>-1.5075892250030531E-2</v>
      </c>
      <c r="D129" s="27">
        <f t="shared" si="299"/>
        <v>0.11351575558883442</v>
      </c>
      <c r="E129" s="27">
        <f t="shared" si="299"/>
        <v>0.23640612566710745</v>
      </c>
      <c r="F129" s="27">
        <f t="shared" si="300"/>
        <v>0.34992188125594187</v>
      </c>
      <c r="L129" t="str">
        <f t="shared" si="317"/>
        <v>35 Business and public service associate professionals</v>
      </c>
      <c r="M129" s="27">
        <f t="shared" si="301"/>
        <v>0.74385344527683284</v>
      </c>
      <c r="N129" s="27">
        <f t="shared" si="301"/>
        <v>0.18796845282077923</v>
      </c>
      <c r="O129" s="27">
        <f t="shared" si="301"/>
        <v>1.1279717715969571</v>
      </c>
      <c r="P129" s="27">
        <f t="shared" si="301"/>
        <v>2.1630520318854511</v>
      </c>
      <c r="Q129" s="27">
        <f t="shared" si="302"/>
        <v>3.2910238034824082</v>
      </c>
      <c r="W129" t="str">
        <f t="shared" si="318"/>
        <v>35 Business and public service associate professionals</v>
      </c>
      <c r="X129" s="27">
        <f t="shared" si="303"/>
        <v>2.3310542687174696E-2</v>
      </c>
      <c r="Y129" s="27">
        <f t="shared" si="303"/>
        <v>0.36966899663888775</v>
      </c>
      <c r="Z129" s="27">
        <f t="shared" si="303"/>
        <v>0.46150869879673007</v>
      </c>
      <c r="AA129" s="27">
        <f t="shared" si="303"/>
        <v>0.22961437591911338</v>
      </c>
      <c r="AB129" s="27">
        <f t="shared" si="304"/>
        <v>0.69112307471584344</v>
      </c>
      <c r="AH129" t="str">
        <f t="shared" si="319"/>
        <v>35 Business and public service associate professionals</v>
      </c>
      <c r="AI129" s="27">
        <f t="shared" si="305"/>
        <v>-1.1209571507134752E-2</v>
      </c>
      <c r="AJ129" s="27">
        <f t="shared" si="305"/>
        <v>0.16994553205765728</v>
      </c>
      <c r="AK129" s="27">
        <f t="shared" si="305"/>
        <v>0.10319238931433095</v>
      </c>
      <c r="AL129" s="27">
        <f t="shared" si="305"/>
        <v>0.147137999183518</v>
      </c>
      <c r="AM129" s="27">
        <f t="shared" si="306"/>
        <v>0.25033038849784894</v>
      </c>
      <c r="AS129" t="str">
        <f t="shared" si="320"/>
        <v>35 Business and public service associate professionals</v>
      </c>
      <c r="AT129" s="27">
        <f t="shared" si="307"/>
        <v>-6.3026097360144417E-2</v>
      </c>
      <c r="AU129" s="27">
        <f t="shared" si="307"/>
        <v>9.9760086939620018E-2</v>
      </c>
      <c r="AV129" s="27">
        <f t="shared" si="307"/>
        <v>7.1849664085767539E-2</v>
      </c>
      <c r="AW129" s="27">
        <f t="shared" si="307"/>
        <v>8.4688949289042803E-2</v>
      </c>
      <c r="AX129" s="27">
        <f t="shared" si="308"/>
        <v>0.15653861337481034</v>
      </c>
      <c r="BD129" t="str">
        <f t="shared" si="321"/>
        <v>35 Business and public service associate professionals</v>
      </c>
      <c r="BE129" s="27">
        <f t="shared" si="309"/>
        <v>0.2386406430517356</v>
      </c>
      <c r="BF129" s="27">
        <f t="shared" si="309"/>
        <v>0.13031479932239343</v>
      </c>
      <c r="BG129" s="27">
        <f t="shared" si="309"/>
        <v>-0.28386849340979392</v>
      </c>
      <c r="BH129" s="27">
        <f t="shared" si="309"/>
        <v>-0.22724725315434213</v>
      </c>
      <c r="BI129" s="27">
        <f t="shared" si="310"/>
        <v>-0.51111574656413605</v>
      </c>
      <c r="BO129" t="str">
        <f t="shared" si="322"/>
        <v>35 Business and public service associate professionals</v>
      </c>
      <c r="BP129" s="27">
        <f t="shared" si="311"/>
        <v>-0.22101261996584087</v>
      </c>
      <c r="BQ129" s="27">
        <f t="shared" si="311"/>
        <v>0.2068069199768563</v>
      </c>
      <c r="BR129" s="27">
        <f t="shared" si="311"/>
        <v>-0.62580130237871279</v>
      </c>
      <c r="BS129" s="27">
        <f t="shared" si="311"/>
        <v>-0.76764992792915843</v>
      </c>
      <c r="BT129" s="27">
        <f t="shared" si="312"/>
        <v>-1.3934512303078712</v>
      </c>
      <c r="BZ129" t="str">
        <f t="shared" si="323"/>
        <v>35 Business and public service associate professionals</v>
      </c>
      <c r="CA129" s="68">
        <f t="shared" si="313"/>
        <v>0.43990747126706231</v>
      </c>
      <c r="CB129" s="68">
        <f t="shared" si="313"/>
        <v>-8.2835115725641728E-2</v>
      </c>
      <c r="CC129" s="68">
        <f t="shared" si="313"/>
        <v>-0.38398890639771532</v>
      </c>
      <c r="CD129" s="68">
        <f t="shared" si="313"/>
        <v>-0.51114626074113922</v>
      </c>
      <c r="CE129" s="68">
        <f t="shared" si="314"/>
        <v>-0.89513516713885455</v>
      </c>
      <c r="CK129" t="str">
        <f t="shared" si="324"/>
        <v>35 Business and public service associate professionals</v>
      </c>
      <c r="CL129" s="68">
        <f t="shared" si="315"/>
        <v>1.5144611054123069E-2</v>
      </c>
      <c r="CM129" s="68">
        <f t="shared" si="315"/>
        <v>8.0211527445302078E-2</v>
      </c>
      <c r="CN129" s="68">
        <f t="shared" si="315"/>
        <v>-0.11642716331982644</v>
      </c>
      <c r="CO129" s="68">
        <f t="shared" si="315"/>
        <v>-7.49001373012389E-2</v>
      </c>
      <c r="CP129" s="68">
        <f t="shared" si="316"/>
        <v>-0.19132730062106534</v>
      </c>
    </row>
    <row r="130" spans="1:94" x14ac:dyDescent="0.2">
      <c r="A130" t="str">
        <f t="shared" si="298"/>
        <v>41 Administrative occupations</v>
      </c>
      <c r="B130" s="27">
        <f t="shared" si="299"/>
        <v>3.5978559391326354E-2</v>
      </c>
      <c r="C130" s="27">
        <f t="shared" si="299"/>
        <v>-3.3887409504269883E-3</v>
      </c>
      <c r="D130" s="27">
        <f t="shared" si="299"/>
        <v>8.1157306600438461E-2</v>
      </c>
      <c r="E130" s="27">
        <f t="shared" si="299"/>
        <v>0.18240559817764168</v>
      </c>
      <c r="F130" s="27">
        <f t="shared" si="300"/>
        <v>0.26356290477808014</v>
      </c>
      <c r="L130" t="str">
        <f t="shared" si="317"/>
        <v>41 Administrative occupations</v>
      </c>
      <c r="M130" s="27">
        <f t="shared" si="301"/>
        <v>0.41745360210105242</v>
      </c>
      <c r="N130" s="27">
        <f t="shared" si="301"/>
        <v>0.19849999005273444</v>
      </c>
      <c r="O130" s="27">
        <f t="shared" si="301"/>
        <v>1.0023550839717283</v>
      </c>
      <c r="P130" s="27">
        <f t="shared" si="301"/>
        <v>2.1402284746589455</v>
      </c>
      <c r="Q130" s="27">
        <f t="shared" si="302"/>
        <v>3.1425835586306738</v>
      </c>
      <c r="W130" t="str">
        <f t="shared" si="318"/>
        <v>41 Administrative occupations</v>
      </c>
      <c r="X130" s="27">
        <f t="shared" si="303"/>
        <v>-0.36021961212806897</v>
      </c>
      <c r="Y130" s="27">
        <f t="shared" si="303"/>
        <v>0.84035079757901077</v>
      </c>
      <c r="Z130" s="27">
        <f t="shared" si="303"/>
        <v>1.418065005578435</v>
      </c>
      <c r="AA130" s="27">
        <f t="shared" si="303"/>
        <v>1.3703096486814896</v>
      </c>
      <c r="AB130" s="27">
        <f t="shared" si="304"/>
        <v>2.7883746542599246</v>
      </c>
      <c r="AH130" t="str">
        <f t="shared" si="319"/>
        <v>41 Administrative occupations</v>
      </c>
      <c r="AI130" s="27">
        <f t="shared" si="305"/>
        <v>-8.6967351599673393E-2</v>
      </c>
      <c r="AJ130" s="27">
        <f t="shared" si="305"/>
        <v>0.24733326983424186</v>
      </c>
      <c r="AK130" s="27">
        <f t="shared" si="305"/>
        <v>0.37135253097639742</v>
      </c>
      <c r="AL130" s="27">
        <f t="shared" si="305"/>
        <v>0.43278565288774029</v>
      </c>
      <c r="AM130" s="27">
        <f t="shared" si="306"/>
        <v>0.80413818386413771</v>
      </c>
      <c r="AS130" t="str">
        <f t="shared" si="320"/>
        <v>41 Administrative occupations</v>
      </c>
      <c r="AT130" s="27">
        <f t="shared" si="307"/>
        <v>-0.10193614676048268</v>
      </c>
      <c r="AU130" s="27">
        <f t="shared" si="307"/>
        <v>0.28030142532580049</v>
      </c>
      <c r="AV130" s="27">
        <f t="shared" si="307"/>
        <v>0.29137863144543763</v>
      </c>
      <c r="AW130" s="27">
        <f t="shared" si="307"/>
        <v>0.34129438280082214</v>
      </c>
      <c r="AX130" s="27">
        <f t="shared" si="308"/>
        <v>0.63267301424625977</v>
      </c>
      <c r="BD130" t="str">
        <f t="shared" si="321"/>
        <v>41 Administrative occupations</v>
      </c>
      <c r="BE130" s="27">
        <f t="shared" si="309"/>
        <v>2.3676724533050475E-3</v>
      </c>
      <c r="BF130" s="27">
        <f t="shared" si="309"/>
        <v>0.26678472331859826</v>
      </c>
      <c r="BG130" s="27">
        <f t="shared" si="309"/>
        <v>9.7940768636734177E-2</v>
      </c>
      <c r="BH130" s="27">
        <f t="shared" si="309"/>
        <v>-0.79509094499851507</v>
      </c>
      <c r="BI130" s="27">
        <f t="shared" si="310"/>
        <v>-0.69715017636178089</v>
      </c>
      <c r="BO130" t="str">
        <f t="shared" si="322"/>
        <v>41 Administrative occupations</v>
      </c>
      <c r="BP130" s="27">
        <f t="shared" si="311"/>
        <v>-0.88024457316852445</v>
      </c>
      <c r="BQ130" s="27">
        <f t="shared" si="311"/>
        <v>-0.15743299115085208</v>
      </c>
      <c r="BR130" s="27">
        <f t="shared" si="311"/>
        <v>-1.0690870614627555</v>
      </c>
      <c r="BS130" s="27">
        <f t="shared" si="311"/>
        <v>-2.5557142875385024</v>
      </c>
      <c r="BT130" s="27">
        <f t="shared" si="312"/>
        <v>-3.6248013490012578</v>
      </c>
      <c r="BZ130" t="str">
        <f t="shared" si="323"/>
        <v>41 Administrative occupations</v>
      </c>
      <c r="CA130" s="68">
        <f t="shared" si="313"/>
        <v>0.14505235921203985</v>
      </c>
      <c r="CB130" s="68">
        <f t="shared" si="313"/>
        <v>0.11846867069650102</v>
      </c>
      <c r="CC130" s="68">
        <f t="shared" si="313"/>
        <v>-1.1760895015570729</v>
      </c>
      <c r="CD130" s="68">
        <f t="shared" si="313"/>
        <v>-1.9286754731715448</v>
      </c>
      <c r="CE130" s="68">
        <f t="shared" si="314"/>
        <v>-3.1047649747286177</v>
      </c>
      <c r="CK130" t="str">
        <f t="shared" si="324"/>
        <v>41 Administrative occupations</v>
      </c>
      <c r="CL130" s="68">
        <f t="shared" si="315"/>
        <v>-0.11947724815357685</v>
      </c>
      <c r="CM130" s="68">
        <f t="shared" si="315"/>
        <v>6.819049766958496E-2</v>
      </c>
      <c r="CN130" s="68">
        <f t="shared" si="315"/>
        <v>-0.24744800277027901</v>
      </c>
      <c r="CO130" s="68">
        <f t="shared" si="315"/>
        <v>-0.22918878113457319</v>
      </c>
      <c r="CP130" s="68">
        <f t="shared" si="316"/>
        <v>-0.4766367839048522</v>
      </c>
    </row>
    <row r="131" spans="1:94" x14ac:dyDescent="0.2">
      <c r="A131" t="str">
        <f t="shared" si="298"/>
        <v>42 Secretarial and related occupations</v>
      </c>
      <c r="B131" s="27">
        <f t="shared" si="299"/>
        <v>3.3873868732855229E-3</v>
      </c>
      <c r="C131" s="27">
        <f t="shared" si="299"/>
        <v>-1.0614528188546135E-3</v>
      </c>
      <c r="D131" s="27">
        <f t="shared" si="299"/>
        <v>9.9114293979105511E-3</v>
      </c>
      <c r="E131" s="27">
        <f t="shared" si="299"/>
        <v>3.0546177756812093E-2</v>
      </c>
      <c r="F131" s="27">
        <f t="shared" si="300"/>
        <v>4.0457607154722644E-2</v>
      </c>
      <c r="L131" t="str">
        <f t="shared" si="317"/>
        <v>42 Secretarial and related occupations</v>
      </c>
      <c r="M131" s="27">
        <f t="shared" si="301"/>
        <v>2.5677652379171023E-2</v>
      </c>
      <c r="N131" s="27">
        <f t="shared" si="301"/>
        <v>2.6661394410003481E-2</v>
      </c>
      <c r="O131" s="27">
        <f t="shared" si="301"/>
        <v>0.17165433622832948</v>
      </c>
      <c r="P131" s="27">
        <f t="shared" si="301"/>
        <v>0.20607008389490677</v>
      </c>
      <c r="Q131" s="27">
        <f t="shared" si="302"/>
        <v>0.37772442012323626</v>
      </c>
      <c r="W131" t="str">
        <f t="shared" si="318"/>
        <v>42 Secretarial and related occupations</v>
      </c>
      <c r="X131" s="27">
        <f t="shared" si="303"/>
        <v>-0.10190889518795054</v>
      </c>
      <c r="Y131" s="27">
        <f t="shared" si="303"/>
        <v>8.2532604835542367E-2</v>
      </c>
      <c r="Z131" s="27">
        <f t="shared" si="303"/>
        <v>0.38260242494444574</v>
      </c>
      <c r="AA131" s="27">
        <f t="shared" si="303"/>
        <v>0.92178567195944572</v>
      </c>
      <c r="AB131" s="27">
        <f t="shared" si="304"/>
        <v>1.3043880969038915</v>
      </c>
      <c r="AH131" t="str">
        <f t="shared" si="319"/>
        <v>42 Secretarial and related occupations</v>
      </c>
      <c r="AI131" s="27">
        <f t="shared" si="305"/>
        <v>-6.528274124214628E-2</v>
      </c>
      <c r="AJ131" s="27">
        <f t="shared" si="305"/>
        <v>7.482576749303721E-2</v>
      </c>
      <c r="AK131" s="27">
        <f t="shared" si="305"/>
        <v>9.3461566381765837E-2</v>
      </c>
      <c r="AL131" s="27">
        <f t="shared" si="305"/>
        <v>7.1183239336986226E-2</v>
      </c>
      <c r="AM131" s="27">
        <f t="shared" si="306"/>
        <v>0.16464480571875206</v>
      </c>
      <c r="AS131" t="str">
        <f t="shared" si="320"/>
        <v>42 Secretarial and related occupations</v>
      </c>
      <c r="AT131" s="27">
        <f t="shared" si="307"/>
        <v>-6.2861645757090634E-2</v>
      </c>
      <c r="AU131" s="27">
        <f t="shared" si="307"/>
        <v>7.2264962007686284E-2</v>
      </c>
      <c r="AV131" s="27">
        <f t="shared" si="307"/>
        <v>4.3402169962078352E-2</v>
      </c>
      <c r="AW131" s="27">
        <f t="shared" si="307"/>
        <v>0.24732970370829888</v>
      </c>
      <c r="AX131" s="27">
        <f t="shared" si="308"/>
        <v>0.29073187367037723</v>
      </c>
      <c r="BD131" t="str">
        <f t="shared" si="321"/>
        <v>42 Secretarial and related occupations</v>
      </c>
      <c r="BE131" s="27">
        <f t="shared" si="309"/>
        <v>-5.1702412499125439E-2</v>
      </c>
      <c r="BF131" s="27">
        <f t="shared" si="309"/>
        <v>-9.0762687519033491E-2</v>
      </c>
      <c r="BG131" s="27">
        <f t="shared" si="309"/>
        <v>-6.1879749729784717E-2</v>
      </c>
      <c r="BH131" s="27">
        <f t="shared" si="309"/>
        <v>-0.90539565731051219</v>
      </c>
      <c r="BI131" s="27">
        <f t="shared" si="310"/>
        <v>-0.96727540704029691</v>
      </c>
      <c r="BO131" t="str">
        <f t="shared" si="322"/>
        <v>42 Secretarial and related occupations</v>
      </c>
      <c r="BP131" s="27">
        <f t="shared" si="311"/>
        <v>-0.32007533568566249</v>
      </c>
      <c r="BQ131" s="27">
        <f t="shared" si="311"/>
        <v>-0.25542753600511348</v>
      </c>
      <c r="BR131" s="27">
        <f t="shared" si="311"/>
        <v>-0.5186569396924785</v>
      </c>
      <c r="BS131" s="27">
        <f t="shared" si="311"/>
        <v>-0.82685325168465829</v>
      </c>
      <c r="BT131" s="27">
        <f t="shared" si="312"/>
        <v>-1.3455101913771368</v>
      </c>
      <c r="BZ131" t="str">
        <f t="shared" si="323"/>
        <v>42 Secretarial and related occupations</v>
      </c>
      <c r="CA131" s="68">
        <f t="shared" si="313"/>
        <v>0.12516111585561496</v>
      </c>
      <c r="CB131" s="68">
        <f t="shared" si="313"/>
        <v>-4.3557978260162944E-2</v>
      </c>
      <c r="CC131" s="68">
        <f t="shared" si="313"/>
        <v>-0.70878884336819037</v>
      </c>
      <c r="CD131" s="68">
        <f t="shared" si="313"/>
        <v>-0.53880003371182661</v>
      </c>
      <c r="CE131" s="68">
        <f t="shared" si="314"/>
        <v>-1.247588877080017</v>
      </c>
      <c r="CK131" t="str">
        <f t="shared" si="324"/>
        <v>42 Secretarial and related occupations</v>
      </c>
      <c r="CL131" s="68">
        <f t="shared" si="315"/>
        <v>-1.6572115691256939E-2</v>
      </c>
      <c r="CM131" s="68">
        <f t="shared" si="315"/>
        <v>1.370501554149256E-2</v>
      </c>
      <c r="CN131" s="68">
        <f t="shared" si="315"/>
        <v>-1.7967512446379397E-2</v>
      </c>
      <c r="CO131" s="68">
        <f t="shared" si="315"/>
        <v>-0.18865845166376655</v>
      </c>
      <c r="CP131" s="68">
        <f t="shared" si="316"/>
        <v>-0.20662596411014594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8.859113033755946E-3</v>
      </c>
      <c r="C132" s="27">
        <f t="shared" si="299"/>
        <v>-2.6506579166734427E-3</v>
      </c>
      <c r="D132" s="27">
        <f t="shared" si="299"/>
        <v>4.9415733851699145E-3</v>
      </c>
      <c r="E132" s="27">
        <f t="shared" si="299"/>
        <v>1.5307952055040309E-2</v>
      </c>
      <c r="F132" s="27">
        <f t="shared" si="300"/>
        <v>2.0249525440210223E-2</v>
      </c>
      <c r="L132" t="str">
        <f t="shared" si="317"/>
        <v>51 Skilled agricultural and related trades</v>
      </c>
      <c r="M132" s="27">
        <f t="shared" si="301"/>
        <v>7.5961559463597755E-3</v>
      </c>
      <c r="N132" s="27">
        <f t="shared" si="301"/>
        <v>6.2765008012163337E-3</v>
      </c>
      <c r="O132" s="27">
        <f t="shared" si="301"/>
        <v>2.6055323995256299E-2</v>
      </c>
      <c r="P132" s="27">
        <f t="shared" si="301"/>
        <v>6.9381611417386427E-2</v>
      </c>
      <c r="Q132" s="27">
        <f t="shared" si="302"/>
        <v>9.5436935412642726E-2</v>
      </c>
      <c r="W132" t="str">
        <f t="shared" si="318"/>
        <v>51 Skilled agricultural and related trades</v>
      </c>
      <c r="X132" s="27">
        <f t="shared" si="303"/>
        <v>-2.6258237349817914E-2</v>
      </c>
      <c r="Y132" s="27">
        <f t="shared" si="303"/>
        <v>0.12043583905481403</v>
      </c>
      <c r="Z132" s="27">
        <f t="shared" si="303"/>
        <v>0.13730674945637666</v>
      </c>
      <c r="AA132" s="27">
        <f t="shared" si="303"/>
        <v>0.32480395632470749</v>
      </c>
      <c r="AB132" s="27">
        <f t="shared" si="304"/>
        <v>0.46211070578108415</v>
      </c>
      <c r="AH132" t="str">
        <f t="shared" si="319"/>
        <v>51 Skilled agricultural and related trades</v>
      </c>
      <c r="AI132" s="27">
        <f t="shared" si="305"/>
        <v>1.6224409636275028E-2</v>
      </c>
      <c r="AJ132" s="27">
        <f t="shared" si="305"/>
        <v>9.6552266647073615E-3</v>
      </c>
      <c r="AK132" s="27">
        <f t="shared" si="305"/>
        <v>5.5196923494979566E-2</v>
      </c>
      <c r="AL132" s="27">
        <f t="shared" si="305"/>
        <v>0.12169695994734453</v>
      </c>
      <c r="AM132" s="27">
        <f t="shared" si="306"/>
        <v>0.1768938834423241</v>
      </c>
      <c r="AS132" t="str">
        <f t="shared" si="320"/>
        <v>51 Skilled agricultural and related trades</v>
      </c>
      <c r="AT132" s="27">
        <f t="shared" si="307"/>
        <v>2.5239346542996199E-3</v>
      </c>
      <c r="AU132" s="27">
        <f t="shared" si="307"/>
        <v>2.134275595229701E-2</v>
      </c>
      <c r="AV132" s="27">
        <f t="shared" si="307"/>
        <v>6.605452147753238E-2</v>
      </c>
      <c r="AW132" s="27">
        <f t="shared" si="307"/>
        <v>0.15652560869745991</v>
      </c>
      <c r="AX132" s="27">
        <f t="shared" si="308"/>
        <v>0.22258013017499229</v>
      </c>
      <c r="BD132" t="str">
        <f t="shared" si="321"/>
        <v>51 Skilled agricultural and related trades</v>
      </c>
      <c r="BE132" s="27">
        <f t="shared" si="309"/>
        <v>-3.5621475632775512E-2</v>
      </c>
      <c r="BF132" s="27">
        <f t="shared" si="309"/>
        <v>1.2790385950426475E-2</v>
      </c>
      <c r="BG132" s="27">
        <f t="shared" si="309"/>
        <v>-4.6676771378979076E-2</v>
      </c>
      <c r="BH132" s="27">
        <f t="shared" si="309"/>
        <v>4.9957066083511026E-2</v>
      </c>
      <c r="BI132" s="27">
        <f t="shared" si="310"/>
        <v>3.2802947045319497E-3</v>
      </c>
      <c r="BO132" t="str">
        <f t="shared" si="322"/>
        <v>51 Skilled agricultural and related trades</v>
      </c>
      <c r="BP132" s="27">
        <f t="shared" si="311"/>
        <v>-0.14952185493806147</v>
      </c>
      <c r="BQ132" s="27">
        <f t="shared" si="311"/>
        <v>5.0350560206536388E-2</v>
      </c>
      <c r="BR132" s="27">
        <f t="shared" si="311"/>
        <v>-0.10802542944564508</v>
      </c>
      <c r="BS132" s="27">
        <f t="shared" si="311"/>
        <v>-3.2742864224048818E-2</v>
      </c>
      <c r="BT132" s="27">
        <f t="shared" si="312"/>
        <v>-0.1407682936696939</v>
      </c>
      <c r="BZ132" t="str">
        <f t="shared" si="323"/>
        <v>51 Skilled agricultural and related trades</v>
      </c>
      <c r="CA132" s="68">
        <f t="shared" si="313"/>
        <v>0.10553432473093849</v>
      </c>
      <c r="CB132" s="68">
        <f t="shared" si="313"/>
        <v>-6.5242876654994397E-2</v>
      </c>
      <c r="CC132" s="68">
        <f t="shared" si="313"/>
        <v>-9.3017444880275524E-2</v>
      </c>
      <c r="CD132" s="68">
        <f t="shared" si="313"/>
        <v>4.1569697026729524E-2</v>
      </c>
      <c r="CE132" s="68">
        <f t="shared" si="314"/>
        <v>-5.1447747853546E-2</v>
      </c>
      <c r="CK132" t="str">
        <f t="shared" si="324"/>
        <v>51 Skilled agricultural and related trades</v>
      </c>
      <c r="CL132" s="68">
        <f t="shared" si="315"/>
        <v>2.5341648687089269E-2</v>
      </c>
      <c r="CM132" s="68">
        <f t="shared" si="315"/>
        <v>0.28323751001682107</v>
      </c>
      <c r="CN132" s="68">
        <f t="shared" si="315"/>
        <v>-0.1889666956558701</v>
      </c>
      <c r="CO132" s="68">
        <f t="shared" si="315"/>
        <v>-0.33489634057842554</v>
      </c>
      <c r="CP132" s="68">
        <f t="shared" si="316"/>
        <v>-0.52386303623429564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2.9727203389566317E-3</v>
      </c>
      <c r="C133" s="27">
        <f t="shared" si="299"/>
        <v>-5.8528558558122203E-4</v>
      </c>
      <c r="D133" s="27">
        <f t="shared" si="299"/>
        <v>6.3332565595386348E-3</v>
      </c>
      <c r="E133" s="27">
        <f t="shared" si="299"/>
        <v>1.0940418506725915E-2</v>
      </c>
      <c r="F133" s="27">
        <f t="shared" si="300"/>
        <v>1.7273675066264552E-2</v>
      </c>
      <c r="L133" t="str">
        <f t="shared" si="317"/>
        <v>52 Skilled metal, electrical and electronic trades</v>
      </c>
      <c r="M133" s="27">
        <f t="shared" si="301"/>
        <v>6.8405239298960197E-2</v>
      </c>
      <c r="N133" s="27">
        <f t="shared" si="301"/>
        <v>-7.3452765788475038E-2</v>
      </c>
      <c r="O133" s="27">
        <f t="shared" si="301"/>
        <v>0.19815398561442726</v>
      </c>
      <c r="P133" s="27">
        <f t="shared" si="301"/>
        <v>0.40924750250332775</v>
      </c>
      <c r="Q133" s="27">
        <f t="shared" si="302"/>
        <v>0.60740148811775496</v>
      </c>
      <c r="W133" t="str">
        <f t="shared" si="318"/>
        <v>52 Skilled metal, electrical and electronic trades</v>
      </c>
      <c r="X133" s="27">
        <f t="shared" si="303"/>
        <v>2.3239999562316704E-2</v>
      </c>
      <c r="Y133" s="27">
        <f t="shared" si="303"/>
        <v>-0.13710187717036593</v>
      </c>
      <c r="Z133" s="27">
        <f t="shared" si="303"/>
        <v>0.20132362642378765</v>
      </c>
      <c r="AA133" s="27">
        <f t="shared" si="303"/>
        <v>0.25232902711941829</v>
      </c>
      <c r="AB133" s="27">
        <f t="shared" si="304"/>
        <v>0.45365265354320594</v>
      </c>
      <c r="AH133" t="str">
        <f t="shared" si="319"/>
        <v>52 Skilled metal, electrical and electronic trades</v>
      </c>
      <c r="AI133" s="27">
        <f t="shared" si="305"/>
        <v>-1.3233024143460004E-2</v>
      </c>
      <c r="AJ133" s="27">
        <f t="shared" si="305"/>
        <v>-3.1008462018406485E-2</v>
      </c>
      <c r="AK133" s="27">
        <f t="shared" si="305"/>
        <v>6.2188655147989241E-2</v>
      </c>
      <c r="AL133" s="27">
        <f t="shared" si="305"/>
        <v>7.8582454678046587E-2</v>
      </c>
      <c r="AM133" s="27">
        <f t="shared" si="306"/>
        <v>0.14077110982603583</v>
      </c>
      <c r="AS133" t="str">
        <f t="shared" si="320"/>
        <v>52 Skilled metal, electrical and electronic trades</v>
      </c>
      <c r="AT133" s="27">
        <f t="shared" si="307"/>
        <v>-2.4040433115319004E-2</v>
      </c>
      <c r="AU133" s="27">
        <f t="shared" si="307"/>
        <v>-0.1366449378216541</v>
      </c>
      <c r="AV133" s="27">
        <f t="shared" si="307"/>
        <v>0.15463034082479843</v>
      </c>
      <c r="AW133" s="27">
        <f t="shared" si="307"/>
        <v>0.20863429455523419</v>
      </c>
      <c r="AX133" s="27">
        <f t="shared" si="308"/>
        <v>0.36326463538003262</v>
      </c>
      <c r="BD133" t="str">
        <f t="shared" si="321"/>
        <v>52 Skilled metal, electrical and electronic trades</v>
      </c>
      <c r="BE133" s="27">
        <f t="shared" si="309"/>
        <v>-6.3676198073494561E-3</v>
      </c>
      <c r="BF133" s="27">
        <f t="shared" si="309"/>
        <v>-0.84136686853847387</v>
      </c>
      <c r="BG133" s="27">
        <f t="shared" si="309"/>
        <v>-3.9524495200327081E-3</v>
      </c>
      <c r="BH133" s="27">
        <f t="shared" si="309"/>
        <v>-5.1121859754896803E-2</v>
      </c>
      <c r="BI133" s="27">
        <f t="shared" si="310"/>
        <v>-5.5074309274929512E-2</v>
      </c>
      <c r="BO133" t="str">
        <f t="shared" si="322"/>
        <v>52 Skilled metal, electrical and electronic trades</v>
      </c>
      <c r="BP133" s="27">
        <f t="shared" si="311"/>
        <v>-0.47452564912778827</v>
      </c>
      <c r="BQ133" s="27">
        <f t="shared" si="311"/>
        <v>-0.12302577832051131</v>
      </c>
      <c r="BR133" s="27">
        <f t="shared" si="311"/>
        <v>-0.43963185773390911</v>
      </c>
      <c r="BS133" s="27">
        <f t="shared" si="311"/>
        <v>-0.74223770364160613</v>
      </c>
      <c r="BT133" s="27">
        <f t="shared" si="312"/>
        <v>-1.1818695613755152</v>
      </c>
      <c r="BZ133" t="str">
        <f t="shared" si="323"/>
        <v>52 Skilled metal, electrical and electronic trades</v>
      </c>
      <c r="CA133" s="68">
        <f t="shared" si="313"/>
        <v>0.26303565386402128</v>
      </c>
      <c r="CB133" s="68">
        <f t="shared" si="313"/>
        <v>-0.46390713288234697</v>
      </c>
      <c r="CC133" s="68">
        <f t="shared" si="313"/>
        <v>-0.18162816052789421</v>
      </c>
      <c r="CD133" s="68">
        <f t="shared" si="313"/>
        <v>-0.67276165425545364</v>
      </c>
      <c r="CE133" s="68">
        <f t="shared" si="314"/>
        <v>-0.85438981478334786</v>
      </c>
      <c r="CK133" t="str">
        <f t="shared" si="324"/>
        <v>52 Skilled metal, electrical and electronic trades</v>
      </c>
      <c r="CL133" s="68">
        <f t="shared" si="315"/>
        <v>4.2088621312068364E-2</v>
      </c>
      <c r="CM133" s="68">
        <f t="shared" si="315"/>
        <v>0.10169263445087423</v>
      </c>
      <c r="CN133" s="68">
        <f t="shared" si="315"/>
        <v>-0.17319252383727257</v>
      </c>
      <c r="CO133" s="68">
        <f t="shared" si="315"/>
        <v>-0.20035888876056573</v>
      </c>
      <c r="CP133" s="68">
        <f t="shared" si="316"/>
        <v>-0.37355141259783831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-1.6644424020765035E-3</v>
      </c>
      <c r="C134" s="27">
        <f t="shared" si="299"/>
        <v>-2.0564154305921139E-3</v>
      </c>
      <c r="D134" s="27">
        <f t="shared" si="299"/>
        <v>4.8818234915544399E-3</v>
      </c>
      <c r="E134" s="27">
        <f t="shared" si="299"/>
        <v>2.554684218788579E-3</v>
      </c>
      <c r="F134" s="27">
        <f t="shared" si="300"/>
        <v>7.436507710343019E-3</v>
      </c>
      <c r="L134" t="str">
        <f t="shared" si="317"/>
        <v>53 Skilled construction and building trades</v>
      </c>
      <c r="M134" s="27">
        <f t="shared" si="301"/>
        <v>2.5905745060763333E-2</v>
      </c>
      <c r="N134" s="27">
        <f t="shared" si="301"/>
        <v>-4.0071374343390156E-2</v>
      </c>
      <c r="O134" s="27">
        <f t="shared" si="301"/>
        <v>6.2966632579783563E-2</v>
      </c>
      <c r="P134" s="27">
        <f t="shared" si="301"/>
        <v>6.8155171839837048E-2</v>
      </c>
      <c r="Q134" s="27">
        <f t="shared" si="302"/>
        <v>0.13112180441962062</v>
      </c>
      <c r="W134" t="str">
        <f t="shared" si="318"/>
        <v>53 Skilled construction and building trades</v>
      </c>
      <c r="X134" s="27">
        <f t="shared" si="303"/>
        <v>-3.7498948964271084E-2</v>
      </c>
      <c r="Y134" s="27">
        <f t="shared" si="303"/>
        <v>-8.5347725331588797E-2</v>
      </c>
      <c r="Z134" s="27">
        <f t="shared" si="303"/>
        <v>0.10848267426075736</v>
      </c>
      <c r="AA134" s="27">
        <f t="shared" si="303"/>
        <v>6.845261651924317E-2</v>
      </c>
      <c r="AB134" s="27">
        <f t="shared" si="304"/>
        <v>0.17693529078000053</v>
      </c>
      <c r="AH134" t="str">
        <f t="shared" si="319"/>
        <v>53 Skilled construction and building trades</v>
      </c>
      <c r="AI134" s="27">
        <f t="shared" si="305"/>
        <v>4.268092924656014E-2</v>
      </c>
      <c r="AJ134" s="27">
        <f t="shared" si="305"/>
        <v>-7.0621995478103883E-2</v>
      </c>
      <c r="AK134" s="27">
        <f t="shared" si="305"/>
        <v>8.75831782283778E-2</v>
      </c>
      <c r="AL134" s="27">
        <f t="shared" si="305"/>
        <v>6.4581661001580748E-2</v>
      </c>
      <c r="AM134" s="27">
        <f t="shared" si="306"/>
        <v>0.15216483922995855</v>
      </c>
      <c r="AS134" t="str">
        <f t="shared" si="320"/>
        <v>53 Skilled construction and building trades</v>
      </c>
      <c r="AT134" s="27">
        <f t="shared" si="307"/>
        <v>1.6146145541157009E-2</v>
      </c>
      <c r="AU134" s="27">
        <f t="shared" si="307"/>
        <v>-7.8281291780957718E-2</v>
      </c>
      <c r="AV134" s="27">
        <f t="shared" si="307"/>
        <v>0.10303507733304074</v>
      </c>
      <c r="AW134" s="27">
        <f t="shared" si="307"/>
        <v>5.0663298942811796E-2</v>
      </c>
      <c r="AX134" s="27">
        <f t="shared" si="308"/>
        <v>0.15369837627585253</v>
      </c>
      <c r="BD134" t="str">
        <f t="shared" si="321"/>
        <v>53 Skilled construction and building trades</v>
      </c>
      <c r="BE134" s="27">
        <f t="shared" si="309"/>
        <v>0.2032508046547985</v>
      </c>
      <c r="BF134" s="27">
        <f t="shared" si="309"/>
        <v>-1.2049136075859144</v>
      </c>
      <c r="BG134" s="27">
        <f t="shared" si="309"/>
        <v>0.14860937390567752</v>
      </c>
      <c r="BH134" s="27">
        <f t="shared" si="309"/>
        <v>-0.2546692502381589</v>
      </c>
      <c r="BI134" s="27">
        <f t="shared" si="310"/>
        <v>-0.10605987633248137</v>
      </c>
      <c r="BO134" t="str">
        <f t="shared" si="322"/>
        <v>53 Skilled construction and building trades</v>
      </c>
      <c r="BP134" s="27">
        <f t="shared" si="311"/>
        <v>0.13836138402367837</v>
      </c>
      <c r="BQ134" s="27">
        <f t="shared" si="311"/>
        <v>-0.52421876607636442</v>
      </c>
      <c r="BR134" s="27">
        <f t="shared" si="311"/>
        <v>1.346327104568612E-3</v>
      </c>
      <c r="BS134" s="27">
        <f t="shared" si="311"/>
        <v>-0.26079547019887261</v>
      </c>
      <c r="BT134" s="27">
        <f t="shared" si="312"/>
        <v>-0.259449143094304</v>
      </c>
      <c r="BZ134" t="str">
        <f t="shared" si="323"/>
        <v>53 Skilled construction and building trades</v>
      </c>
      <c r="CA134" s="68">
        <f t="shared" si="313"/>
        <v>0.60147513280280585</v>
      </c>
      <c r="CB134" s="68">
        <f t="shared" si="313"/>
        <v>-0.73910379949425065</v>
      </c>
      <c r="CC134" s="68">
        <f t="shared" si="313"/>
        <v>4.6550042704874617E-2</v>
      </c>
      <c r="CD134" s="68">
        <f t="shared" si="313"/>
        <v>1.0793349431712729E-2</v>
      </c>
      <c r="CE134" s="68">
        <f t="shared" si="314"/>
        <v>5.7343392136587346E-2</v>
      </c>
      <c r="CK134" t="str">
        <f t="shared" si="324"/>
        <v>53 Skilled construction and building trades</v>
      </c>
      <c r="CL134" s="68">
        <f t="shared" si="315"/>
        <v>0.10182000291645688</v>
      </c>
      <c r="CM134" s="68">
        <f t="shared" si="315"/>
        <v>0.10526858641318138</v>
      </c>
      <c r="CN134" s="68">
        <f t="shared" si="315"/>
        <v>-0.33461480802827026</v>
      </c>
      <c r="CO134" s="68">
        <f t="shared" si="315"/>
        <v>-0.33048254372667601</v>
      </c>
      <c r="CP134" s="68">
        <f t="shared" si="316"/>
        <v>-0.66509735175494633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5.8793981198199431E-3</v>
      </c>
      <c r="C135" s="27">
        <f t="shared" si="299"/>
        <v>-4.9021409878747361E-3</v>
      </c>
      <c r="D135" s="27">
        <f t="shared" si="299"/>
        <v>1.8424902829102186E-2</v>
      </c>
      <c r="E135" s="27">
        <f t="shared" si="299"/>
        <v>3.2413871073207576E-2</v>
      </c>
      <c r="F135" s="27">
        <f t="shared" si="300"/>
        <v>5.0838773902309758E-2</v>
      </c>
      <c r="L135" t="str">
        <f t="shared" si="317"/>
        <v>54 Textiles, printing and other skilled trades</v>
      </c>
      <c r="M135" s="27">
        <f t="shared" si="301"/>
        <v>8.309222608048708E-2</v>
      </c>
      <c r="N135" s="27">
        <f t="shared" si="301"/>
        <v>2.6326391428450613E-3</v>
      </c>
      <c r="O135" s="27">
        <f t="shared" si="301"/>
        <v>0.13822033505501291</v>
      </c>
      <c r="P135" s="27">
        <f t="shared" si="301"/>
        <v>0.27993044931234012</v>
      </c>
      <c r="Q135" s="27">
        <f t="shared" si="302"/>
        <v>0.41815078436735303</v>
      </c>
      <c r="W135" t="str">
        <f t="shared" si="318"/>
        <v>54 Textiles, printing and other skilled trades</v>
      </c>
      <c r="X135" s="27">
        <f t="shared" si="303"/>
        <v>-1.37695321115473E-2</v>
      </c>
      <c r="Y135" s="27">
        <f t="shared" si="303"/>
        <v>1.1272570696043371E-2</v>
      </c>
      <c r="Z135" s="27">
        <f t="shared" si="303"/>
        <v>0.20496525826979584</v>
      </c>
      <c r="AA135" s="27">
        <f t="shared" si="303"/>
        <v>0.16346095211929879</v>
      </c>
      <c r="AB135" s="27">
        <f t="shared" si="304"/>
        <v>0.36842621038909462</v>
      </c>
      <c r="AH135" t="str">
        <f t="shared" si="319"/>
        <v>54 Textiles, printing and other skilled trades</v>
      </c>
      <c r="AI135" s="27">
        <f t="shared" si="305"/>
        <v>-3.268165675938936E-2</v>
      </c>
      <c r="AJ135" s="27">
        <f t="shared" si="305"/>
        <v>3.8611150896177476E-2</v>
      </c>
      <c r="AK135" s="27">
        <f t="shared" si="305"/>
        <v>5.0218677188656746E-2</v>
      </c>
      <c r="AL135" s="27">
        <f t="shared" si="305"/>
        <v>8.9547957139078871E-2</v>
      </c>
      <c r="AM135" s="27">
        <f t="shared" si="306"/>
        <v>0.13976663432773562</v>
      </c>
      <c r="AS135" t="str">
        <f t="shared" si="320"/>
        <v>54 Textiles, printing and other skilled trades</v>
      </c>
      <c r="AT135" s="27">
        <f t="shared" si="307"/>
        <v>-2.7710271571365075E-2</v>
      </c>
      <c r="AU135" s="27">
        <f t="shared" si="307"/>
        <v>2.2158837496275952E-2</v>
      </c>
      <c r="AV135" s="27">
        <f t="shared" si="307"/>
        <v>6.7742313105133234E-2</v>
      </c>
      <c r="AW135" s="27">
        <f t="shared" si="307"/>
        <v>-7.9447808381605256E-3</v>
      </c>
      <c r="AX135" s="27">
        <f t="shared" si="308"/>
        <v>5.9797532266972708E-2</v>
      </c>
      <c r="BD135" t="str">
        <f t="shared" si="321"/>
        <v>54 Textiles, printing and other skilled trades</v>
      </c>
      <c r="BE135" s="27">
        <f t="shared" si="309"/>
        <v>-5.0609682247080734E-2</v>
      </c>
      <c r="BF135" s="27">
        <f t="shared" si="309"/>
        <v>-0.24283381510064084</v>
      </c>
      <c r="BG135" s="27">
        <f t="shared" si="309"/>
        <v>0.28615563644715181</v>
      </c>
      <c r="BH135" s="27">
        <f t="shared" si="309"/>
        <v>4.1849346910118657E-2</v>
      </c>
      <c r="BI135" s="27">
        <f t="shared" si="310"/>
        <v>0.32800498335727046</v>
      </c>
      <c r="BO135" t="str">
        <f t="shared" si="322"/>
        <v>54 Textiles, printing and other skilled trades</v>
      </c>
      <c r="BP135" s="27">
        <f t="shared" si="311"/>
        <v>-0.34676332424726719</v>
      </c>
      <c r="BQ135" s="27">
        <f t="shared" si="311"/>
        <v>2.6336566542579654E-3</v>
      </c>
      <c r="BR135" s="27">
        <f t="shared" si="311"/>
        <v>-9.0211653332028074E-2</v>
      </c>
      <c r="BS135" s="27">
        <f t="shared" si="311"/>
        <v>-0.27791042718337766</v>
      </c>
      <c r="BT135" s="27">
        <f t="shared" si="312"/>
        <v>-0.36812208051540574</v>
      </c>
      <c r="BZ135" t="str">
        <f t="shared" si="323"/>
        <v>54 Textiles, printing and other skilled trades</v>
      </c>
      <c r="CA135" s="68">
        <f t="shared" si="313"/>
        <v>0.12530592596500068</v>
      </c>
      <c r="CB135" s="68">
        <f t="shared" si="313"/>
        <v>-0.1167585758707379</v>
      </c>
      <c r="CC135" s="68">
        <f t="shared" si="313"/>
        <v>4.6651902351188657E-2</v>
      </c>
      <c r="CD135" s="68">
        <f t="shared" si="313"/>
        <v>-0.39904994599942767</v>
      </c>
      <c r="CE135" s="68">
        <f t="shared" si="314"/>
        <v>-0.35239804364823901</v>
      </c>
      <c r="CK135" t="str">
        <f t="shared" si="324"/>
        <v>54 Textiles, printing and other skilled trades</v>
      </c>
      <c r="CL135" s="68">
        <f t="shared" si="315"/>
        <v>-5.0463148824332449E-2</v>
      </c>
      <c r="CM135" s="68">
        <f t="shared" si="315"/>
        <v>9.4614132514950156E-2</v>
      </c>
      <c r="CN135" s="68">
        <f t="shared" si="315"/>
        <v>-0.20212588896717038</v>
      </c>
      <c r="CO135" s="68">
        <f t="shared" si="315"/>
        <v>-0.12641512125799811</v>
      </c>
      <c r="CP135" s="68">
        <f t="shared" si="316"/>
        <v>-0.32854101022516846</v>
      </c>
    </row>
    <row r="136" spans="1:94" x14ac:dyDescent="0.2">
      <c r="A136" t="str">
        <f t="shared" si="298"/>
        <v>61 Caring personal service occupations</v>
      </c>
      <c r="B136" s="27">
        <f t="shared" si="299"/>
        <v>2.9114612657209198E-3</v>
      </c>
      <c r="C136" s="27">
        <f t="shared" si="299"/>
        <v>-8.6344095810731228E-4</v>
      </c>
      <c r="D136" s="27">
        <f t="shared" si="299"/>
        <v>6.6059768789284157E-3</v>
      </c>
      <c r="E136" s="27">
        <f t="shared" si="299"/>
        <v>1.5570861269898269E-2</v>
      </c>
      <c r="F136" s="27">
        <f t="shared" si="300"/>
        <v>2.2176838148826684E-2</v>
      </c>
      <c r="L136" t="str">
        <f t="shared" si="317"/>
        <v>61 Caring personal service occupations</v>
      </c>
      <c r="M136" s="27">
        <f t="shared" si="301"/>
        <v>0.20210472074586616</v>
      </c>
      <c r="N136" s="27">
        <f t="shared" si="301"/>
        <v>2.1784673909936325E-2</v>
      </c>
      <c r="O136" s="27">
        <f t="shared" si="301"/>
        <v>0.4413472425884668</v>
      </c>
      <c r="P136" s="27">
        <f t="shared" si="301"/>
        <v>0.97297863349757141</v>
      </c>
      <c r="Q136" s="27">
        <f t="shared" si="302"/>
        <v>1.4143258760860382</v>
      </c>
      <c r="W136" t="str">
        <f t="shared" si="318"/>
        <v>61 Caring personal service occupations</v>
      </c>
      <c r="X136" s="27">
        <f t="shared" si="303"/>
        <v>1.0316751361479692E-2</v>
      </c>
      <c r="Y136" s="27">
        <f t="shared" si="303"/>
        <v>0.22087569409355901</v>
      </c>
      <c r="Z136" s="27">
        <f t="shared" si="303"/>
        <v>0.57592184095188026</v>
      </c>
      <c r="AA136" s="27">
        <f t="shared" si="303"/>
        <v>0.75349728151078343</v>
      </c>
      <c r="AB136" s="27">
        <f t="shared" si="304"/>
        <v>1.3294191224626637</v>
      </c>
      <c r="AH136" t="str">
        <f t="shared" si="319"/>
        <v>61 Caring personal service occupations</v>
      </c>
      <c r="AI136" s="27">
        <f t="shared" si="305"/>
        <v>-0.31999159468968053</v>
      </c>
      <c r="AJ136" s="27">
        <f t="shared" si="305"/>
        <v>0.1733686416679534</v>
      </c>
      <c r="AK136" s="27">
        <f t="shared" si="305"/>
        <v>4.7697691727123459E-2</v>
      </c>
      <c r="AL136" s="27">
        <f t="shared" si="305"/>
        <v>0.10796991935072953</v>
      </c>
      <c r="AM136" s="27">
        <f t="shared" si="306"/>
        <v>0.15566761107785299</v>
      </c>
      <c r="AS136" t="str">
        <f t="shared" si="320"/>
        <v>61 Caring personal service occupations</v>
      </c>
      <c r="AT136" s="27">
        <f t="shared" si="307"/>
        <v>-5.3284647613133673E-2</v>
      </c>
      <c r="AU136" s="27">
        <f t="shared" si="307"/>
        <v>0.16216536833068163</v>
      </c>
      <c r="AV136" s="27">
        <f t="shared" si="307"/>
        <v>7.2949772836268023E-2</v>
      </c>
      <c r="AW136" s="27">
        <f t="shared" si="307"/>
        <v>0.16320559975134952</v>
      </c>
      <c r="AX136" s="27">
        <f t="shared" si="308"/>
        <v>0.23615537258761754</v>
      </c>
      <c r="BD136" t="str">
        <f t="shared" si="321"/>
        <v>61 Caring personal service occupations</v>
      </c>
      <c r="BE136" s="27">
        <f t="shared" si="309"/>
        <v>1.6290970944814074</v>
      </c>
      <c r="BF136" s="27">
        <f t="shared" si="309"/>
        <v>-0.57838814881838196</v>
      </c>
      <c r="BG136" s="27">
        <f t="shared" si="309"/>
        <v>0.85990108343247762</v>
      </c>
      <c r="BH136" s="27">
        <f t="shared" si="309"/>
        <v>1.7491003499632285</v>
      </c>
      <c r="BI136" s="27">
        <f t="shared" si="310"/>
        <v>2.6090014333957061</v>
      </c>
      <c r="BO136" t="str">
        <f t="shared" si="322"/>
        <v>61 Caring personal service occupations</v>
      </c>
      <c r="BP136" s="27">
        <f t="shared" si="311"/>
        <v>-0.15488775614814454</v>
      </c>
      <c r="BQ136" s="27">
        <f t="shared" si="311"/>
        <v>-1.1048985562154119</v>
      </c>
      <c r="BR136" s="27">
        <f t="shared" si="311"/>
        <v>-0.59435100578317179</v>
      </c>
      <c r="BS136" s="27">
        <f t="shared" si="311"/>
        <v>-1.4394711548655388</v>
      </c>
      <c r="BT136" s="27">
        <f t="shared" si="312"/>
        <v>-2.0338221606487106</v>
      </c>
      <c r="BZ136" t="str">
        <f t="shared" si="323"/>
        <v>61 Caring personal service occupations</v>
      </c>
      <c r="CA136" s="68">
        <f t="shared" si="313"/>
        <v>-0.54757564618921806</v>
      </c>
      <c r="CB136" s="68">
        <f t="shared" si="313"/>
        <v>-0.12483001210285227</v>
      </c>
      <c r="CC136" s="68">
        <f t="shared" si="313"/>
        <v>-0.26995629383232611</v>
      </c>
      <c r="CD136" s="68">
        <f t="shared" si="313"/>
        <v>-4.8205209886716616E-2</v>
      </c>
      <c r="CE136" s="68">
        <f t="shared" si="314"/>
        <v>-0.31816150371904273</v>
      </c>
      <c r="CK136" t="str">
        <f t="shared" si="324"/>
        <v>61 Caring personal service occupations</v>
      </c>
      <c r="CL136" s="68">
        <f t="shared" si="315"/>
        <v>-4.1068531016578202E-2</v>
      </c>
      <c r="CM136" s="68">
        <f t="shared" si="315"/>
        <v>3.4678796492736502E-2</v>
      </c>
      <c r="CN136" s="68">
        <f t="shared" si="315"/>
        <v>9.6046781703358342E-3</v>
      </c>
      <c r="CO136" s="68">
        <f t="shared" si="315"/>
        <v>2.0520940405310911E-2</v>
      </c>
      <c r="CP136" s="68">
        <f t="shared" si="316"/>
        <v>3.0125618575646745E-2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1.0224993172855018E-2</v>
      </c>
      <c r="C137" s="27">
        <f t="shared" si="299"/>
        <v>5.127163483978521E-4</v>
      </c>
      <c r="D137" s="27">
        <f t="shared" si="299"/>
        <v>8.6758046626640647E-3</v>
      </c>
      <c r="E137" s="27">
        <f t="shared" si="299"/>
        <v>1.7136096340197842E-2</v>
      </c>
      <c r="F137" s="27">
        <f t="shared" si="300"/>
        <v>2.5811901002861907E-2</v>
      </c>
      <c r="L137" t="str">
        <f t="shared" si="317"/>
        <v>62 Leisure, travel and related personal service occupations</v>
      </c>
      <c r="M137" s="27">
        <f t="shared" si="301"/>
        <v>3.7106375038120032E-2</v>
      </c>
      <c r="N137" s="27">
        <f t="shared" si="301"/>
        <v>-1.9686599868897869E-2</v>
      </c>
      <c r="O137" s="27">
        <f t="shared" si="301"/>
        <v>6.9611745463565328E-2</v>
      </c>
      <c r="P137" s="27">
        <f t="shared" si="301"/>
        <v>0.1924981670866085</v>
      </c>
      <c r="Q137" s="27">
        <f t="shared" si="302"/>
        <v>0.2621099125501738</v>
      </c>
      <c r="W137" t="str">
        <f t="shared" si="318"/>
        <v>62 Leisure, travel and related personal service occupations</v>
      </c>
      <c r="X137" s="27">
        <f t="shared" si="303"/>
        <v>0.11173511347775278</v>
      </c>
      <c r="Y137" s="27">
        <f t="shared" si="303"/>
        <v>-3.0948205098833559E-2</v>
      </c>
      <c r="Z137" s="27">
        <f t="shared" si="303"/>
        <v>0.21430921572102668</v>
      </c>
      <c r="AA137" s="27">
        <f t="shared" si="303"/>
        <v>0.36966053712217417</v>
      </c>
      <c r="AB137" s="27">
        <f t="shared" si="304"/>
        <v>0.58396975284320085</v>
      </c>
      <c r="AH137" t="str">
        <f t="shared" si="319"/>
        <v>62 Leisure, travel and related personal service occupations</v>
      </c>
      <c r="AI137" s="27">
        <f t="shared" si="305"/>
        <v>5.0569468212711355E-2</v>
      </c>
      <c r="AJ137" s="27">
        <f t="shared" si="305"/>
        <v>-8.436523008166108E-3</v>
      </c>
      <c r="AK137" s="27">
        <f t="shared" si="305"/>
        <v>9.181716007600127E-2</v>
      </c>
      <c r="AL137" s="27">
        <f t="shared" si="305"/>
        <v>0.2141694342159608</v>
      </c>
      <c r="AM137" s="27">
        <f t="shared" si="306"/>
        <v>0.30598659429196207</v>
      </c>
      <c r="AS137" t="str">
        <f t="shared" si="320"/>
        <v>62 Leisure, travel and related personal service occupations</v>
      </c>
      <c r="AT137" s="27">
        <f t="shared" si="307"/>
        <v>0.11125886891511194</v>
      </c>
      <c r="AU137" s="27">
        <f t="shared" si="307"/>
        <v>-1.3421963140253124E-2</v>
      </c>
      <c r="AV137" s="27">
        <f t="shared" si="307"/>
        <v>0.11375589601256386</v>
      </c>
      <c r="AW137" s="27">
        <f t="shared" si="307"/>
        <v>0.28502357057602135</v>
      </c>
      <c r="AX137" s="27">
        <f t="shared" si="308"/>
        <v>0.39877946658858521</v>
      </c>
      <c r="BD137" t="str">
        <f t="shared" si="321"/>
        <v>62 Leisure, travel and related personal service occupations</v>
      </c>
      <c r="BE137" s="27">
        <f t="shared" si="309"/>
        <v>0.24009089093660263</v>
      </c>
      <c r="BF137" s="27">
        <f t="shared" si="309"/>
        <v>-0.40491195211103204</v>
      </c>
      <c r="BG137" s="27">
        <f t="shared" si="309"/>
        <v>-2.2872628148078222E-2</v>
      </c>
      <c r="BH137" s="27">
        <f t="shared" si="309"/>
        <v>-2.619047565337973E-2</v>
      </c>
      <c r="BI137" s="27">
        <f t="shared" si="310"/>
        <v>-4.9063103801457952E-2</v>
      </c>
      <c r="BO137" t="str">
        <f t="shared" si="322"/>
        <v>62 Leisure, travel and related personal service occupations</v>
      </c>
      <c r="BP137" s="27">
        <f t="shared" si="311"/>
        <v>2.9879383466927756E-2</v>
      </c>
      <c r="BQ137" s="27">
        <f t="shared" si="311"/>
        <v>-0.41027000611523934</v>
      </c>
      <c r="BR137" s="27">
        <f t="shared" si="311"/>
        <v>-0.23555309731108154</v>
      </c>
      <c r="BS137" s="27">
        <f t="shared" si="311"/>
        <v>-0.37043077480510989</v>
      </c>
      <c r="BT137" s="27">
        <f t="shared" si="312"/>
        <v>-0.60598387211619142</v>
      </c>
      <c r="BZ137" t="str">
        <f t="shared" si="323"/>
        <v>62 Leisure, travel and related personal service occupations</v>
      </c>
      <c r="CA137" s="68">
        <f t="shared" si="313"/>
        <v>0.37716974602928666</v>
      </c>
      <c r="CB137" s="68">
        <f t="shared" si="313"/>
        <v>-0.15341630965240993</v>
      </c>
      <c r="CC137" s="68">
        <f t="shared" si="313"/>
        <v>-1.500570949327229E-2</v>
      </c>
      <c r="CD137" s="68">
        <f t="shared" si="313"/>
        <v>-6.2072442129808003E-3</v>
      </c>
      <c r="CE137" s="68">
        <f t="shared" si="314"/>
        <v>-2.121295370625309E-2</v>
      </c>
      <c r="CK137" t="str">
        <f t="shared" si="324"/>
        <v>62 Leisure, travel and related personal service occupations</v>
      </c>
      <c r="CL137" s="68">
        <f t="shared" si="315"/>
        <v>-4.6133891639503599E-2</v>
      </c>
      <c r="CM137" s="68">
        <f t="shared" si="315"/>
        <v>4.1147729744871742E-2</v>
      </c>
      <c r="CN137" s="68">
        <f t="shared" si="315"/>
        <v>-0.12495110462173062</v>
      </c>
      <c r="CO137" s="68">
        <f t="shared" si="315"/>
        <v>-7.2666679158470221E-2</v>
      </c>
      <c r="CP137" s="68">
        <f t="shared" si="316"/>
        <v>-0.19761778378020084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-3.1961083183228698E-5</v>
      </c>
      <c r="C138" s="27">
        <f t="shared" si="299"/>
        <v>6.0116343715784816E-5</v>
      </c>
      <c r="D138" s="27">
        <f t="shared" si="299"/>
        <v>1.2488491473120584E-4</v>
      </c>
      <c r="E138" s="27">
        <f t="shared" si="299"/>
        <v>4.9513432378310855E-4</v>
      </c>
      <c r="F138" s="27">
        <f t="shared" si="300"/>
        <v>6.2001923851431439E-4</v>
      </c>
      <c r="L138" t="str">
        <f t="shared" si="317"/>
        <v>63 Community and civil enforcement occupations</v>
      </c>
      <c r="M138" s="27">
        <f t="shared" si="301"/>
        <v>-7.5988987324017605E-4</v>
      </c>
      <c r="N138" s="27">
        <f t="shared" si="301"/>
        <v>2.9353024702170934E-3</v>
      </c>
      <c r="O138" s="27">
        <f t="shared" si="301"/>
        <v>-1.2404270923109372E-3</v>
      </c>
      <c r="P138" s="27">
        <f t="shared" si="301"/>
        <v>7.5309307473957424E-3</v>
      </c>
      <c r="Q138" s="27">
        <f t="shared" si="302"/>
        <v>6.2905036550848052E-3</v>
      </c>
      <c r="W138" t="str">
        <f t="shared" si="318"/>
        <v>63 Community and civil enforcement occupations</v>
      </c>
      <c r="X138" s="27">
        <f t="shared" si="303"/>
        <v>-3.6936070106856136E-3</v>
      </c>
      <c r="Y138" s="27">
        <f t="shared" si="303"/>
        <v>5.1392642129116095E-3</v>
      </c>
      <c r="Z138" s="27">
        <f t="shared" si="303"/>
        <v>1.2984563658150552E-3</v>
      </c>
      <c r="AA138" s="27">
        <f t="shared" si="303"/>
        <v>6.7859199750273866E-3</v>
      </c>
      <c r="AB138" s="27">
        <f t="shared" si="304"/>
        <v>8.0843763408424418E-3</v>
      </c>
      <c r="AH138" t="str">
        <f t="shared" si="319"/>
        <v>63 Community and civil enforcement occupations</v>
      </c>
      <c r="AI138" s="27">
        <f t="shared" si="305"/>
        <v>-2.124209013996077E-3</v>
      </c>
      <c r="AJ138" s="27">
        <f t="shared" si="305"/>
        <v>3.6973825148180726E-3</v>
      </c>
      <c r="AK138" s="27">
        <f t="shared" si="305"/>
        <v>-3.4798410662024524E-3</v>
      </c>
      <c r="AL138" s="27">
        <f t="shared" si="305"/>
        <v>1.5306472246983567E-3</v>
      </c>
      <c r="AM138" s="27">
        <f t="shared" si="306"/>
        <v>-1.9491938415040957E-3</v>
      </c>
      <c r="AS138" t="str">
        <f t="shared" si="320"/>
        <v>63 Community and civil enforcement occupations</v>
      </c>
      <c r="AT138" s="27">
        <f t="shared" si="307"/>
        <v>-3.0732007761604691E-3</v>
      </c>
      <c r="AU138" s="27">
        <f t="shared" si="307"/>
        <v>3.0445348006200128E-3</v>
      </c>
      <c r="AV138" s="27">
        <f t="shared" si="307"/>
        <v>-4.2485773685671004E-3</v>
      </c>
      <c r="AW138" s="27">
        <f t="shared" si="307"/>
        <v>-3.216667290185278E-4</v>
      </c>
      <c r="AX138" s="27">
        <f t="shared" si="308"/>
        <v>-4.5702440975856282E-3</v>
      </c>
      <c r="BD138" t="str">
        <f t="shared" si="321"/>
        <v>63 Community and civil enforcement occupations</v>
      </c>
      <c r="BE138" s="27">
        <f t="shared" si="309"/>
        <v>-2.3254096748063127E-2</v>
      </c>
      <c r="BF138" s="27">
        <f t="shared" si="309"/>
        <v>1.7525449180881045E-2</v>
      </c>
      <c r="BG138" s="27">
        <f t="shared" si="309"/>
        <v>-2.5789041672300672E-2</v>
      </c>
      <c r="BH138" s="27">
        <f t="shared" si="309"/>
        <v>1.7127495726656228E-3</v>
      </c>
      <c r="BI138" s="27">
        <f t="shared" si="310"/>
        <v>-2.4076292099635049E-2</v>
      </c>
      <c r="BO138" t="str">
        <f t="shared" si="322"/>
        <v>63 Community and civil enforcement occupations</v>
      </c>
      <c r="BP138" s="27">
        <f t="shared" si="311"/>
        <v>-2.3668946458478654E-2</v>
      </c>
      <c r="BQ138" s="27">
        <f t="shared" si="311"/>
        <v>2.2970306649887959E-2</v>
      </c>
      <c r="BR138" s="27">
        <f t="shared" si="311"/>
        <v>-3.5175129812429616E-2</v>
      </c>
      <c r="BS138" s="27">
        <f t="shared" si="311"/>
        <v>-7.2575144787427326E-3</v>
      </c>
      <c r="BT138" s="27">
        <f t="shared" si="312"/>
        <v>-4.2432644291172349E-2</v>
      </c>
      <c r="BZ138" t="str">
        <f t="shared" si="323"/>
        <v>63 Community and civil enforcement occupations</v>
      </c>
      <c r="CA138" s="68">
        <f t="shared" si="313"/>
        <v>-7.3827716905783269E-4</v>
      </c>
      <c r="CB138" s="68">
        <f t="shared" si="313"/>
        <v>1.3156180682066088E-2</v>
      </c>
      <c r="CC138" s="68">
        <f t="shared" si="313"/>
        <v>-2.3324776762499007E-2</v>
      </c>
      <c r="CD138" s="68">
        <f t="shared" si="313"/>
        <v>1.1307257014227315E-3</v>
      </c>
      <c r="CE138" s="68">
        <f t="shared" si="314"/>
        <v>-2.2194051061076275E-2</v>
      </c>
      <c r="CK138" t="str">
        <f t="shared" si="324"/>
        <v>63 Community and civil enforcement occupations</v>
      </c>
      <c r="CL138" s="68">
        <f t="shared" si="315"/>
        <v>-4.7691854757972909E-3</v>
      </c>
      <c r="CM138" s="68">
        <f t="shared" si="315"/>
        <v>1.0577003697138848E-2</v>
      </c>
      <c r="CN138" s="68">
        <f t="shared" si="315"/>
        <v>-1.4333768294228767E-2</v>
      </c>
      <c r="CO138" s="68">
        <f t="shared" si="315"/>
        <v>-1.371184247457336E-3</v>
      </c>
      <c r="CP138" s="68">
        <f t="shared" si="316"/>
        <v>-1.57049525416861E-2</v>
      </c>
    </row>
    <row r="139" spans="1:94" x14ac:dyDescent="0.2">
      <c r="A139" t="str">
        <f t="shared" si="298"/>
        <v>71 Sales occupations</v>
      </c>
      <c r="B139" s="27">
        <f t="shared" si="299"/>
        <v>1.1463456469892878E-2</v>
      </c>
      <c r="C139" s="27">
        <f t="shared" si="299"/>
        <v>-9.7556695100151844E-3</v>
      </c>
      <c r="D139" s="27">
        <f t="shared" si="299"/>
        <v>2.2454486427108782E-2</v>
      </c>
      <c r="E139" s="27">
        <f t="shared" si="299"/>
        <v>4.045870573535279E-2</v>
      </c>
      <c r="F139" s="27">
        <f t="shared" si="300"/>
        <v>6.2913192162461579E-2</v>
      </c>
      <c r="L139" t="str">
        <f t="shared" si="317"/>
        <v>71 Sales occupations</v>
      </c>
      <c r="M139" s="27">
        <f t="shared" si="301"/>
        <v>0.11371451933304744</v>
      </c>
      <c r="N139" s="27">
        <f t="shared" si="301"/>
        <v>-5.0936993979767697E-3</v>
      </c>
      <c r="O139" s="27">
        <f t="shared" si="301"/>
        <v>0.38514935454388033</v>
      </c>
      <c r="P139" s="27">
        <f t="shared" si="301"/>
        <v>0.96734918745248866</v>
      </c>
      <c r="Q139" s="27">
        <f t="shared" si="302"/>
        <v>1.3524985419963689</v>
      </c>
      <c r="W139" t="str">
        <f t="shared" si="318"/>
        <v>71 Sales occupations</v>
      </c>
      <c r="X139" s="27">
        <f t="shared" si="303"/>
        <v>-0.16811969456139808</v>
      </c>
      <c r="Y139" s="27">
        <f t="shared" si="303"/>
        <v>0.25920576666885298</v>
      </c>
      <c r="Z139" s="27">
        <f t="shared" si="303"/>
        <v>0.59745420127738669</v>
      </c>
      <c r="AA139" s="27">
        <f t="shared" si="303"/>
        <v>1.0514346957446401</v>
      </c>
      <c r="AB139" s="27">
        <f t="shared" si="304"/>
        <v>1.6488888970220268</v>
      </c>
      <c r="AH139" t="str">
        <f t="shared" si="319"/>
        <v>71 Sales occupations</v>
      </c>
      <c r="AI139" s="27">
        <f t="shared" si="305"/>
        <v>-8.9709417941895131E-2</v>
      </c>
      <c r="AJ139" s="27">
        <f t="shared" si="305"/>
        <v>0.12627610903534769</v>
      </c>
      <c r="AK139" s="27">
        <f t="shared" si="305"/>
        <v>0.13831091428841669</v>
      </c>
      <c r="AL139" s="27">
        <f t="shared" si="305"/>
        <v>0.35169418067796276</v>
      </c>
      <c r="AM139" s="27">
        <f t="shared" si="306"/>
        <v>0.49000509496637945</v>
      </c>
      <c r="AS139" t="str">
        <f t="shared" si="320"/>
        <v>71 Sales occupations</v>
      </c>
      <c r="AT139" s="27">
        <f t="shared" si="307"/>
        <v>-0.11828670313383016</v>
      </c>
      <c r="AU139" s="27">
        <f t="shared" si="307"/>
        <v>5.7204251267560013E-2</v>
      </c>
      <c r="AV139" s="27">
        <f t="shared" si="307"/>
        <v>7.3982615214413183E-2</v>
      </c>
      <c r="AW139" s="27">
        <f t="shared" si="307"/>
        <v>0.18030755650868358</v>
      </c>
      <c r="AX139" s="27">
        <f t="shared" si="308"/>
        <v>0.25429017172309676</v>
      </c>
      <c r="BD139" t="str">
        <f t="shared" si="321"/>
        <v>71 Sales occupations</v>
      </c>
      <c r="BE139" s="27">
        <f t="shared" si="309"/>
        <v>-0.10224109826611283</v>
      </c>
      <c r="BF139" s="27">
        <f t="shared" si="309"/>
        <v>-3.5388230363896156E-2</v>
      </c>
      <c r="BG139" s="27">
        <f t="shared" si="309"/>
        <v>0.27642121997956792</v>
      </c>
      <c r="BH139" s="27">
        <f t="shared" si="309"/>
        <v>0.58794335316749269</v>
      </c>
      <c r="BI139" s="27">
        <f t="shared" si="310"/>
        <v>0.86436457314706061</v>
      </c>
      <c r="BO139" t="str">
        <f t="shared" si="322"/>
        <v>71 Sales occupations</v>
      </c>
      <c r="BP139" s="27">
        <f t="shared" si="311"/>
        <v>-1.1235349946092068</v>
      </c>
      <c r="BQ139" s="27">
        <f t="shared" si="311"/>
        <v>-0.43454758810651661</v>
      </c>
      <c r="BR139" s="27">
        <f t="shared" si="311"/>
        <v>-0.55550102001856416</v>
      </c>
      <c r="BS139" s="27">
        <f t="shared" si="311"/>
        <v>-1.3324290746289655</v>
      </c>
      <c r="BT139" s="27">
        <f t="shared" si="312"/>
        <v>-1.8879300946475297</v>
      </c>
      <c r="BZ139" t="str">
        <f t="shared" si="323"/>
        <v>71 Sales occupations</v>
      </c>
      <c r="CA139" s="68">
        <f t="shared" si="313"/>
        <v>0.52763892092152709</v>
      </c>
      <c r="CB139" s="68">
        <f t="shared" si="313"/>
        <v>-0.14563004543111724</v>
      </c>
      <c r="CC139" s="68">
        <f t="shared" si="313"/>
        <v>-0.66932279986260035</v>
      </c>
      <c r="CD139" s="68">
        <f t="shared" si="313"/>
        <v>-2.7326839681027151</v>
      </c>
      <c r="CE139" s="68">
        <f t="shared" si="314"/>
        <v>-3.4020067679653154</v>
      </c>
      <c r="CK139" t="str">
        <f t="shared" si="324"/>
        <v>71 Sales occupations</v>
      </c>
      <c r="CL139" s="68">
        <f t="shared" si="315"/>
        <v>-0.34232514645394829</v>
      </c>
      <c r="CM139" s="68">
        <f t="shared" si="315"/>
        <v>0.21923196029407555</v>
      </c>
      <c r="CN139" s="68">
        <f t="shared" si="315"/>
        <v>-0.54150617707799509</v>
      </c>
      <c r="CO139" s="68">
        <f t="shared" si="315"/>
        <v>-0.26673904200257426</v>
      </c>
      <c r="CP139" s="68">
        <f t="shared" si="316"/>
        <v>-0.80824521908056934</v>
      </c>
    </row>
    <row r="140" spans="1:94" x14ac:dyDescent="0.2">
      <c r="A140" t="str">
        <f t="shared" si="298"/>
        <v>72 Customer service occupations</v>
      </c>
      <c r="B140" s="27">
        <f t="shared" si="299"/>
        <v>4.2733768768239179E-3</v>
      </c>
      <c r="C140" s="27">
        <f t="shared" si="299"/>
        <v>1.9213923893164064E-3</v>
      </c>
      <c r="D140" s="27">
        <f t="shared" si="299"/>
        <v>1.6674528802514028E-2</v>
      </c>
      <c r="E140" s="27">
        <f t="shared" si="299"/>
        <v>2.8081337116877568E-2</v>
      </c>
      <c r="F140" s="27">
        <f t="shared" si="300"/>
        <v>4.4755865919391596E-2</v>
      </c>
      <c r="L140" t="str">
        <f t="shared" si="317"/>
        <v>72 Customer service occupations</v>
      </c>
      <c r="M140" s="27">
        <f t="shared" si="301"/>
        <v>5.0623308760330776E-2</v>
      </c>
      <c r="N140" s="27">
        <f t="shared" si="301"/>
        <v>1.8447432709354117E-2</v>
      </c>
      <c r="O140" s="27">
        <f t="shared" si="301"/>
        <v>0.139558932031211</v>
      </c>
      <c r="P140" s="27">
        <f t="shared" si="301"/>
        <v>0.26200331480595257</v>
      </c>
      <c r="Q140" s="27">
        <f t="shared" si="302"/>
        <v>0.40156224683716357</v>
      </c>
      <c r="W140" t="str">
        <f t="shared" si="318"/>
        <v>72 Customer service occupations</v>
      </c>
      <c r="X140" s="27">
        <f t="shared" si="303"/>
        <v>1.9442426465404394E-2</v>
      </c>
      <c r="Y140" s="27">
        <f t="shared" si="303"/>
        <v>0.13324762318600802</v>
      </c>
      <c r="Z140" s="27">
        <f t="shared" si="303"/>
        <v>0.2704998577688007</v>
      </c>
      <c r="AA140" s="27">
        <f t="shared" si="303"/>
        <v>0.37302037939344701</v>
      </c>
      <c r="AB140" s="27">
        <f t="shared" si="304"/>
        <v>0.64352023716224771</v>
      </c>
      <c r="AH140" t="str">
        <f t="shared" si="319"/>
        <v>72 Customer service occupations</v>
      </c>
      <c r="AI140" s="27">
        <f t="shared" si="305"/>
        <v>1.8494607229144144E-2</v>
      </c>
      <c r="AJ140" s="27">
        <f t="shared" si="305"/>
        <v>4.2225353943736221E-2</v>
      </c>
      <c r="AK140" s="27">
        <f t="shared" si="305"/>
        <v>8.6332247271520779E-2</v>
      </c>
      <c r="AL140" s="27">
        <f t="shared" si="305"/>
        <v>9.6725349367769275E-2</v>
      </c>
      <c r="AM140" s="27">
        <f t="shared" si="306"/>
        <v>0.18305759663929005</v>
      </c>
      <c r="AS140" t="str">
        <f t="shared" si="320"/>
        <v>72 Customer service occupations</v>
      </c>
      <c r="AT140" s="27">
        <f t="shared" si="307"/>
        <v>-1.4792065020887091E-2</v>
      </c>
      <c r="AU140" s="27">
        <f t="shared" si="307"/>
        <v>3.0426106044155632E-2</v>
      </c>
      <c r="AV140" s="27">
        <f t="shared" si="307"/>
        <v>8.1634531253997056E-2</v>
      </c>
      <c r="AW140" s="27">
        <f t="shared" si="307"/>
        <v>5.8244872808068948E-2</v>
      </c>
      <c r="AX140" s="27">
        <f t="shared" si="308"/>
        <v>0.139879404062066</v>
      </c>
      <c r="BD140" t="str">
        <f t="shared" si="321"/>
        <v>72 Customer service occupations</v>
      </c>
      <c r="BE140" s="27">
        <f t="shared" si="309"/>
        <v>9.7413816378781659E-2</v>
      </c>
      <c r="BF140" s="27">
        <f t="shared" si="309"/>
        <v>9.4623532121927978E-2</v>
      </c>
      <c r="BG140" s="27">
        <f t="shared" si="309"/>
        <v>0.15279153557726599</v>
      </c>
      <c r="BH140" s="27">
        <f t="shared" si="309"/>
        <v>0.20996371839785399</v>
      </c>
      <c r="BI140" s="27">
        <f t="shared" si="310"/>
        <v>0.36275525397511998</v>
      </c>
      <c r="BO140" t="str">
        <f t="shared" si="322"/>
        <v>72 Customer service occupations</v>
      </c>
      <c r="BP140" s="27">
        <f t="shared" si="311"/>
        <v>7.3507793016012402E-2</v>
      </c>
      <c r="BQ140" s="27">
        <f t="shared" si="311"/>
        <v>-9.3433578612621915E-2</v>
      </c>
      <c r="BR140" s="27">
        <f t="shared" si="311"/>
        <v>-1.0783021041648855E-2</v>
      </c>
      <c r="BS140" s="27">
        <f t="shared" si="311"/>
        <v>-0.24974667546214646</v>
      </c>
      <c r="BT140" s="27">
        <f t="shared" si="312"/>
        <v>-0.26052969650379532</v>
      </c>
      <c r="BZ140" t="str">
        <f t="shared" si="323"/>
        <v>72 Customer service occupations</v>
      </c>
      <c r="CA140" s="68">
        <f t="shared" si="313"/>
        <v>8.8313124718488178E-2</v>
      </c>
      <c r="CB140" s="68">
        <f t="shared" si="313"/>
        <v>-6.8431582611391262E-3</v>
      </c>
      <c r="CC140" s="68">
        <f t="shared" si="313"/>
        <v>-8.2114847052944806E-2</v>
      </c>
      <c r="CD140" s="68">
        <f t="shared" si="313"/>
        <v>-0.11164091822586186</v>
      </c>
      <c r="CE140" s="68">
        <f t="shared" si="314"/>
        <v>-0.19375576527880667</v>
      </c>
      <c r="CK140" t="str">
        <f t="shared" si="324"/>
        <v>72 Customer service occupations</v>
      </c>
      <c r="CL140" s="68">
        <f t="shared" si="315"/>
        <v>1.6813568515256588E-2</v>
      </c>
      <c r="CM140" s="68">
        <f t="shared" si="315"/>
        <v>3.4020052419432567E-2</v>
      </c>
      <c r="CN140" s="68">
        <f t="shared" si="315"/>
        <v>4.0717592164549343E-2</v>
      </c>
      <c r="CO140" s="68">
        <f t="shared" si="315"/>
        <v>3.4463969372960812E-2</v>
      </c>
      <c r="CP140" s="68">
        <f t="shared" si="316"/>
        <v>7.5181561537510155E-2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5.8923641624207788E-3</v>
      </c>
      <c r="C141" s="27">
        <f t="shared" si="299"/>
        <v>-4.7024505542183782E-3</v>
      </c>
      <c r="D141" s="27">
        <f t="shared" si="299"/>
        <v>1.057678037587806E-2</v>
      </c>
      <c r="E141" s="27">
        <f t="shared" si="299"/>
        <v>3.2327655875960037E-2</v>
      </c>
      <c r="F141" s="27">
        <f t="shared" si="300"/>
        <v>4.2904436251838096E-2</v>
      </c>
      <c r="L141" t="str">
        <f t="shared" si="317"/>
        <v>81 Process, plant and machine operatives</v>
      </c>
      <c r="M141" s="27">
        <f t="shared" si="301"/>
        <v>2.8614234903151403E-2</v>
      </c>
      <c r="N141" s="27">
        <f t="shared" si="301"/>
        <v>-2.1105329354598287E-2</v>
      </c>
      <c r="O141" s="27">
        <f t="shared" si="301"/>
        <v>9.4572064440381978E-2</v>
      </c>
      <c r="P141" s="27">
        <f t="shared" si="301"/>
        <v>0.16731875089696138</v>
      </c>
      <c r="Q141" s="27">
        <f t="shared" si="302"/>
        <v>0.26189081533734337</v>
      </c>
      <c r="W141" t="str">
        <f t="shared" si="318"/>
        <v>81 Process, plant and machine operatives</v>
      </c>
      <c r="X141" s="27">
        <f t="shared" si="303"/>
        <v>-1.83902532381513E-2</v>
      </c>
      <c r="Y141" s="27">
        <f t="shared" si="303"/>
        <v>-3.2624900452520256E-2</v>
      </c>
      <c r="Z141" s="27">
        <f t="shared" si="303"/>
        <v>0.18915526919079301</v>
      </c>
      <c r="AA141" s="27">
        <f t="shared" si="303"/>
        <v>0.31692958805111648</v>
      </c>
      <c r="AB141" s="27">
        <f t="shared" si="304"/>
        <v>0.50608485724190944</v>
      </c>
      <c r="AH141" t="str">
        <f t="shared" si="319"/>
        <v>81 Process, plant and machine operatives</v>
      </c>
      <c r="AI141" s="27">
        <f t="shared" si="305"/>
        <v>-6.6157318056722647E-3</v>
      </c>
      <c r="AJ141" s="27">
        <f t="shared" si="305"/>
        <v>-1.0658379136227109E-2</v>
      </c>
      <c r="AK141" s="27">
        <f t="shared" si="305"/>
        <v>6.8589414714586877E-2</v>
      </c>
      <c r="AL141" s="27">
        <f t="shared" si="305"/>
        <v>0.1259249515232502</v>
      </c>
      <c r="AM141" s="27">
        <f t="shared" si="306"/>
        <v>0.19451436623783708</v>
      </c>
      <c r="AS141" t="str">
        <f t="shared" si="320"/>
        <v>81 Process, plant and machine operatives</v>
      </c>
      <c r="AT141" s="27">
        <f t="shared" si="307"/>
        <v>-2.1775289209615634E-2</v>
      </c>
      <c r="AU141" s="27">
        <f t="shared" si="307"/>
        <v>-3.1209162259520862E-2</v>
      </c>
      <c r="AV141" s="27">
        <f t="shared" si="307"/>
        <v>0.11258350292200114</v>
      </c>
      <c r="AW141" s="27">
        <f t="shared" si="307"/>
        <v>0.14630800870642435</v>
      </c>
      <c r="AX141" s="27">
        <f t="shared" si="308"/>
        <v>0.2588915116284255</v>
      </c>
      <c r="BD141" t="str">
        <f t="shared" si="321"/>
        <v>81 Process, plant and machine operatives</v>
      </c>
      <c r="BE141" s="27">
        <f t="shared" si="309"/>
        <v>5.0058034911629079E-2</v>
      </c>
      <c r="BF141" s="27">
        <f t="shared" si="309"/>
        <v>-0.35275497901064279</v>
      </c>
      <c r="BG141" s="27">
        <f t="shared" si="309"/>
        <v>0.38884900465255878</v>
      </c>
      <c r="BH141" s="27">
        <f t="shared" si="309"/>
        <v>0.27660806658937265</v>
      </c>
      <c r="BI141" s="27">
        <f t="shared" si="310"/>
        <v>0.66545707124193143</v>
      </c>
      <c r="BO141" t="str">
        <f t="shared" si="322"/>
        <v>81 Process, plant and machine operatives</v>
      </c>
      <c r="BP141" s="27">
        <f t="shared" si="311"/>
        <v>-0.27271456048300546</v>
      </c>
      <c r="BQ141" s="27">
        <f t="shared" si="311"/>
        <v>-0.22124251503699588</v>
      </c>
      <c r="BR141" s="27">
        <f t="shared" si="311"/>
        <v>4.3300022528009574E-2</v>
      </c>
      <c r="BS141" s="27">
        <f t="shared" si="311"/>
        <v>-0.38413292292260071</v>
      </c>
      <c r="BT141" s="27">
        <f t="shared" si="312"/>
        <v>-0.34083290039459113</v>
      </c>
      <c r="BZ141" t="str">
        <f t="shared" si="323"/>
        <v>81 Process, plant and machine operatives</v>
      </c>
      <c r="CA141" s="68">
        <f t="shared" si="313"/>
        <v>0.23280947565302501</v>
      </c>
      <c r="CB141" s="68">
        <f t="shared" si="313"/>
        <v>-0.47076628222727757</v>
      </c>
      <c r="CC141" s="68">
        <f t="shared" si="313"/>
        <v>-0.12343866836889306</v>
      </c>
      <c r="CD141" s="68">
        <f t="shared" si="313"/>
        <v>-1.1188483239049618</v>
      </c>
      <c r="CE141" s="68">
        <f t="shared" si="314"/>
        <v>-1.2422869922738549</v>
      </c>
      <c r="CK141" t="str">
        <f t="shared" si="324"/>
        <v>81 Process, plant and machine operatives</v>
      </c>
      <c r="CL141" s="68">
        <f t="shared" si="315"/>
        <v>-0.11332781193212371</v>
      </c>
      <c r="CM141" s="68">
        <f t="shared" si="315"/>
        <v>9.0913702683824704E-2</v>
      </c>
      <c r="CN141" s="68">
        <f t="shared" si="315"/>
        <v>-0.36046976265843061</v>
      </c>
      <c r="CO141" s="68">
        <f t="shared" si="315"/>
        <v>-0.15029092363363539</v>
      </c>
      <c r="CP141" s="68">
        <f t="shared" si="316"/>
        <v>-0.51076068629206595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7.6350442680629335E-3</v>
      </c>
      <c r="C142" s="27">
        <f t="shared" si="299"/>
        <v>-5.1258281354075313E-3</v>
      </c>
      <c r="D142" s="27">
        <f t="shared" si="299"/>
        <v>1.7844229747563688E-2</v>
      </c>
      <c r="E142" s="27">
        <f t="shared" si="299"/>
        <v>2.7754635868743813E-2</v>
      </c>
      <c r="F142" s="27">
        <f t="shared" si="300"/>
        <v>4.55988656163075E-2</v>
      </c>
      <c r="L142" t="str">
        <f t="shared" si="317"/>
        <v>82 Transport and mobile machine drivers and operatives</v>
      </c>
      <c r="M142" s="27">
        <f t="shared" si="301"/>
        <v>6.8168681378584062E-2</v>
      </c>
      <c r="N142" s="27">
        <f t="shared" si="301"/>
        <v>-2.981229263592558E-2</v>
      </c>
      <c r="O142" s="27">
        <f t="shared" si="301"/>
        <v>0.10434560436145213</v>
      </c>
      <c r="P142" s="27">
        <f t="shared" si="301"/>
        <v>0.19420374506542515</v>
      </c>
      <c r="Q142" s="27">
        <f t="shared" si="302"/>
        <v>0.29854934942687728</v>
      </c>
      <c r="W142" t="str">
        <f t="shared" si="318"/>
        <v>82 Transport and mobile machine drivers and operatives</v>
      </c>
      <c r="X142" s="27">
        <f t="shared" si="303"/>
        <v>6.8098696863877817E-2</v>
      </c>
      <c r="Y142" s="27">
        <f t="shared" si="303"/>
        <v>-3.743584121235044E-2</v>
      </c>
      <c r="Z142" s="27">
        <f t="shared" si="303"/>
        <v>0.15645041782442126</v>
      </c>
      <c r="AA142" s="27">
        <f t="shared" si="303"/>
        <v>0.24711558617176832</v>
      </c>
      <c r="AB142" s="27">
        <f t="shared" si="304"/>
        <v>0.40356600399618958</v>
      </c>
      <c r="AH142" t="str">
        <f t="shared" si="319"/>
        <v>82 Transport and mobile machine drivers and operatives</v>
      </c>
      <c r="AI142" s="27">
        <f t="shared" si="305"/>
        <v>5.024190467518222E-2</v>
      </c>
      <c r="AJ142" s="27">
        <f t="shared" si="305"/>
        <v>-8.366333102395096E-3</v>
      </c>
      <c r="AK142" s="27">
        <f t="shared" si="305"/>
        <v>7.8238179400339225E-2</v>
      </c>
      <c r="AL142" s="27">
        <f t="shared" si="305"/>
        <v>9.6881845727660287E-2</v>
      </c>
      <c r="AM142" s="27">
        <f t="shared" si="306"/>
        <v>0.17512002512799951</v>
      </c>
      <c r="AS142" t="str">
        <f t="shared" si="320"/>
        <v>82 Transport and mobile machine drivers and operatives</v>
      </c>
      <c r="AT142" s="27">
        <f t="shared" si="307"/>
        <v>2.8018552528214946E-2</v>
      </c>
      <c r="AU142" s="27">
        <f t="shared" si="307"/>
        <v>-4.3694023869954135E-2</v>
      </c>
      <c r="AV142" s="27">
        <f t="shared" si="307"/>
        <v>9.6317176298949814E-2</v>
      </c>
      <c r="AW142" s="27">
        <f t="shared" si="307"/>
        <v>8.4554938469860119E-2</v>
      </c>
      <c r="AX142" s="27">
        <f t="shared" si="308"/>
        <v>0.18087211476880993</v>
      </c>
      <c r="BD142" t="str">
        <f t="shared" si="321"/>
        <v>82 Transport and mobile machine drivers and operatives</v>
      </c>
      <c r="BE142" s="27">
        <f t="shared" si="309"/>
        <v>0.11035282161869553</v>
      </c>
      <c r="BF142" s="27">
        <f t="shared" si="309"/>
        <v>-0.37698348921426206</v>
      </c>
      <c r="BG142" s="27">
        <f t="shared" si="309"/>
        <v>0.31725012257086904</v>
      </c>
      <c r="BH142" s="27">
        <f t="shared" si="309"/>
        <v>0.34705278454490252</v>
      </c>
      <c r="BI142" s="27">
        <f t="shared" si="310"/>
        <v>0.66430290711577156</v>
      </c>
      <c r="BO142" t="str">
        <f t="shared" si="322"/>
        <v>82 Transport and mobile machine drivers and operatives</v>
      </c>
      <c r="BP142" s="27">
        <f t="shared" si="311"/>
        <v>-6.7726266960099313E-2</v>
      </c>
      <c r="BQ142" s="27">
        <f t="shared" si="311"/>
        <v>-0.2045984443795601</v>
      </c>
      <c r="BR142" s="27">
        <f t="shared" si="311"/>
        <v>-6.2209104347502375E-2</v>
      </c>
      <c r="BS142" s="27">
        <f t="shared" si="311"/>
        <v>-0.21467403930878559</v>
      </c>
      <c r="BT142" s="27">
        <f t="shared" si="312"/>
        <v>-0.27688314365628797</v>
      </c>
      <c r="BZ142" t="str">
        <f t="shared" si="323"/>
        <v>82 Transport and mobile machine drivers and operatives</v>
      </c>
      <c r="CA142" s="68">
        <f t="shared" si="313"/>
        <v>0.55010735338672534</v>
      </c>
      <c r="CB142" s="68">
        <f t="shared" si="313"/>
        <v>-0.85197584651028402</v>
      </c>
      <c r="CC142" s="68">
        <f t="shared" si="313"/>
        <v>-0.23159903315995756</v>
      </c>
      <c r="CD142" s="68">
        <f t="shared" si="313"/>
        <v>-0.47417965527781236</v>
      </c>
      <c r="CE142" s="68">
        <f t="shared" si="314"/>
        <v>-0.70577868843776992</v>
      </c>
      <c r="CK142" t="str">
        <f t="shared" si="324"/>
        <v>82 Transport and mobile machine drivers and operatives</v>
      </c>
      <c r="CL142" s="68">
        <f t="shared" si="315"/>
        <v>0.13353027816588181</v>
      </c>
      <c r="CM142" s="68">
        <f t="shared" si="315"/>
        <v>0.31724139927908657</v>
      </c>
      <c r="CN142" s="68">
        <f t="shared" si="315"/>
        <v>-0.36287630052944875</v>
      </c>
      <c r="CO142" s="68">
        <f t="shared" si="315"/>
        <v>-0.35473984787336532</v>
      </c>
      <c r="CP142" s="68">
        <f t="shared" si="316"/>
        <v>-0.71761614840281407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-2.4523425774526945E-5</v>
      </c>
      <c r="C143" s="27">
        <f t="shared" si="299"/>
        <v>-6.5184291629123985E-5</v>
      </c>
      <c r="D143" s="27">
        <f t="shared" si="299"/>
        <v>9.1745619762169297E-4</v>
      </c>
      <c r="E143" s="27">
        <f t="shared" si="299"/>
        <v>1.4248878306910816E-3</v>
      </c>
      <c r="F143" s="27">
        <f t="shared" si="300"/>
        <v>2.3423440283127745E-3</v>
      </c>
      <c r="L143" t="str">
        <f t="shared" si="317"/>
        <v>91 Elementary trades and related occupations</v>
      </c>
      <c r="M143" s="27">
        <f t="shared" si="301"/>
        <v>2.2446391456532044E-2</v>
      </c>
      <c r="N143" s="27">
        <f t="shared" si="301"/>
        <v>-2.4956227450030261E-2</v>
      </c>
      <c r="O143" s="27">
        <f t="shared" si="301"/>
        <v>0.13207300713639925</v>
      </c>
      <c r="P143" s="27">
        <f t="shared" si="301"/>
        <v>0.21696738866506818</v>
      </c>
      <c r="Q143" s="27">
        <f t="shared" si="302"/>
        <v>0.34904039580146745</v>
      </c>
      <c r="W143" t="str">
        <f t="shared" si="318"/>
        <v>91 Elementary trades and related occupations</v>
      </c>
      <c r="X143" s="27">
        <f t="shared" si="303"/>
        <v>-3.4507681896674247E-2</v>
      </c>
      <c r="Y143" s="27">
        <f t="shared" si="303"/>
        <v>-1.7884299103464563E-2</v>
      </c>
      <c r="Z143" s="27">
        <f t="shared" si="303"/>
        <v>0.5171048610148693</v>
      </c>
      <c r="AA143" s="27">
        <f t="shared" si="303"/>
        <v>0.31591489433277897</v>
      </c>
      <c r="AB143" s="27">
        <f t="shared" si="304"/>
        <v>0.83301975534764827</v>
      </c>
      <c r="AH143" t="str">
        <f t="shared" si="319"/>
        <v>91 Elementary trades and related occupations</v>
      </c>
      <c r="AI143" s="27">
        <f t="shared" si="305"/>
        <v>-1.0810434353634019E-2</v>
      </c>
      <c r="AJ143" s="27">
        <f t="shared" si="305"/>
        <v>-2.2950116124625525E-2</v>
      </c>
      <c r="AK143" s="27">
        <f t="shared" si="305"/>
        <v>0.28520061868527657</v>
      </c>
      <c r="AL143" s="27">
        <f t="shared" si="305"/>
        <v>0.23290306008092765</v>
      </c>
      <c r="AM143" s="27">
        <f t="shared" si="306"/>
        <v>0.51810367876620422</v>
      </c>
      <c r="AS143" t="str">
        <f t="shared" si="320"/>
        <v>91 Elementary trades and related occupations</v>
      </c>
      <c r="AT143" s="27">
        <f t="shared" si="307"/>
        <v>-2.1876676662221928E-2</v>
      </c>
      <c r="AU143" s="27">
        <f t="shared" si="307"/>
        <v>-4.6660277821776452E-3</v>
      </c>
      <c r="AV143" s="27">
        <f t="shared" si="307"/>
        <v>0.32035855901942506</v>
      </c>
      <c r="AW143" s="27">
        <f t="shared" si="307"/>
        <v>0.17843824923666163</v>
      </c>
      <c r="AX143" s="27">
        <f t="shared" si="308"/>
        <v>0.49879680825608669</v>
      </c>
      <c r="BD143" t="str">
        <f t="shared" si="321"/>
        <v>91 Elementary trades and related occupations</v>
      </c>
      <c r="BE143" s="27">
        <f t="shared" si="309"/>
        <v>-0.13685516556814403</v>
      </c>
      <c r="BF143" s="27">
        <f t="shared" si="309"/>
        <v>-0.11715434455045581</v>
      </c>
      <c r="BG143" s="27">
        <f t="shared" si="309"/>
        <v>1.287748348651065</v>
      </c>
      <c r="BH143" s="27">
        <f t="shared" si="309"/>
        <v>0.78949297364501003</v>
      </c>
      <c r="BI143" s="27">
        <f t="shared" si="310"/>
        <v>2.0772413222960751</v>
      </c>
      <c r="BO143" t="str">
        <f t="shared" si="322"/>
        <v>91 Elementary trades and related occupations</v>
      </c>
      <c r="BP143" s="27">
        <f t="shared" si="311"/>
        <v>-0.45053064142230625</v>
      </c>
      <c r="BQ143" s="27">
        <f t="shared" si="311"/>
        <v>-0.10549434921413514</v>
      </c>
      <c r="BR143" s="27">
        <f t="shared" si="311"/>
        <v>1.0550963479793882</v>
      </c>
      <c r="BS143" s="27">
        <f t="shared" si="311"/>
        <v>-8.9537890090031436E-2</v>
      </c>
      <c r="BT143" s="27">
        <f t="shared" si="312"/>
        <v>0.96555845788935679</v>
      </c>
      <c r="BZ143" t="str">
        <f t="shared" si="323"/>
        <v>91 Elementary trades and related occupations</v>
      </c>
      <c r="CA143" s="68">
        <f t="shared" si="313"/>
        <v>5.8219143801618189E-2</v>
      </c>
      <c r="CB143" s="68">
        <f t="shared" si="313"/>
        <v>-0.41734561604852538</v>
      </c>
      <c r="CC143" s="68">
        <f t="shared" si="313"/>
        <v>1.1772181523164995</v>
      </c>
      <c r="CD143" s="68">
        <f t="shared" si="313"/>
        <v>-0.16535107250205172</v>
      </c>
      <c r="CE143" s="68">
        <f t="shared" si="314"/>
        <v>1.0118670798144478</v>
      </c>
      <c r="CK143" t="str">
        <f t="shared" si="324"/>
        <v>91 Elementary trades and related occupations</v>
      </c>
      <c r="CL143" s="68">
        <f t="shared" si="315"/>
        <v>-6.3493663336613881E-2</v>
      </c>
      <c r="CM143" s="68">
        <f t="shared" si="315"/>
        <v>0.10803794545375489</v>
      </c>
      <c r="CN143" s="68">
        <f t="shared" si="315"/>
        <v>0.29657295017779883</v>
      </c>
      <c r="CO143" s="68">
        <f t="shared" si="315"/>
        <v>-2.283492484423677E-2</v>
      </c>
      <c r="CP143" s="68">
        <f t="shared" si="316"/>
        <v>0.27373802533356206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2.8105255953641828E-3</v>
      </c>
      <c r="C144" s="27">
        <f t="shared" si="299"/>
        <v>-3.5232847656968685E-3</v>
      </c>
      <c r="D144" s="27">
        <f t="shared" si="299"/>
        <v>9.4567383312719085E-3</v>
      </c>
      <c r="E144" s="27">
        <f t="shared" si="299"/>
        <v>1.3234914131205922E-2</v>
      </c>
      <c r="F144" s="27">
        <f t="shared" si="300"/>
        <v>2.269165246247783E-2</v>
      </c>
      <c r="L144" t="str">
        <f t="shared" ref="L144" si="325">A144</f>
        <v>92 Elementary administration and service occupations</v>
      </c>
      <c r="M144" s="27">
        <f t="shared" si="301"/>
        <v>0.15917000565797967</v>
      </c>
      <c r="N144" s="27">
        <f t="shared" si="301"/>
        <v>-1.3968640940562049E-2</v>
      </c>
      <c r="O144" s="27">
        <f t="shared" si="301"/>
        <v>0.3576627121165824</v>
      </c>
      <c r="P144" s="27">
        <f t="shared" si="301"/>
        <v>0.71416211140777142</v>
      </c>
      <c r="Q144" s="27">
        <f t="shared" si="302"/>
        <v>1.0718248235243539</v>
      </c>
      <c r="W144" t="str">
        <f t="shared" ref="W144" si="326">A144</f>
        <v>92 Elementary administration and service occupations</v>
      </c>
      <c r="X144" s="27">
        <f t="shared" si="303"/>
        <v>8.9985447954612496E-2</v>
      </c>
      <c r="Y144" s="27">
        <f t="shared" si="303"/>
        <v>0.13165037193011297</v>
      </c>
      <c r="Z144" s="27">
        <f t="shared" si="303"/>
        <v>0.29778557172313258</v>
      </c>
      <c r="AA144" s="27">
        <f t="shared" si="303"/>
        <v>0.5734555885392596</v>
      </c>
      <c r="AB144" s="27">
        <f t="shared" si="304"/>
        <v>0.87124116026239218</v>
      </c>
      <c r="AH144" t="str">
        <f t="shared" ref="AH144" si="327">L144</f>
        <v>92 Elementary administration and service occupations</v>
      </c>
      <c r="AI144" s="27">
        <f t="shared" si="305"/>
        <v>2.1878289479501101E-2</v>
      </c>
      <c r="AJ144" s="27">
        <f t="shared" si="305"/>
        <v>6.4762385191591942E-2</v>
      </c>
      <c r="AK144" s="27">
        <f t="shared" si="305"/>
        <v>0.1663439797552404</v>
      </c>
      <c r="AL144" s="27">
        <f t="shared" si="305"/>
        <v>0.30603939827060422</v>
      </c>
      <c r="AM144" s="27">
        <f t="shared" si="306"/>
        <v>0.47238337802584462</v>
      </c>
      <c r="AS144" t="str">
        <f t="shared" ref="AS144" si="328">W144</f>
        <v>92 Elementary administration and service occupations</v>
      </c>
      <c r="AT144" s="27">
        <f t="shared" si="307"/>
        <v>-1.1995998800605201E-2</v>
      </c>
      <c r="AU144" s="27">
        <f t="shared" si="307"/>
        <v>0.10697773025883073</v>
      </c>
      <c r="AV144" s="27">
        <f t="shared" si="307"/>
        <v>0.10412254455779868</v>
      </c>
      <c r="AW144" s="27">
        <f t="shared" si="307"/>
        <v>0.26780939163357398</v>
      </c>
      <c r="AX144" s="27">
        <f t="shared" si="308"/>
        <v>0.37193193619137266</v>
      </c>
      <c r="BD144" t="str">
        <f t="shared" ref="BD144" si="329">AH144</f>
        <v>92 Elementary administration and service occupations</v>
      </c>
      <c r="BE144" s="27">
        <f t="shared" si="309"/>
        <v>-0.15897928331644895</v>
      </c>
      <c r="BF144" s="27">
        <f t="shared" si="309"/>
        <v>-0.59649772372745957</v>
      </c>
      <c r="BG144" s="27">
        <f t="shared" si="309"/>
        <v>-0.78110850091384165</v>
      </c>
      <c r="BH144" s="27">
        <f t="shared" si="309"/>
        <v>-0.42625422678738456</v>
      </c>
      <c r="BI144" s="27">
        <f t="shared" si="310"/>
        <v>-1.2073627277012262</v>
      </c>
      <c r="BO144" t="str">
        <f t="shared" ref="BO144" si="330">AS144</f>
        <v>92 Elementary administration and service occupations</v>
      </c>
      <c r="BP144" s="27">
        <f t="shared" si="311"/>
        <v>-0.58223736810559323</v>
      </c>
      <c r="BQ144" s="27">
        <f t="shared" si="311"/>
        <v>-0.92337420448196816</v>
      </c>
      <c r="BR144" s="27">
        <f t="shared" si="311"/>
        <v>-1.0870145616667912</v>
      </c>
      <c r="BS144" s="27">
        <f t="shared" si="311"/>
        <v>-1.6017247437609274</v>
      </c>
      <c r="BT144" s="27">
        <f t="shared" si="312"/>
        <v>-2.6887393054277187</v>
      </c>
      <c r="BZ144" t="str">
        <f t="shared" ref="BZ144" si="331">BD144</f>
        <v>92 Elementary administration and service occupations</v>
      </c>
      <c r="CA144" s="68">
        <f t="shared" si="313"/>
        <v>1.2163823838222267</v>
      </c>
      <c r="CB144" s="68">
        <f t="shared" si="313"/>
        <v>-1.1155138566473486</v>
      </c>
      <c r="CC144" s="68">
        <f t="shared" si="313"/>
        <v>-0.90510956000904574</v>
      </c>
      <c r="CD144" s="68">
        <f t="shared" si="313"/>
        <v>-1.9408376349028167</v>
      </c>
      <c r="CE144" s="68">
        <f t="shared" si="314"/>
        <v>-2.8459471949118624</v>
      </c>
      <c r="CK144" t="str">
        <f t="shared" ref="CK144" si="332">BO144</f>
        <v>92 Elementary administration and service occupations</v>
      </c>
      <c r="CL144" s="68">
        <f t="shared" si="315"/>
        <v>-0.77176705520913602</v>
      </c>
      <c r="CM144" s="68">
        <f t="shared" si="315"/>
        <v>0.14912122335380129</v>
      </c>
      <c r="CN144" s="68">
        <f t="shared" si="315"/>
        <v>-0.91767770348079125</v>
      </c>
      <c r="CO144" s="68">
        <f t="shared" si="315"/>
        <v>-0.15797033433127528</v>
      </c>
      <c r="CP144" s="68">
        <f t="shared" si="316"/>
        <v>-1.0756480378120665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1.6263417329448027</v>
      </c>
      <c r="C146" s="29">
        <f>D35-C35</f>
        <v>-0.11496633251055055</v>
      </c>
      <c r="D146" s="29">
        <f>E35-D35</f>
        <v>1.9561176194119057</v>
      </c>
      <c r="E146" s="29">
        <f>F35-E35</f>
        <v>3.8576747994881195</v>
      </c>
      <c r="F146" s="29">
        <f t="shared" ref="F146" si="334">F35-D35</f>
        <v>5.8137924189000252</v>
      </c>
      <c r="L146" s="24" t="str">
        <f t="shared" ref="L146" si="335">L35</f>
        <v>All occupations</v>
      </c>
      <c r="M146" s="29">
        <f>N35-M35</f>
        <v>10.517414119501844</v>
      </c>
      <c r="N146" s="29">
        <f t="shared" ref="N146" si="336">O35-N35</f>
        <v>0.95957797528119215</v>
      </c>
      <c r="O146" s="29">
        <f>P35-O35</f>
        <v>13.253622817643702</v>
      </c>
      <c r="P146" s="29">
        <f>Q35-P35</f>
        <v>27.157715797858806</v>
      </c>
      <c r="Q146" s="29">
        <f>Q35-O35</f>
        <v>40.411338615502508</v>
      </c>
      <c r="W146" s="24" t="str">
        <f t="shared" ref="W146" si="337">W35</f>
        <v>All occupations</v>
      </c>
      <c r="X146" s="29">
        <f>Y35-X35</f>
        <v>2.7729750713183137</v>
      </c>
      <c r="Y146" s="29">
        <f t="shared" ref="Y146" si="338">Z35-Y35</f>
        <v>3.9044021620413787</v>
      </c>
      <c r="Z146" s="29">
        <f>AA35-Z35</f>
        <v>8.8143353216207885</v>
      </c>
      <c r="AA146" s="29">
        <f>AB35-AA35</f>
        <v>10.277976363856752</v>
      </c>
      <c r="AB146" s="29">
        <f>AB35-Z35</f>
        <v>19.09231168547754</v>
      </c>
      <c r="AH146" s="24" t="str">
        <f t="shared" ref="AH146" si="339">AH35</f>
        <v>All occupations</v>
      </c>
      <c r="AI146" s="29">
        <f>AJ35-AI35</f>
        <v>-1.4789459319162681</v>
      </c>
      <c r="AJ146" s="29">
        <f t="shared" ref="AJ146" si="340">AK35-AJ35</f>
        <v>1.1073652995673768</v>
      </c>
      <c r="AK146" s="29">
        <f>AL35-AK35</f>
        <v>1.0478809715180155</v>
      </c>
      <c r="AL146" s="29">
        <f>AM35-AL35</f>
        <v>2.1925100467050918</v>
      </c>
      <c r="AM146" s="29">
        <f>AM35-AK35</f>
        <v>3.2403910182231073</v>
      </c>
      <c r="AS146" s="24" t="str">
        <f t="shared" ref="AS146" si="341">AS35</f>
        <v>All occupations</v>
      </c>
      <c r="AT146" s="29">
        <f>AU35-AT35</f>
        <v>0.12452526337581915</v>
      </c>
      <c r="AU146" s="29">
        <f t="shared" ref="AU146" si="342">AV35-AU35</f>
        <v>1.008442567183419</v>
      </c>
      <c r="AV146" s="29">
        <f>AW35-AV35</f>
        <v>2.0118001472422584</v>
      </c>
      <c r="AW146" s="29">
        <f>AX35-AW35</f>
        <v>2.7610962328346922</v>
      </c>
      <c r="AX146" s="29">
        <f>AX35-AV35</f>
        <v>4.7728963800769506</v>
      </c>
      <c r="BD146" s="24" t="str">
        <f t="shared" ref="BD146" si="343">BD35</f>
        <v>All occupations</v>
      </c>
      <c r="BE146" s="29">
        <f>BF35-BE35</f>
        <v>4.8932434975108663</v>
      </c>
      <c r="BF146" s="29">
        <f t="shared" ref="BF146" si="344">BG35-BF35</f>
        <v>-3.7059019879629034</v>
      </c>
      <c r="BG146" s="29">
        <f>BH35-BG35</f>
        <v>2.1132303100201426</v>
      </c>
      <c r="BH146" s="29">
        <f>BI35-BH35</f>
        <v>2.2081879572115071</v>
      </c>
      <c r="BI146" s="29">
        <f>BI35-BG35</f>
        <v>4.3214182672316497</v>
      </c>
      <c r="BO146" s="24" t="str">
        <f t="shared" ref="BO146" si="345">BO35</f>
        <v>All occupations</v>
      </c>
      <c r="BP146" s="29">
        <f>BQ35-BP35</f>
        <v>-4.1493445701509586</v>
      </c>
      <c r="BQ146" s="29">
        <f t="shared" ref="BQ146" si="346">BR35-BQ35</f>
        <v>-3.4894454156155348</v>
      </c>
      <c r="BR146" s="29">
        <f>BS35-BR35</f>
        <v>-6.450053236059361</v>
      </c>
      <c r="BS146" s="29">
        <f>BT35-BS35</f>
        <v>-14.456075784569919</v>
      </c>
      <c r="BT146" s="29">
        <f>BT35-BR35</f>
        <v>-20.90612902062928</v>
      </c>
      <c r="BZ146" s="24" t="str">
        <f t="shared" ref="BZ146" si="347">BZ35</f>
        <v>All occupations</v>
      </c>
      <c r="CA146" s="70">
        <f>CB35-CA35</f>
        <v>7.2235763370666604</v>
      </c>
      <c r="CB146" s="70">
        <f t="shared" ref="CB146" si="348">CC35-CB35</f>
        <v>-4.7078837913657594</v>
      </c>
      <c r="CC146" s="70">
        <f>CD35-CC35</f>
        <v>-4.803334559249798</v>
      </c>
      <c r="CD146" s="70">
        <f>CE35-CD35</f>
        <v>-12.496277345476834</v>
      </c>
      <c r="CE146" s="70">
        <f>CE35-CC35</f>
        <v>-17.299611904726632</v>
      </c>
      <c r="CK146" s="24" t="str">
        <f t="shared" ref="CK146" si="349">CK35</f>
        <v>All occupations</v>
      </c>
      <c r="CL146" s="70">
        <f>CM35-CL35</f>
        <v>-0.95978551965102277</v>
      </c>
      <c r="CM146" s="70">
        <f t="shared" ref="CM146" si="350">CN35-CM35</f>
        <v>2.3104095233812458</v>
      </c>
      <c r="CN146" s="70">
        <f>CO35-CN35</f>
        <v>-3.4585993921476614</v>
      </c>
      <c r="CO146" s="70">
        <f>CP35-CO35</f>
        <v>-2.5798080679080453</v>
      </c>
      <c r="CP146" s="70">
        <f>CP35-CN35</f>
        <v>-6.0384074600557067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Swindon and Wiltshire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0.49856771819781492</v>
      </c>
      <c r="C8" s="69">
        <f>'Basic T2'!O8</f>
        <v>3.9499297652241729</v>
      </c>
      <c r="D8" s="69">
        <f>'Basic T2'!Z8</f>
        <v>8.3860928375213444</v>
      </c>
      <c r="E8" s="69">
        <f>'Basic T2'!AK8</f>
        <v>1.5311386504360807</v>
      </c>
      <c r="F8" s="69">
        <f>'Basic T2'!AV8</f>
        <v>2.2381677621833838</v>
      </c>
      <c r="G8" s="69">
        <f>'Basic T2'!BG8</f>
        <v>5.8882038549936224</v>
      </c>
      <c r="H8" s="69">
        <f>'Basic T2'!BR8</f>
        <v>4.1430335399647076</v>
      </c>
      <c r="I8" s="69">
        <f>'Basic T2'!CC8</f>
        <v>2.9608931380774317</v>
      </c>
      <c r="J8" s="69">
        <f>'Basic T2'!CN8</f>
        <v>0.55423261765333143</v>
      </c>
      <c r="K8" s="309">
        <f>SUM(B8:J8)</f>
        <v>30.150259884251888</v>
      </c>
      <c r="L8" s="97"/>
      <c r="M8" s="97">
        <f t="shared" ref="M8:M33" si="0">B8/B$35*100</f>
        <v>8.1202221528749323</v>
      </c>
      <c r="N8" s="97">
        <f t="shared" ref="N8:N33" si="1">C8/C$35*100</f>
        <v>9.1487420656986806</v>
      </c>
      <c r="O8" s="97">
        <f t="shared" ref="O8:O33" si="2">D8/D$35*100</f>
        <v>11.125103494092237</v>
      </c>
      <c r="P8" s="97">
        <f t="shared" ref="P8:P33" si="3">E8/E$35*100</f>
        <v>7.6250312157856532</v>
      </c>
      <c r="Q8" s="97">
        <f t="shared" ref="Q8:Q33" si="4">F8/F$35*100</f>
        <v>10.665902687785152</v>
      </c>
      <c r="R8" s="97">
        <f t="shared" ref="R8:R33" si="5">G8/G$35*100</f>
        <v>7.1175454189775706</v>
      </c>
      <c r="S8" s="97">
        <f t="shared" ref="S8:S33" si="6">H8/H$35*100</f>
        <v>5.776544049914544</v>
      </c>
      <c r="T8" s="97">
        <f t="shared" ref="T8:T33" si="7">I8/I$35*100</f>
        <v>6.1550914808958757</v>
      </c>
      <c r="U8" s="97">
        <f t="shared" ref="U8:U33" si="8">J8/J$35*100</f>
        <v>4.1582551094731457</v>
      </c>
      <c r="V8" s="97">
        <f t="shared" ref="V8:V33" si="9">K8/K$35*100</f>
        <v>7.900141987583102</v>
      </c>
      <c r="W8" s="97"/>
      <c r="X8" s="97">
        <f t="shared" ref="X8:X32" si="10">IF($K8&gt;0,B8/$K8*100,0)</f>
        <v>1.6536100189910048</v>
      </c>
      <c r="Y8" s="97">
        <f t="shared" ref="Y8:AG23" si="11">IF($K8&gt;0,C8/$K8*100,0)</f>
        <v>13.100814985967348</v>
      </c>
      <c r="Z8" s="97">
        <f t="shared" si="11"/>
        <v>27.814330190571845</v>
      </c>
      <c r="AA8" s="97">
        <f t="shared" si="11"/>
        <v>5.078359710046235</v>
      </c>
      <c r="AB8" s="97">
        <f t="shared" si="11"/>
        <v>7.4233780099269575</v>
      </c>
      <c r="AC8" s="97">
        <f t="shared" si="11"/>
        <v>19.52952935596139</v>
      </c>
      <c r="AD8" s="97">
        <f t="shared" si="11"/>
        <v>13.741286330101257</v>
      </c>
      <c r="AE8" s="97">
        <f t="shared" si="11"/>
        <v>9.8204564386656195</v>
      </c>
      <c r="AF8" s="97">
        <f>IF($K8&gt;0,J8/$K8*100,0)</f>
        <v>1.8382349597683527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0.19249106033320781</v>
      </c>
      <c r="C9" s="69">
        <f>'Basic T2'!O9</f>
        <v>1.5834554417315412</v>
      </c>
      <c r="D9" s="69">
        <f>'Basic T2'!Z9</f>
        <v>3.2018555914140587</v>
      </c>
      <c r="E9" s="69">
        <f>'Basic T2'!AK9</f>
        <v>0.91968018016753217</v>
      </c>
      <c r="F9" s="69">
        <f>'Basic T2'!AV9</f>
        <v>0.98388281382700027</v>
      </c>
      <c r="G9" s="69">
        <f>'Basic T2'!BG9</f>
        <v>2.6568741362596948</v>
      </c>
      <c r="H9" s="69">
        <f>'Basic T2'!BR9</f>
        <v>2.6903610859582088</v>
      </c>
      <c r="I9" s="69">
        <f>'Basic T2'!CC9</f>
        <v>1.9516124075718977</v>
      </c>
      <c r="J9" s="69">
        <f>'Basic T2'!CN9</f>
        <v>0.45678830095699136</v>
      </c>
      <c r="K9" s="309">
        <f>SUM(B9:J9)</f>
        <v>14.637001018220133</v>
      </c>
      <c r="L9" s="97"/>
      <c r="M9" s="97">
        <f t="shared" si="0"/>
        <v>3.1351210984902269</v>
      </c>
      <c r="N9" s="97">
        <f t="shared" si="1"/>
        <v>3.6675653163434583</v>
      </c>
      <c r="O9" s="97">
        <f t="shared" si="2"/>
        <v>4.247624670721831</v>
      </c>
      <c r="P9" s="97">
        <f t="shared" si="3"/>
        <v>4.5799837136366222</v>
      </c>
      <c r="Q9" s="97">
        <f t="shared" si="4"/>
        <v>4.6886558397328919</v>
      </c>
      <c r="R9" s="97">
        <f t="shared" si="5"/>
        <v>3.2115773847228093</v>
      </c>
      <c r="S9" s="97">
        <f t="shared" si="6"/>
        <v>3.751113567703801</v>
      </c>
      <c r="T9" s="97">
        <f t="shared" si="7"/>
        <v>4.0570031891310814</v>
      </c>
      <c r="U9" s="97">
        <f t="shared" si="8"/>
        <v>3.4271571645212227</v>
      </c>
      <c r="V9" s="97">
        <f t="shared" si="9"/>
        <v>3.8352699698199202</v>
      </c>
      <c r="W9" s="97"/>
      <c r="X9" s="97">
        <f t="shared" si="10"/>
        <v>1.3150990431277214</v>
      </c>
      <c r="Y9" s="97">
        <f t="shared" si="11"/>
        <v>10.818168556253132</v>
      </c>
      <c r="Z9" s="97">
        <f t="shared" si="11"/>
        <v>21.87507937881804</v>
      </c>
      <c r="AA9" s="97">
        <f t="shared" si="11"/>
        <v>6.2832555591320558</v>
      </c>
      <c r="AB9" s="97">
        <f t="shared" si="11"/>
        <v>6.7218879919613546</v>
      </c>
      <c r="AC9" s="97">
        <f t="shared" si="11"/>
        <v>18.151765740484809</v>
      </c>
      <c r="AD9" s="97">
        <f t="shared" si="11"/>
        <v>18.380548601515081</v>
      </c>
      <c r="AE9" s="97">
        <f t="shared" si="11"/>
        <v>13.333417174341461</v>
      </c>
      <c r="AF9" s="97">
        <f t="shared" si="11"/>
        <v>3.120777954366345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1.1907514208009413</v>
      </c>
      <c r="C10" s="69">
        <f>'Basic T2'!O10</f>
        <v>4.902894802635517</v>
      </c>
      <c r="D10" s="69">
        <f>'Basic T2'!Z10</f>
        <v>7.5484417348326831</v>
      </c>
      <c r="E10" s="69">
        <f>'Basic T2'!AK10</f>
        <v>0.80000050540316425</v>
      </c>
      <c r="F10" s="69">
        <f>'Basic T2'!AV10</f>
        <v>2.0415882155622818</v>
      </c>
      <c r="G10" s="69">
        <f>'Basic T2'!BG10</f>
        <v>3.3492164842608605</v>
      </c>
      <c r="H10" s="69">
        <f>'Basic T2'!BR10</f>
        <v>2.3998503683400729</v>
      </c>
      <c r="I10" s="69">
        <f>'Basic T2'!CC10</f>
        <v>1.428646146330488</v>
      </c>
      <c r="J10" s="69">
        <f>'Basic T2'!CN10</f>
        <v>0.27610195992852493</v>
      </c>
      <c r="K10" s="309">
        <f t="shared" ref="K10:K32" si="12">SUM(B10:J10)</f>
        <v>23.937491638094532</v>
      </c>
      <c r="L10" s="97"/>
      <c r="M10" s="97">
        <f t="shared" si="0"/>
        <v>19.393887154801114</v>
      </c>
      <c r="N10" s="97">
        <f t="shared" si="1"/>
        <v>11.355979116256838</v>
      </c>
      <c r="O10" s="97">
        <f t="shared" si="2"/>
        <v>10.013864280562826</v>
      </c>
      <c r="P10" s="97">
        <f t="shared" si="3"/>
        <v>3.9839820022870489</v>
      </c>
      <c r="Q10" s="97">
        <f t="shared" si="4"/>
        <v>9.7291103927231326</v>
      </c>
      <c r="R10" s="97">
        <f t="shared" si="5"/>
        <v>4.0484672460004134</v>
      </c>
      <c r="S10" s="97">
        <f t="shared" si="6"/>
        <v>3.3460606177081935</v>
      </c>
      <c r="T10" s="97">
        <f t="shared" si="7"/>
        <v>2.9698632522088499</v>
      </c>
      <c r="U10" s="97">
        <f t="shared" si="8"/>
        <v>2.0715171735461957</v>
      </c>
      <c r="V10" s="97">
        <f t="shared" si="9"/>
        <v>6.2722372375405593</v>
      </c>
      <c r="W10" s="97"/>
      <c r="X10" s="97">
        <f t="shared" si="10"/>
        <v>4.9744202057744404</v>
      </c>
      <c r="Y10" s="97">
        <f t="shared" si="11"/>
        <v>20.482074215466113</v>
      </c>
      <c r="Z10" s="97">
        <f t="shared" si="11"/>
        <v>31.533971265476975</v>
      </c>
      <c r="AA10" s="97">
        <f t="shared" si="11"/>
        <v>3.3420398323190632</v>
      </c>
      <c r="AB10" s="97">
        <f t="shared" si="11"/>
        <v>8.5288310338801896</v>
      </c>
      <c r="AC10" s="97">
        <f t="shared" si="11"/>
        <v>13.991509782632614</v>
      </c>
      <c r="AD10" s="97">
        <f t="shared" si="11"/>
        <v>10.025488069605883</v>
      </c>
      <c r="AE10" s="97">
        <f t="shared" si="11"/>
        <v>5.9682366386999224</v>
      </c>
      <c r="AF10" s="97">
        <f t="shared" si="11"/>
        <v>1.1534289561448099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1.112298879769563</v>
      </c>
      <c r="C11" s="69">
        <f>'Basic T2'!O11</f>
        <v>3.1406021245849831</v>
      </c>
      <c r="D11" s="69">
        <f>'Basic T2'!Z11</f>
        <v>5.7631447784369536</v>
      </c>
      <c r="E11" s="69">
        <f>'Basic T2'!AK11</f>
        <v>1.8052674694021782</v>
      </c>
      <c r="F11" s="69">
        <f>'Basic T2'!AV11</f>
        <v>0.46000021780587463</v>
      </c>
      <c r="G11" s="69">
        <f>'Basic T2'!BG11</f>
        <v>1.869407140927831</v>
      </c>
      <c r="H11" s="69">
        <f>'Basic T2'!BR11</f>
        <v>1.3047567520815488</v>
      </c>
      <c r="I11" s="69">
        <f>'Basic T2'!CC11</f>
        <v>0.69300101992685847</v>
      </c>
      <c r="J11" s="69">
        <f>'Basic T2'!CN11</f>
        <v>9.2068659241106493E-2</v>
      </c>
      <c r="K11" s="309">
        <f t="shared" si="12"/>
        <v>16.240547042176896</v>
      </c>
      <c r="L11" s="97"/>
      <c r="M11" s="97">
        <f t="shared" si="0"/>
        <v>18.116122794254274</v>
      </c>
      <c r="N11" s="97">
        <f t="shared" si="1"/>
        <v>7.2741948532299041</v>
      </c>
      <c r="O11" s="97">
        <f t="shared" si="2"/>
        <v>7.6454653381226878</v>
      </c>
      <c r="P11" s="97">
        <f t="shared" si="3"/>
        <v>8.9901857046803269</v>
      </c>
      <c r="Q11" s="97">
        <f t="shared" si="4"/>
        <v>2.1921134073932014</v>
      </c>
      <c r="R11" s="97">
        <f t="shared" si="5"/>
        <v>2.2597027140680157</v>
      </c>
      <c r="S11" s="97">
        <f t="shared" si="6"/>
        <v>1.8191947470661076</v>
      </c>
      <c r="T11" s="97">
        <f t="shared" si="7"/>
        <v>1.4406074367052724</v>
      </c>
      <c r="U11" s="97">
        <f t="shared" si="8"/>
        <v>0.69076586349730118</v>
      </c>
      <c r="V11" s="97">
        <f t="shared" si="9"/>
        <v>4.2554401879711623</v>
      </c>
      <c r="W11" s="97"/>
      <c r="X11" s="97">
        <f t="shared" si="10"/>
        <v>6.8489003287937864</v>
      </c>
      <c r="Y11" s="97">
        <f t="shared" si="11"/>
        <v>19.33803163421036</v>
      </c>
      <c r="Z11" s="97">
        <f t="shared" si="11"/>
        <v>35.486149348725739</v>
      </c>
      <c r="AA11" s="97">
        <f t="shared" si="11"/>
        <v>11.115804564426782</v>
      </c>
      <c r="AB11" s="97">
        <f t="shared" si="11"/>
        <v>2.8324182468192025</v>
      </c>
      <c r="AC11" s="97">
        <f t="shared" si="11"/>
        <v>11.510739977372426</v>
      </c>
      <c r="AD11" s="97">
        <f t="shared" si="11"/>
        <v>8.0339458313385617</v>
      </c>
      <c r="AE11" s="97">
        <f t="shared" si="11"/>
        <v>4.267103922836629</v>
      </c>
      <c r="AF11" s="97">
        <f t="shared" si="11"/>
        <v>0.56690614547652296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1.5483432888703761</v>
      </c>
      <c r="C12" s="69">
        <f>'Basic T2'!O12</f>
        <v>8.8941642982563689</v>
      </c>
      <c r="D12" s="69">
        <f>'Basic T2'!Z12</f>
        <v>4.7785975092135109</v>
      </c>
      <c r="E12" s="69">
        <f>'Basic T2'!AK12</f>
        <v>0.42580498900849156</v>
      </c>
      <c r="F12" s="69">
        <f>'Basic T2'!AV12</f>
        <v>0.19730627636129577</v>
      </c>
      <c r="G12" s="69">
        <f>'Basic T2'!BG12</f>
        <v>0.90218880651607181</v>
      </c>
      <c r="H12" s="69">
        <f>'Basic T2'!BR12</f>
        <v>0.55608972973273263</v>
      </c>
      <c r="I12" s="69">
        <f>'Basic T2'!CC12</f>
        <v>0.51406608383771168</v>
      </c>
      <c r="J12" s="69">
        <f>'Basic T2'!CN12</f>
        <v>8.644063252659899E-2</v>
      </c>
      <c r="K12" s="309">
        <f t="shared" si="12"/>
        <v>17.903001614323159</v>
      </c>
      <c r="L12" s="97"/>
      <c r="M12" s="97">
        <f t="shared" si="0"/>
        <v>25.218021575861354</v>
      </c>
      <c r="N12" s="97">
        <f t="shared" si="1"/>
        <v>20.600471373210695</v>
      </c>
      <c r="O12" s="97">
        <f t="shared" si="2"/>
        <v>6.3393516953152123</v>
      </c>
      <c r="P12" s="97">
        <f t="shared" si="3"/>
        <v>2.1204979262343793</v>
      </c>
      <c r="Q12" s="97">
        <f t="shared" si="4"/>
        <v>0.94025549778533402</v>
      </c>
      <c r="R12" s="97">
        <f t="shared" si="5"/>
        <v>1.090548147619842</v>
      </c>
      <c r="S12" s="97">
        <f t="shared" si="6"/>
        <v>0.77534415025121117</v>
      </c>
      <c r="T12" s="97">
        <f t="shared" si="7"/>
        <v>1.0686382877369001</v>
      </c>
      <c r="U12" s="97">
        <f t="shared" si="8"/>
        <v>0.64854032480392443</v>
      </c>
      <c r="V12" s="97">
        <f t="shared" si="9"/>
        <v>4.6910459578146977</v>
      </c>
      <c r="W12" s="97"/>
      <c r="X12" s="97">
        <f t="shared" si="10"/>
        <v>8.6485122563561401</v>
      </c>
      <c r="Y12" s="97">
        <f t="shared" si="11"/>
        <v>49.679738011868693</v>
      </c>
      <c r="Z12" s="97">
        <f t="shared" si="11"/>
        <v>26.691599610818507</v>
      </c>
      <c r="AA12" s="97">
        <f t="shared" si="11"/>
        <v>2.3783999922550954</v>
      </c>
      <c r="AB12" s="97">
        <f t="shared" si="11"/>
        <v>1.1020848939847183</v>
      </c>
      <c r="AC12" s="97">
        <f t="shared" si="11"/>
        <v>5.0393158976999839</v>
      </c>
      <c r="AD12" s="97">
        <f t="shared" si="11"/>
        <v>3.1061256749697064</v>
      </c>
      <c r="AE12" s="97">
        <f t="shared" si="11"/>
        <v>2.8713960648165111</v>
      </c>
      <c r="AF12" s="97">
        <f t="shared" si="11"/>
        <v>0.48282759723063884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0.48752059875879183</v>
      </c>
      <c r="C13" s="69">
        <f>'Basic T2'!O13</f>
        <v>6.4557726532735487</v>
      </c>
      <c r="D13" s="69">
        <f>'Basic T2'!Z13</f>
        <v>9.6255015527419179</v>
      </c>
      <c r="E13" s="69">
        <f>'Basic T2'!AK13</f>
        <v>0.81405067845446688</v>
      </c>
      <c r="F13" s="69">
        <f>'Basic T2'!AV13</f>
        <v>1.5370180127726552</v>
      </c>
      <c r="G13" s="69">
        <f>'Basic T2'!BG13</f>
        <v>3.9394351350578378</v>
      </c>
      <c r="H13" s="69">
        <f>'Basic T2'!BR13</f>
        <v>2.4384330438987161</v>
      </c>
      <c r="I13" s="69">
        <f>'Basic T2'!CC13</f>
        <v>1.5440486821041919</v>
      </c>
      <c r="J13" s="69">
        <f>'Basic T2'!CN13</f>
        <v>0.2966557748340013</v>
      </c>
      <c r="K13" s="309">
        <f t="shared" si="12"/>
        <v>27.138436131896128</v>
      </c>
      <c r="L13" s="97"/>
      <c r="M13" s="97">
        <f t="shared" si="0"/>
        <v>7.9402966167442148</v>
      </c>
      <c r="N13" s="97">
        <f t="shared" si="1"/>
        <v>14.952721276105754</v>
      </c>
      <c r="O13" s="97">
        <f t="shared" si="2"/>
        <v>12.76931975731026</v>
      </c>
      <c r="P13" s="97">
        <f t="shared" si="3"/>
        <v>4.0539515037902998</v>
      </c>
      <c r="Q13" s="97">
        <f t="shared" si="4"/>
        <v>7.3246004301364991</v>
      </c>
      <c r="R13" s="97">
        <f t="shared" si="5"/>
        <v>4.7619119835857937</v>
      </c>
      <c r="S13" s="97">
        <f t="shared" si="6"/>
        <v>3.399855626311953</v>
      </c>
      <c r="T13" s="97">
        <f t="shared" si="7"/>
        <v>3.2097615300898705</v>
      </c>
      <c r="U13" s="97">
        <f t="shared" si="8"/>
        <v>2.2257268016473732</v>
      </c>
      <c r="V13" s="97">
        <f t="shared" si="9"/>
        <v>7.1109668568700881</v>
      </c>
      <c r="W13" s="97"/>
      <c r="X13" s="97">
        <f t="shared" si="10"/>
        <v>1.7964211216496853</v>
      </c>
      <c r="Y13" s="97">
        <f t="shared" si="11"/>
        <v>23.788300187592615</v>
      </c>
      <c r="Z13" s="97">
        <f t="shared" si="11"/>
        <v>35.468151171131602</v>
      </c>
      <c r="AA13" s="97">
        <f t="shared" si="11"/>
        <v>2.9996226551083516</v>
      </c>
      <c r="AB13" s="97">
        <f t="shared" si="11"/>
        <v>5.6636204286148217</v>
      </c>
      <c r="AC13" s="97">
        <f t="shared" si="11"/>
        <v>14.516072760831539</v>
      </c>
      <c r="AD13" s="97">
        <f t="shared" si="11"/>
        <v>8.9851641857608602</v>
      </c>
      <c r="AE13" s="97">
        <f t="shared" si="11"/>
        <v>5.6895271142372614</v>
      </c>
      <c r="AF13" s="97">
        <f t="shared" si="11"/>
        <v>1.0931203750732645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0.18431638589158575</v>
      </c>
      <c r="C14" s="69">
        <f>'Basic T2'!O14</f>
        <v>0.92830889618326273</v>
      </c>
      <c r="D14" s="69">
        <f>'Basic T2'!Z14</f>
        <v>1.9487951683184417</v>
      </c>
      <c r="E14" s="69">
        <f>'Basic T2'!AK14</f>
        <v>0.36623715651902672</v>
      </c>
      <c r="F14" s="69">
        <f>'Basic T2'!AV14</f>
        <v>0.84563673676876916</v>
      </c>
      <c r="G14" s="69">
        <f>'Basic T2'!BG14</f>
        <v>1.4633523967748623</v>
      </c>
      <c r="H14" s="69">
        <f>'Basic T2'!BR14</f>
        <v>1.0340656667325623</v>
      </c>
      <c r="I14" s="69">
        <f>'Basic T2'!CC14</f>
        <v>0.88545783933141886</v>
      </c>
      <c r="J14" s="69">
        <f>'Basic T2'!CN14</f>
        <v>0.14863538844525934</v>
      </c>
      <c r="K14" s="309">
        <f t="shared" si="12"/>
        <v>7.8048056349651898</v>
      </c>
      <c r="L14" s="97"/>
      <c r="M14" s="97">
        <f t="shared" si="0"/>
        <v>3.0019793605266338</v>
      </c>
      <c r="N14" s="97">
        <f t="shared" si="1"/>
        <v>2.1501290284315031</v>
      </c>
      <c r="O14" s="97">
        <f t="shared" si="2"/>
        <v>2.5852978683142775</v>
      </c>
      <c r="P14" s="97">
        <f t="shared" si="3"/>
        <v>1.8238516479502416</v>
      </c>
      <c r="Q14" s="97">
        <f t="shared" si="4"/>
        <v>4.0298494581090614</v>
      </c>
      <c r="R14" s="97">
        <f t="shared" si="5"/>
        <v>1.7688716974670793</v>
      </c>
      <c r="S14" s="97">
        <f t="shared" si="6"/>
        <v>1.4417758912074319</v>
      </c>
      <c r="T14" s="97">
        <f t="shared" si="7"/>
        <v>1.8406858165438991</v>
      </c>
      <c r="U14" s="97">
        <f t="shared" si="8"/>
        <v>1.1151704965831151</v>
      </c>
      <c r="V14" s="97">
        <f t="shared" si="9"/>
        <v>2.0450594103807216</v>
      </c>
      <c r="W14" s="97"/>
      <c r="X14" s="97">
        <f t="shared" si="10"/>
        <v>2.3615756049818377</v>
      </c>
      <c r="Y14" s="97">
        <f t="shared" si="11"/>
        <v>11.894068085750646</v>
      </c>
      <c r="Z14" s="97">
        <f t="shared" si="11"/>
        <v>24.969169758538563</v>
      </c>
      <c r="AA14" s="97">
        <f t="shared" si="11"/>
        <v>4.6924571046112948</v>
      </c>
      <c r="AB14" s="97">
        <f t="shared" si="11"/>
        <v>10.83482121553871</v>
      </c>
      <c r="AC14" s="97">
        <f t="shared" si="11"/>
        <v>18.749376540770051</v>
      </c>
      <c r="AD14" s="97">
        <f t="shared" si="11"/>
        <v>13.249089280327405</v>
      </c>
      <c r="AE14" s="97">
        <f t="shared" si="11"/>
        <v>11.345033825885507</v>
      </c>
      <c r="AF14" s="97">
        <f t="shared" si="11"/>
        <v>1.9044085835959741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3.654998172396566E-2</v>
      </c>
      <c r="C15" s="69">
        <f>'Basic T2'!O15</f>
        <v>0.78540291029263487</v>
      </c>
      <c r="D15" s="69">
        <f>'Basic T2'!Z15</f>
        <v>2.0409167834760389</v>
      </c>
      <c r="E15" s="69">
        <f>'Basic T2'!AK15</f>
        <v>0.99546033576492809</v>
      </c>
      <c r="F15" s="69">
        <f>'Basic T2'!AV15</f>
        <v>0.34903416597436526</v>
      </c>
      <c r="G15" s="69">
        <f>'Basic T2'!BG15</f>
        <v>1.4237258965464357</v>
      </c>
      <c r="H15" s="69">
        <f>'Basic T2'!BR15</f>
        <v>0.98949850748645318</v>
      </c>
      <c r="I15" s="69">
        <f>'Basic T2'!CC15</f>
        <v>0.33377422480938151</v>
      </c>
      <c r="J15" s="69">
        <f>'Basic T2'!CN15</f>
        <v>4.6692512821202112E-2</v>
      </c>
      <c r="K15" s="309">
        <f t="shared" si="12"/>
        <v>7.0010553188954052</v>
      </c>
      <c r="L15" s="97"/>
      <c r="M15" s="97">
        <f t="shared" si="0"/>
        <v>0.59529319779256551</v>
      </c>
      <c r="N15" s="97">
        <f t="shared" si="1"/>
        <v>1.8191332684389123</v>
      </c>
      <c r="O15" s="97">
        <f t="shared" si="2"/>
        <v>2.7075076413906896</v>
      </c>
      <c r="P15" s="97">
        <f t="shared" si="3"/>
        <v>4.9573669452614446</v>
      </c>
      <c r="Q15" s="97">
        <f t="shared" si="4"/>
        <v>1.6633089404179382</v>
      </c>
      <c r="R15" s="97">
        <f t="shared" si="5"/>
        <v>1.7209719606174865</v>
      </c>
      <c r="S15" s="97">
        <f t="shared" si="6"/>
        <v>1.3796368435551896</v>
      </c>
      <c r="T15" s="97">
        <f t="shared" si="7"/>
        <v>0.69384837340020311</v>
      </c>
      <c r="U15" s="97">
        <f t="shared" si="8"/>
        <v>0.35032109953216317</v>
      </c>
      <c r="V15" s="97">
        <f t="shared" si="9"/>
        <v>1.8344561968796433</v>
      </c>
      <c r="W15" s="97"/>
      <c r="X15" s="97">
        <f t="shared" si="10"/>
        <v>0.52206388978700935</v>
      </c>
      <c r="Y15" s="97">
        <f t="shared" si="11"/>
        <v>11.218350298888256</v>
      </c>
      <c r="Z15" s="97">
        <f t="shared" si="11"/>
        <v>29.151559165198048</v>
      </c>
      <c r="AA15" s="97">
        <f t="shared" si="11"/>
        <v>14.218718327767583</v>
      </c>
      <c r="AB15" s="97">
        <f t="shared" si="11"/>
        <v>4.9854507652916862</v>
      </c>
      <c r="AC15" s="97">
        <f t="shared" si="11"/>
        <v>20.335875545846491</v>
      </c>
      <c r="AD15" s="97">
        <f t="shared" si="11"/>
        <v>14.133562190486614</v>
      </c>
      <c r="AE15" s="97">
        <f t="shared" si="11"/>
        <v>4.767484466356751</v>
      </c>
      <c r="AF15" s="97">
        <f t="shared" si="11"/>
        <v>0.66693535037756346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1.1769462133814097E-2</v>
      </c>
      <c r="C16" s="69">
        <f>'Basic T2'!O16</f>
        <v>0.18163167712726616</v>
      </c>
      <c r="D16" s="69">
        <f>'Basic T2'!Z16</f>
        <v>0.77268541607578312</v>
      </c>
      <c r="E16" s="69">
        <f>'Basic T2'!AK16</f>
        <v>0.20569310122041973</v>
      </c>
      <c r="F16" s="69">
        <f>'Basic T2'!AV16</f>
        <v>0.16276850956178374</v>
      </c>
      <c r="G16" s="69">
        <f>'Basic T2'!BG16</f>
        <v>0.65617773751232145</v>
      </c>
      <c r="H16" s="69">
        <f>'Basic T2'!BR16</f>
        <v>0.72201707087511424</v>
      </c>
      <c r="I16" s="69">
        <f>'Basic T2'!CC16</f>
        <v>0.42539547145223811</v>
      </c>
      <c r="J16" s="69">
        <f>'Basic T2'!CN16</f>
        <v>4.534801811292713E-2</v>
      </c>
      <c r="K16" s="309">
        <f t="shared" si="12"/>
        <v>3.183486464071668</v>
      </c>
      <c r="L16" s="97"/>
      <c r="M16" s="97">
        <f t="shared" si="0"/>
        <v>0.19169040364643242</v>
      </c>
      <c r="N16" s="97">
        <f t="shared" si="1"/>
        <v>0.42069137016751817</v>
      </c>
      <c r="O16" s="97">
        <f t="shared" si="2"/>
        <v>1.0250548603227205</v>
      </c>
      <c r="P16" s="97">
        <f t="shared" si="3"/>
        <v>1.0243463694360802</v>
      </c>
      <c r="Q16" s="97">
        <f t="shared" si="4"/>
        <v>0.77566709384118437</v>
      </c>
      <c r="R16" s="97">
        <f t="shared" si="5"/>
        <v>0.79317478889679993</v>
      </c>
      <c r="S16" s="97">
        <f t="shared" si="6"/>
        <v>1.0066931330553257</v>
      </c>
      <c r="T16" s="97">
        <f t="shared" si="7"/>
        <v>0.88431021325122927</v>
      </c>
      <c r="U16" s="97">
        <f t="shared" si="8"/>
        <v>0.34023372500336729</v>
      </c>
      <c r="V16" s="97">
        <f t="shared" si="9"/>
        <v>0.83415516742697848</v>
      </c>
      <c r="W16" s="97"/>
      <c r="X16" s="97">
        <f t="shared" si="10"/>
        <v>0.36970353939438444</v>
      </c>
      <c r="Y16" s="97">
        <f t="shared" si="11"/>
        <v>5.7054326813427023</v>
      </c>
      <c r="Z16" s="97">
        <f t="shared" si="11"/>
        <v>24.271672733532569</v>
      </c>
      <c r="AA16" s="97">
        <f t="shared" si="11"/>
        <v>6.4612525776955545</v>
      </c>
      <c r="AB16" s="97">
        <f t="shared" si="11"/>
        <v>5.112900946769015</v>
      </c>
      <c r="AC16" s="97">
        <f t="shared" si="11"/>
        <v>20.611921706526513</v>
      </c>
      <c r="AD16" s="97">
        <f t="shared" si="11"/>
        <v>22.680073530190448</v>
      </c>
      <c r="AE16" s="97">
        <f t="shared" si="11"/>
        <v>13.36256573581151</v>
      </c>
      <c r="AF16" s="97">
        <f t="shared" si="11"/>
        <v>1.4244765487372977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0.11157506982446541</v>
      </c>
      <c r="C17" s="69">
        <f>'Basic T2'!O17</f>
        <v>1.6556469215607439</v>
      </c>
      <c r="D17" s="69">
        <f>'Basic T2'!Z17</f>
        <v>2.9398063491516675</v>
      </c>
      <c r="E17" s="69">
        <f>'Basic T2'!AK17</f>
        <v>0.38133027646491291</v>
      </c>
      <c r="F17" s="69">
        <f>'Basic T2'!AV17</f>
        <v>0.47965478059919242</v>
      </c>
      <c r="G17" s="69">
        <f>'Basic T2'!BG17</f>
        <v>1.2322124631420892</v>
      </c>
      <c r="H17" s="69">
        <f>'Basic T2'!BR17</f>
        <v>0.56268857632021396</v>
      </c>
      <c r="I17" s="69">
        <f>'Basic T2'!CC17</f>
        <v>0.53898007091063971</v>
      </c>
      <c r="J17" s="69">
        <f>'Basic T2'!CN17</f>
        <v>0.13510371423039003</v>
      </c>
      <c r="K17" s="309">
        <f t="shared" si="12"/>
        <v>8.0369982222043141</v>
      </c>
      <c r="L17" s="97"/>
      <c r="M17" s="97">
        <f t="shared" si="0"/>
        <v>1.8172342906038603</v>
      </c>
      <c r="N17" s="97">
        <f t="shared" si="1"/>
        <v>3.8347736637204859</v>
      </c>
      <c r="O17" s="97">
        <f t="shared" si="2"/>
        <v>3.8999866231588824</v>
      </c>
      <c r="P17" s="97">
        <f t="shared" si="3"/>
        <v>1.8990149982439606</v>
      </c>
      <c r="Q17" s="97">
        <f t="shared" si="4"/>
        <v>2.2857764730786743</v>
      </c>
      <c r="R17" s="97">
        <f t="shared" si="5"/>
        <v>1.4894742757260642</v>
      </c>
      <c r="S17" s="97">
        <f t="shared" si="6"/>
        <v>0.78454478249893822</v>
      </c>
      <c r="T17" s="97">
        <f t="shared" si="7"/>
        <v>1.120429373208935</v>
      </c>
      <c r="U17" s="97">
        <f t="shared" si="8"/>
        <v>1.0136460614425948</v>
      </c>
      <c r="V17" s="97">
        <f t="shared" si="9"/>
        <v>2.1058998281646981</v>
      </c>
      <c r="W17" s="97"/>
      <c r="X17" s="97">
        <f t="shared" si="10"/>
        <v>1.3882679420807886</v>
      </c>
      <c r="Y17" s="97">
        <f t="shared" si="11"/>
        <v>20.600314642183015</v>
      </c>
      <c r="Z17" s="97">
        <f t="shared" si="11"/>
        <v>36.578412335959989</v>
      </c>
      <c r="AA17" s="97">
        <f t="shared" si="11"/>
        <v>4.7446853404967548</v>
      </c>
      <c r="AB17" s="97">
        <f t="shared" si="11"/>
        <v>5.9680836966470929</v>
      </c>
      <c r="AC17" s="97">
        <f t="shared" si="11"/>
        <v>15.331749853294472</v>
      </c>
      <c r="AD17" s="97">
        <f t="shared" si="11"/>
        <v>7.001228079976916</v>
      </c>
      <c r="AE17" s="97">
        <f t="shared" si="11"/>
        <v>6.7062360350107584</v>
      </c>
      <c r="AF17" s="97">
        <f t="shared" si="11"/>
        <v>1.6810220743502295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0.31576001128339165</v>
      </c>
      <c r="C18" s="69">
        <f>'Basic T2'!O18</f>
        <v>3.6106002353475497</v>
      </c>
      <c r="D18" s="69">
        <f>'Basic T2'!Z18</f>
        <v>6.4406422192290451</v>
      </c>
      <c r="E18" s="69">
        <f>'Basic T2'!AK18</f>
        <v>1.6540809545515056</v>
      </c>
      <c r="F18" s="69">
        <f>'Basic T2'!AV18</f>
        <v>1.4492646782829071</v>
      </c>
      <c r="G18" s="69">
        <f>'Basic T2'!BG18</f>
        <v>4.8678575128013826</v>
      </c>
      <c r="H18" s="69">
        <f>'Basic T2'!BR18</f>
        <v>3.5832114616922888</v>
      </c>
      <c r="I18" s="69">
        <f>'Basic T2'!CC18</f>
        <v>2.2082424589692575</v>
      </c>
      <c r="J18" s="69">
        <f>'Basic T2'!CN18</f>
        <v>0.376677127154463</v>
      </c>
      <c r="K18" s="309">
        <f t="shared" si="12"/>
        <v>24.506336659311788</v>
      </c>
      <c r="L18" s="97"/>
      <c r="M18" s="97">
        <f t="shared" si="0"/>
        <v>5.1428147973233003</v>
      </c>
      <c r="N18" s="97">
        <f t="shared" si="1"/>
        <v>8.3627943327926424</v>
      </c>
      <c r="O18" s="97">
        <f t="shared" si="2"/>
        <v>8.5442425508040607</v>
      </c>
      <c r="P18" s="97">
        <f t="shared" si="3"/>
        <v>8.237280737639038</v>
      </c>
      <c r="Q18" s="97">
        <f t="shared" si="4"/>
        <v>6.9064152779729024</v>
      </c>
      <c r="R18" s="97">
        <f t="shared" si="5"/>
        <v>5.8841707579624138</v>
      </c>
      <c r="S18" s="97">
        <f t="shared" si="6"/>
        <v>4.9959959650243402</v>
      </c>
      <c r="T18" s="97">
        <f t="shared" si="7"/>
        <v>4.5904845980965581</v>
      </c>
      <c r="U18" s="97">
        <f t="shared" si="8"/>
        <v>2.8261050301291242</v>
      </c>
      <c r="V18" s="97">
        <f t="shared" si="9"/>
        <v>6.4212892342330772</v>
      </c>
      <c r="W18" s="97"/>
      <c r="X18" s="97">
        <f t="shared" si="10"/>
        <v>1.2884831203990288</v>
      </c>
      <c r="Y18" s="97">
        <f t="shared" si="11"/>
        <v>14.733333200887097</v>
      </c>
      <c r="Z18" s="97">
        <f t="shared" si="11"/>
        <v>26.281538153854438</v>
      </c>
      <c r="AA18" s="97">
        <f t="shared" si="11"/>
        <v>6.749605122734641</v>
      </c>
      <c r="AB18" s="97">
        <f t="shared" si="11"/>
        <v>5.9138364841332702</v>
      </c>
      <c r="AC18" s="97">
        <f t="shared" si="11"/>
        <v>19.863668652212528</v>
      </c>
      <c r="AD18" s="97">
        <f t="shared" si="11"/>
        <v>14.621571194039559</v>
      </c>
      <c r="AE18" s="97">
        <f t="shared" si="11"/>
        <v>9.0109039538154772</v>
      </c>
      <c r="AF18" s="97">
        <f t="shared" si="11"/>
        <v>1.5370601179239707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0.17500206577882144</v>
      </c>
      <c r="C19" s="69">
        <f>'Basic T2'!O19</f>
        <v>2.322045625281143</v>
      </c>
      <c r="D19" s="69">
        <f>'Basic T2'!Z19</f>
        <v>6.4661947157542228</v>
      </c>
      <c r="E19" s="69">
        <f>'Basic T2'!AK19</f>
        <v>2.3220178958412347</v>
      </c>
      <c r="F19" s="69">
        <f>'Basic T2'!AV19</f>
        <v>2.3545686536053645</v>
      </c>
      <c r="G19" s="69">
        <f>'Basic T2'!BG19</f>
        <v>7.6115647411683778</v>
      </c>
      <c r="H19" s="69">
        <f>'Basic T2'!BR19</f>
        <v>7.4241053635358343</v>
      </c>
      <c r="I19" s="69">
        <f>'Basic T2'!CC19</f>
        <v>4.0240813570553176</v>
      </c>
      <c r="J19" s="69">
        <f>'Basic T2'!CN19</f>
        <v>0.65012971515324802</v>
      </c>
      <c r="K19" s="309">
        <f t="shared" si="12"/>
        <v>33.349710133173566</v>
      </c>
      <c r="L19" s="97"/>
      <c r="M19" s="97">
        <f t="shared" si="0"/>
        <v>2.8502760998501611</v>
      </c>
      <c r="N19" s="97">
        <f t="shared" si="1"/>
        <v>5.3782719575206226</v>
      </c>
      <c r="O19" s="97">
        <f t="shared" si="2"/>
        <v>8.5781408362014169</v>
      </c>
      <c r="P19" s="97">
        <f t="shared" si="3"/>
        <v>11.56358957718145</v>
      </c>
      <c r="Q19" s="97">
        <f t="shared" si="4"/>
        <v>11.220606674526147</v>
      </c>
      <c r="R19" s="97">
        <f t="shared" si="5"/>
        <v>9.2007102826117855</v>
      </c>
      <c r="S19" s="97">
        <f t="shared" si="6"/>
        <v>10.351273107008662</v>
      </c>
      <c r="T19" s="97">
        <f t="shared" si="7"/>
        <v>8.3652424198347966</v>
      </c>
      <c r="U19" s="97">
        <f t="shared" si="8"/>
        <v>4.8777446937402642</v>
      </c>
      <c r="V19" s="97">
        <f t="shared" si="9"/>
        <v>8.7384800763997621</v>
      </c>
      <c r="W19" s="97"/>
      <c r="X19" s="97">
        <f t="shared" si="10"/>
        <v>0.52474838635776833</v>
      </c>
      <c r="Y19" s="97">
        <f t="shared" si="11"/>
        <v>6.9627160656228968</v>
      </c>
      <c r="Z19" s="97">
        <f t="shared" si="11"/>
        <v>19.389058225493184</v>
      </c>
      <c r="AA19" s="97">
        <f t="shared" si="11"/>
        <v>6.9626329181538544</v>
      </c>
      <c r="AB19" s="97">
        <f t="shared" si="11"/>
        <v>7.0602372380539276</v>
      </c>
      <c r="AC19" s="97">
        <f t="shared" si="11"/>
        <v>22.823480956126858</v>
      </c>
      <c r="AD19" s="97">
        <f t="shared" si="11"/>
        <v>22.26137898617278</v>
      </c>
      <c r="AE19" s="97">
        <f t="shared" si="11"/>
        <v>12.066315841985356</v>
      </c>
      <c r="AF19" s="97">
        <f t="shared" si="11"/>
        <v>1.9494313820333693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1.7397421307015132E-2</v>
      </c>
      <c r="C20" s="69">
        <f>'Basic T2'!O20</f>
        <v>0.35867736543357365</v>
      </c>
      <c r="D20" s="69">
        <f>'Basic T2'!Z20</f>
        <v>1.0767006332543283</v>
      </c>
      <c r="E20" s="69">
        <f>'Basic T2'!AK20</f>
        <v>0.5030217381799873</v>
      </c>
      <c r="F20" s="69">
        <f>'Basic T2'!AV20</f>
        <v>0.40449261781151147</v>
      </c>
      <c r="G20" s="69">
        <f>'Basic T2'!BG20</f>
        <v>1.3958068649816919</v>
      </c>
      <c r="H20" s="69">
        <f>'Basic T2'!BR20</f>
        <v>1.5512703968595896</v>
      </c>
      <c r="I20" s="69">
        <f>'Basic T2'!CC20</f>
        <v>1.4983112372409768</v>
      </c>
      <c r="J20" s="69">
        <f>'Basic T2'!CN20</f>
        <v>0.27872831735462583</v>
      </c>
      <c r="K20" s="309">
        <f t="shared" si="12"/>
        <v>7.0844065924233002</v>
      </c>
      <c r="L20" s="97"/>
      <c r="M20" s="97">
        <f t="shared" si="0"/>
        <v>0.28335353602671703</v>
      </c>
      <c r="N20" s="97">
        <f t="shared" si="1"/>
        <v>0.8307607720133422</v>
      </c>
      <c r="O20" s="97">
        <f t="shared" si="2"/>
        <v>1.4283655343659991</v>
      </c>
      <c r="P20" s="97">
        <f t="shared" si="3"/>
        <v>2.5050353570192767</v>
      </c>
      <c r="Q20" s="97">
        <f t="shared" si="4"/>
        <v>1.9275940670758187</v>
      </c>
      <c r="R20" s="97">
        <f t="shared" si="5"/>
        <v>1.6872239824377897</v>
      </c>
      <c r="S20" s="97">
        <f t="shared" si="6"/>
        <v>2.1629035088294675</v>
      </c>
      <c r="T20" s="97">
        <f t="shared" si="7"/>
        <v>3.1146827332176823</v>
      </c>
      <c r="U20" s="97">
        <f t="shared" si="8"/>
        <v>2.0912220119814138</v>
      </c>
      <c r="V20" s="97">
        <f t="shared" si="9"/>
        <v>1.8562963700073116</v>
      </c>
      <c r="W20" s="97"/>
      <c r="X20" s="97">
        <f t="shared" si="10"/>
        <v>0.24557344472043</v>
      </c>
      <c r="Y20" s="97">
        <f t="shared" si="11"/>
        <v>5.0629133259682666</v>
      </c>
      <c r="Z20" s="97">
        <f t="shared" si="11"/>
        <v>15.198176716817024</v>
      </c>
      <c r="AA20" s="97">
        <f t="shared" si="11"/>
        <v>7.1004075163890779</v>
      </c>
      <c r="AB20" s="97">
        <f t="shared" si="11"/>
        <v>5.7096189008139673</v>
      </c>
      <c r="AC20" s="97">
        <f t="shared" si="11"/>
        <v>19.702523376827255</v>
      </c>
      <c r="AD20" s="97">
        <f t="shared" si="11"/>
        <v>21.896970150169771</v>
      </c>
      <c r="AE20" s="97">
        <f t="shared" si="11"/>
        <v>21.149424693430291</v>
      </c>
      <c r="AF20" s="97">
        <f t="shared" si="11"/>
        <v>3.9343918748639144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1.6552265736313968E-2</v>
      </c>
      <c r="C21" s="69">
        <f>'Basic T2'!O21</f>
        <v>8.6922660931439855E-2</v>
      </c>
      <c r="D21" s="69">
        <f>'Basic T2'!Z21</f>
        <v>0.69440342920438358</v>
      </c>
      <c r="E21" s="69">
        <f>'Basic T2'!AK21</f>
        <v>0.30615359550971855</v>
      </c>
      <c r="F21" s="69">
        <f>'Basic T2'!AV21</f>
        <v>0.46234509072409075</v>
      </c>
      <c r="G21" s="69">
        <f>'Basic T2'!BG21</f>
        <v>0.88574839387080406</v>
      </c>
      <c r="H21" s="69">
        <f>'Basic T2'!BR21</f>
        <v>1.16985700055252</v>
      </c>
      <c r="I21" s="69">
        <f>'Basic T2'!CC21</f>
        <v>1.0282338947645366</v>
      </c>
      <c r="J21" s="69">
        <f>'Basic T2'!CN21</f>
        <v>0.7526845451215245</v>
      </c>
      <c r="K21" s="309">
        <f t="shared" si="12"/>
        <v>5.4029008764153312</v>
      </c>
      <c r="L21" s="97"/>
      <c r="M21" s="97">
        <f t="shared" si="0"/>
        <v>0.26958840295183489</v>
      </c>
      <c r="N21" s="97">
        <f t="shared" si="1"/>
        <v>0.20132839108363099</v>
      </c>
      <c r="O21" s="97">
        <f t="shared" si="2"/>
        <v>0.92120492417952626</v>
      </c>
      <c r="P21" s="97">
        <f t="shared" si="3"/>
        <v>1.5246370548622448</v>
      </c>
      <c r="Q21" s="97">
        <f t="shared" si="4"/>
        <v>2.2032878094123411</v>
      </c>
      <c r="R21" s="97">
        <f t="shared" si="5"/>
        <v>1.0706752990243933</v>
      </c>
      <c r="S21" s="97">
        <f t="shared" si="6"/>
        <v>1.6311068763035164</v>
      </c>
      <c r="T21" s="97">
        <f t="shared" si="7"/>
        <v>2.1374880452940128</v>
      </c>
      <c r="U21" s="97">
        <f t="shared" si="8"/>
        <v>5.6471854161617587</v>
      </c>
      <c r="V21" s="97">
        <f t="shared" si="9"/>
        <v>1.4156987114665927</v>
      </c>
      <c r="W21" s="97"/>
      <c r="X21" s="97">
        <f t="shared" si="10"/>
        <v>0.30635886378311494</v>
      </c>
      <c r="Y21" s="97">
        <f t="shared" si="11"/>
        <v>1.6088146519747097</v>
      </c>
      <c r="Z21" s="97">
        <f t="shared" si="11"/>
        <v>12.85241845238331</v>
      </c>
      <c r="AA21" s="97">
        <f t="shared" si="11"/>
        <v>5.6664670056438755</v>
      </c>
      <c r="AB21" s="97">
        <f t="shared" si="11"/>
        <v>8.5573491222523295</v>
      </c>
      <c r="AC21" s="97">
        <f t="shared" si="11"/>
        <v>16.393941220303724</v>
      </c>
      <c r="AD21" s="97">
        <f t="shared" si="11"/>
        <v>21.652386880891406</v>
      </c>
      <c r="AE21" s="97">
        <f t="shared" si="11"/>
        <v>19.031144903156914</v>
      </c>
      <c r="AF21" s="97">
        <f t="shared" si="11"/>
        <v>13.931118899610627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1.364270023158694E-2</v>
      </c>
      <c r="C22" s="69">
        <f>'Basic T2'!O22</f>
        <v>0.27937984000601651</v>
      </c>
      <c r="D22" s="69">
        <f>'Basic T2'!Z22</f>
        <v>0.69636516414473881</v>
      </c>
      <c r="E22" s="69">
        <f>'Basic T2'!AK22</f>
        <v>0.24934322596011252</v>
      </c>
      <c r="F22" s="69">
        <f>'Basic T2'!AV22</f>
        <v>1.010022424866037</v>
      </c>
      <c r="G22" s="69">
        <f>'Basic T2'!BG22</f>
        <v>6.2467484348616846</v>
      </c>
      <c r="H22" s="69">
        <f>'Basic T2'!BR22</f>
        <v>3.2831866847643472</v>
      </c>
      <c r="I22" s="69">
        <f>'Basic T2'!CC22</f>
        <v>1.6400546094009354</v>
      </c>
      <c r="J22" s="69">
        <f>'Basic T2'!CN22</f>
        <v>0.57709772850008156</v>
      </c>
      <c r="K22" s="309">
        <f t="shared" si="12"/>
        <v>13.99584081273554</v>
      </c>
      <c r="L22" s="97"/>
      <c r="M22" s="97">
        <f t="shared" si="0"/>
        <v>0.22220001937953343</v>
      </c>
      <c r="N22" s="97">
        <f t="shared" si="1"/>
        <v>0.64709355520050604</v>
      </c>
      <c r="O22" s="97">
        <f t="shared" si="2"/>
        <v>0.92380738812337637</v>
      </c>
      <c r="P22" s="97">
        <f t="shared" si="3"/>
        <v>1.2417228713082662</v>
      </c>
      <c r="Q22" s="97">
        <f t="shared" si="4"/>
        <v>4.8132231542790294</v>
      </c>
      <c r="R22" s="97">
        <f t="shared" si="5"/>
        <v>7.5509470801267371</v>
      </c>
      <c r="S22" s="97">
        <f t="shared" si="6"/>
        <v>4.5776777633317698</v>
      </c>
      <c r="T22" s="97">
        <f t="shared" si="7"/>
        <v>3.4093382245744932</v>
      </c>
      <c r="U22" s="97">
        <f t="shared" si="8"/>
        <v>4.3298057562209697</v>
      </c>
      <c r="V22" s="97">
        <f t="shared" si="9"/>
        <v>3.6672695386607201</v>
      </c>
      <c r="W22" s="97"/>
      <c r="X22" s="97">
        <f t="shared" si="10"/>
        <v>9.7476817678382996E-2</v>
      </c>
      <c r="Y22" s="97">
        <f t="shared" si="11"/>
        <v>1.9961633155458181</v>
      </c>
      <c r="Z22" s="97">
        <f t="shared" si="11"/>
        <v>4.9755150366606067</v>
      </c>
      <c r="AA22" s="97">
        <f t="shared" si="11"/>
        <v>1.7815523146935353</v>
      </c>
      <c r="AB22" s="97">
        <f t="shared" si="11"/>
        <v>7.2165898310801389</v>
      </c>
      <c r="AC22" s="97">
        <f t="shared" si="11"/>
        <v>44.632891431413285</v>
      </c>
      <c r="AD22" s="97">
        <f t="shared" si="11"/>
        <v>23.458302567837194</v>
      </c>
      <c r="AE22" s="97">
        <f t="shared" si="11"/>
        <v>11.718157067838074</v>
      </c>
      <c r="AF22" s="97">
        <f t="shared" si="11"/>
        <v>4.1233516172529665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4.4316402864550512E-3</v>
      </c>
      <c r="C23" s="69">
        <f>'Basic T2'!O23</f>
        <v>0.10694577617144231</v>
      </c>
      <c r="D23" s="69">
        <f>'Basic T2'!Z23</f>
        <v>0.39613149153981736</v>
      </c>
      <c r="E23" s="69">
        <f>'Basic T2'!AK23</f>
        <v>0.25571053248896586</v>
      </c>
      <c r="F23" s="69">
        <f>'Basic T2'!AV23</f>
        <v>0.37519005788527743</v>
      </c>
      <c r="G23" s="69">
        <f>'Basic T2'!BG23</f>
        <v>4.1146738421790277</v>
      </c>
      <c r="H23" s="69">
        <f>'Basic T2'!BR23</f>
        <v>3.6213396812470213</v>
      </c>
      <c r="I23" s="69">
        <f>'Basic T2'!CC23</f>
        <v>1.8037981561478247</v>
      </c>
      <c r="J23" s="69">
        <f>'Basic T2'!CN23</f>
        <v>0.85221122900860113</v>
      </c>
      <c r="K23" s="309">
        <f t="shared" si="12"/>
        <v>11.530432406954432</v>
      </c>
      <c r="L23" s="97"/>
      <c r="M23" s="97">
        <f t="shared" si="0"/>
        <v>7.217856735234375E-2</v>
      </c>
      <c r="N23" s="97">
        <f t="shared" si="1"/>
        <v>0.24770549841737272</v>
      </c>
      <c r="O23" s="97">
        <f t="shared" si="2"/>
        <v>0.5255133619474881</v>
      </c>
      <c r="P23" s="97">
        <f t="shared" si="3"/>
        <v>1.2734318945434608</v>
      </c>
      <c r="Q23" s="97">
        <f t="shared" si="4"/>
        <v>1.7879538408349955</v>
      </c>
      <c r="R23" s="97">
        <f t="shared" si="5"/>
        <v>4.9737370983090559</v>
      </c>
      <c r="S23" s="97">
        <f t="shared" si="6"/>
        <v>5.0491573352324615</v>
      </c>
      <c r="T23" s="97">
        <f t="shared" si="7"/>
        <v>3.7497275809725004</v>
      </c>
      <c r="U23" s="97">
        <f t="shared" si="8"/>
        <v>6.3939067902206563</v>
      </c>
      <c r="V23" s="97">
        <f t="shared" si="9"/>
        <v>3.0212692541582</v>
      </c>
      <c r="W23" s="97"/>
      <c r="X23" s="97">
        <f t="shared" si="10"/>
        <v>3.8434293962663221E-2</v>
      </c>
      <c r="Y23" s="97">
        <f t="shared" si="11"/>
        <v>0.92750880796924273</v>
      </c>
      <c r="Z23" s="97">
        <f t="shared" si="11"/>
        <v>3.4355302347628847</v>
      </c>
      <c r="AA23" s="97">
        <f t="shared" si="11"/>
        <v>2.2177011534687749</v>
      </c>
      <c r="AB23" s="97">
        <f t="shared" si="11"/>
        <v>3.2539114288462101</v>
      </c>
      <c r="AC23" s="97">
        <f t="shared" si="11"/>
        <v>35.68533856282194</v>
      </c>
      <c r="AD23" s="97">
        <f t="shared" si="11"/>
        <v>31.406798578194316</v>
      </c>
      <c r="AE23" s="97">
        <f t="shared" si="11"/>
        <v>15.643803219902551</v>
      </c>
      <c r="AF23" s="97">
        <f t="shared" si="11"/>
        <v>7.3909737200714254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2.9342703964717925E-2</v>
      </c>
      <c r="C24" s="69">
        <f>'Basic T2'!O24</f>
        <v>0.29074196664838842</v>
      </c>
      <c r="D24" s="69">
        <f>'Basic T2'!Z24</f>
        <v>0.59701663675589001</v>
      </c>
      <c r="E24" s="69">
        <f>'Basic T2'!AK24</f>
        <v>0.26333598412212478</v>
      </c>
      <c r="F24" s="69">
        <f>'Basic T2'!AV24</f>
        <v>0.27713295414917594</v>
      </c>
      <c r="G24" s="69">
        <f>'Basic T2'!BG24</f>
        <v>1.6702356101416069</v>
      </c>
      <c r="H24" s="69">
        <f>'Basic T2'!BR24</f>
        <v>1.7011414439972474</v>
      </c>
      <c r="I24" s="69">
        <f>'Basic T2'!CC24</f>
        <v>1.4068828546065082</v>
      </c>
      <c r="J24" s="69">
        <f>'Basic T2'!CN24</f>
        <v>0.48562886943828559</v>
      </c>
      <c r="K24" s="309">
        <f t="shared" si="12"/>
        <v>6.7214590238239458</v>
      </c>
      <c r="L24" s="97"/>
      <c r="M24" s="97">
        <f t="shared" si="0"/>
        <v>0.4779075460818672</v>
      </c>
      <c r="N24" s="97">
        <f t="shared" si="1"/>
        <v>0.67341026768588974</v>
      </c>
      <c r="O24" s="97">
        <f t="shared" si="2"/>
        <v>0.7920102961282347</v>
      </c>
      <c r="P24" s="97">
        <f t="shared" si="3"/>
        <v>1.3114064481351559</v>
      </c>
      <c r="Q24" s="97">
        <f t="shared" si="4"/>
        <v>1.3206664712434306</v>
      </c>
      <c r="R24" s="97">
        <f t="shared" si="5"/>
        <v>2.01894807114987</v>
      </c>
      <c r="S24" s="97">
        <f t="shared" si="6"/>
        <v>2.3718655404534918</v>
      </c>
      <c r="T24" s="97">
        <f t="shared" si="7"/>
        <v>2.9246218182091415</v>
      </c>
      <c r="U24" s="97">
        <f t="shared" si="8"/>
        <v>3.6435400287330597</v>
      </c>
      <c r="V24" s="97">
        <f t="shared" si="9"/>
        <v>1.7611947908835894</v>
      </c>
      <c r="W24" s="97"/>
      <c r="X24" s="97">
        <f t="shared" si="10"/>
        <v>0.43655259759397286</v>
      </c>
      <c r="Y24" s="97">
        <f t="shared" ref="Y24:AG32" si="13">IF($K24&gt;0,C24/$K24*100,0)</f>
        <v>4.3255782058309817</v>
      </c>
      <c r="Z24" s="97">
        <f t="shared" si="13"/>
        <v>8.8822476584293408</v>
      </c>
      <c r="AA24" s="97">
        <f t="shared" si="13"/>
        <v>3.9178396117381773</v>
      </c>
      <c r="AB24" s="97">
        <f t="shared" si="13"/>
        <v>4.1231070987249812</v>
      </c>
      <c r="AC24" s="97">
        <f t="shared" si="13"/>
        <v>24.849301382654016</v>
      </c>
      <c r="AD24" s="97">
        <f t="shared" si="13"/>
        <v>25.309109792496226</v>
      </c>
      <c r="AE24" s="97">
        <f t="shared" si="13"/>
        <v>20.931212250493047</v>
      </c>
      <c r="AF24" s="97">
        <f t="shared" si="13"/>
        <v>7.2250514020392478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1.6746837996193115E-2</v>
      </c>
      <c r="C25" s="69">
        <f>'Basic T2'!O25</f>
        <v>1.0645368651425735</v>
      </c>
      <c r="D25" s="69">
        <f>'Basic T2'!Z25</f>
        <v>3.1193154073056624</v>
      </c>
      <c r="E25" s="69">
        <f>'Basic T2'!AK25</f>
        <v>2.5183517668009774</v>
      </c>
      <c r="F25" s="69">
        <f>'Basic T2'!AV25</f>
        <v>1.531457866043382</v>
      </c>
      <c r="G25" s="69">
        <f>'Basic T2'!BG25</f>
        <v>9.6179784391725445</v>
      </c>
      <c r="H25" s="69">
        <f>'Basic T2'!BR25</f>
        <v>5.9722066826295617</v>
      </c>
      <c r="I25" s="69">
        <f>'Basic T2'!CC25</f>
        <v>1.10162820439151</v>
      </c>
      <c r="J25" s="69">
        <f>'Basic T2'!CN25</f>
        <v>0.20028457445564285</v>
      </c>
      <c r="K25" s="309">
        <f t="shared" si="12"/>
        <v>25.142506643938049</v>
      </c>
      <c r="L25" s="97"/>
      <c r="M25" s="97">
        <f t="shared" si="0"/>
        <v>0.27275742075490633</v>
      </c>
      <c r="N25" s="97">
        <f t="shared" si="1"/>
        <v>2.4656573097481727</v>
      </c>
      <c r="O25" s="97">
        <f t="shared" si="2"/>
        <v>4.1381257528802839</v>
      </c>
      <c r="P25" s="97">
        <f t="shared" si="3"/>
        <v>12.541327219920531</v>
      </c>
      <c r="Q25" s="97">
        <f t="shared" si="4"/>
        <v>7.2981037640034909</v>
      </c>
      <c r="R25" s="97">
        <f t="shared" si="5"/>
        <v>11.626023837727971</v>
      </c>
      <c r="S25" s="97">
        <f t="shared" si="6"/>
        <v>8.3269214802681866</v>
      </c>
      <c r="T25" s="97">
        <f t="shared" si="7"/>
        <v>2.2900598095774574</v>
      </c>
      <c r="U25" s="97">
        <f t="shared" si="8"/>
        <v>1.5026801536963377</v>
      </c>
      <c r="V25" s="97">
        <f t="shared" si="9"/>
        <v>6.587982099438233</v>
      </c>
      <c r="W25" s="97"/>
      <c r="X25" s="97">
        <f t="shared" si="10"/>
        <v>6.6607670561084797E-2</v>
      </c>
      <c r="Y25" s="97">
        <f t="shared" si="13"/>
        <v>4.2340124643031061</v>
      </c>
      <c r="Z25" s="97">
        <f t="shared" si="13"/>
        <v>12.406541048116779</v>
      </c>
      <c r="AA25" s="97">
        <f t="shared" si="13"/>
        <v>10.016311430141995</v>
      </c>
      <c r="AB25" s="97">
        <f t="shared" si="13"/>
        <v>6.0911105154768732</v>
      </c>
      <c r="AC25" s="97">
        <f t="shared" si="13"/>
        <v>38.253856607775724</v>
      </c>
      <c r="AD25" s="97">
        <f t="shared" si="13"/>
        <v>23.753425890291979</v>
      </c>
      <c r="AE25" s="97">
        <f t="shared" si="13"/>
        <v>4.3815368928504057</v>
      </c>
      <c r="AF25" s="97">
        <f t="shared" si="13"/>
        <v>0.79659748048205126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2.0149946419830003E-2</v>
      </c>
      <c r="C26" s="69">
        <f>'Basic T2'!O26</f>
        <v>0.19695737818507517</v>
      </c>
      <c r="D26" s="69">
        <f>'Basic T2'!Z26</f>
        <v>0.82319180284627969</v>
      </c>
      <c r="E26" s="69">
        <f>'Basic T2'!AK26</f>
        <v>0.50376028089617064</v>
      </c>
      <c r="F26" s="69">
        <f>'Basic T2'!AV26</f>
        <v>0.60090043656501624</v>
      </c>
      <c r="G26" s="69">
        <f>'Basic T2'!BG26</f>
        <v>1.9223236254779517</v>
      </c>
      <c r="H26" s="69">
        <f>'Basic T2'!BR26</f>
        <v>1.8960747098382151</v>
      </c>
      <c r="I26" s="69">
        <f>'Basic T2'!CC26</f>
        <v>1.4278659405750551</v>
      </c>
      <c r="J26" s="69">
        <f>'Basic T2'!CN26</f>
        <v>0.34503882815199943</v>
      </c>
      <c r="K26" s="309">
        <f t="shared" si="12"/>
        <v>7.7362629489555932</v>
      </c>
      <c r="L26" s="97"/>
      <c r="M26" s="97">
        <f t="shared" si="0"/>
        <v>0.32818418707291191</v>
      </c>
      <c r="N26" s="97">
        <f t="shared" si="1"/>
        <v>0.45618842816291338</v>
      </c>
      <c r="O26" s="97">
        <f t="shared" si="2"/>
        <v>1.092057311979397</v>
      </c>
      <c r="P26" s="97">
        <f t="shared" si="3"/>
        <v>2.5087132808072274</v>
      </c>
      <c r="Q26" s="97">
        <f t="shared" si="4"/>
        <v>2.8635679995666683</v>
      </c>
      <c r="R26" s="97">
        <f t="shared" si="5"/>
        <v>2.3236671234997126</v>
      </c>
      <c r="S26" s="97">
        <f t="shared" si="6"/>
        <v>2.643656870661657</v>
      </c>
      <c r="T26" s="97">
        <f t="shared" si="7"/>
        <v>2.9682413639559933</v>
      </c>
      <c r="U26" s="97">
        <f t="shared" si="8"/>
        <v>2.5887315622176357</v>
      </c>
      <c r="V26" s="97">
        <f t="shared" si="9"/>
        <v>2.0270994672901823</v>
      </c>
      <c r="W26" s="97"/>
      <c r="X26" s="97">
        <f t="shared" si="10"/>
        <v>0.26046098164941867</v>
      </c>
      <c r="Y26" s="97">
        <f t="shared" si="13"/>
        <v>2.5458981873368804</v>
      </c>
      <c r="Z26" s="97">
        <f t="shared" si="13"/>
        <v>10.640690579906048</v>
      </c>
      <c r="AA26" s="97">
        <f t="shared" si="13"/>
        <v>6.5116747481311892</v>
      </c>
      <c r="AB26" s="97">
        <f t="shared" si="13"/>
        <v>7.7673217744768959</v>
      </c>
      <c r="AC26" s="97">
        <f t="shared" si="13"/>
        <v>24.848219846734505</v>
      </c>
      <c r="AD26" s="97">
        <f t="shared" si="13"/>
        <v>24.508922749247915</v>
      </c>
      <c r="AE26" s="97">
        <f t="shared" si="13"/>
        <v>18.456791735185515</v>
      </c>
      <c r="AF26" s="97">
        <f t="shared" si="13"/>
        <v>4.4600193973316298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6.9765325634458012E-4</v>
      </c>
      <c r="C27" s="69">
        <f>'Basic T2'!O27</f>
        <v>1.2826590632213912E-2</v>
      </c>
      <c r="D27" s="69">
        <f>'Basic T2'!Z27</f>
        <v>4.992559893235262E-2</v>
      </c>
      <c r="E27" s="69">
        <f>'Basic T2'!AK27</f>
        <v>1.604848109100326E-2</v>
      </c>
      <c r="F27" s="69">
        <f>'Basic T2'!AV27</f>
        <v>1.432565864635757E-2</v>
      </c>
      <c r="G27" s="69">
        <f>'Basic T2'!BG27</f>
        <v>6.1099818778010129E-2</v>
      </c>
      <c r="H27" s="69">
        <f>'Basic T2'!BR27</f>
        <v>8.8745233148595143E-2</v>
      </c>
      <c r="I27" s="69">
        <f>'Basic T2'!CC27</f>
        <v>8.144174828930259E-2</v>
      </c>
      <c r="J27" s="69">
        <f>'Basic T2'!CN27</f>
        <v>2.0426025835827463E-2</v>
      </c>
      <c r="K27" s="309">
        <f t="shared" si="12"/>
        <v>0.3455368086100073</v>
      </c>
      <c r="L27" s="97"/>
      <c r="M27" s="97">
        <f t="shared" si="0"/>
        <v>1.1362748169240417E-2</v>
      </c>
      <c r="N27" s="97">
        <f t="shared" si="1"/>
        <v>2.9708672369209117E-2</v>
      </c>
      <c r="O27" s="97">
        <f t="shared" si="2"/>
        <v>6.6231970702953738E-2</v>
      </c>
      <c r="P27" s="97">
        <f t="shared" si="3"/>
        <v>7.9921024297828061E-2</v>
      </c>
      <c r="Q27" s="97">
        <f t="shared" si="4"/>
        <v>6.8268377215576437E-2</v>
      </c>
      <c r="R27" s="97">
        <f t="shared" si="5"/>
        <v>7.3856263463938226E-2</v>
      </c>
      <c r="S27" s="97">
        <f t="shared" si="6"/>
        <v>0.12373560183805876</v>
      </c>
      <c r="T27" s="97">
        <f t="shared" si="7"/>
        <v>0.16930074396749248</v>
      </c>
      <c r="U27" s="97">
        <f t="shared" si="8"/>
        <v>0.15325086180905231</v>
      </c>
      <c r="V27" s="97">
        <f t="shared" si="9"/>
        <v>9.0539513106525873E-2</v>
      </c>
      <c r="W27" s="97"/>
      <c r="X27" s="97">
        <f t="shared" si="10"/>
        <v>0.20190417893567791</v>
      </c>
      <c r="Y27" s="97">
        <f t="shared" si="13"/>
        <v>3.7120764886992808</v>
      </c>
      <c r="Z27" s="97">
        <f t="shared" si="13"/>
        <v>14.44870638621355</v>
      </c>
      <c r="AA27" s="97">
        <f t="shared" si="13"/>
        <v>4.6445069500877683</v>
      </c>
      <c r="AB27" s="97">
        <f t="shared" si="13"/>
        <v>4.1459139198470556</v>
      </c>
      <c r="AC27" s="97">
        <f t="shared" si="13"/>
        <v>17.682578890450685</v>
      </c>
      <c r="AD27" s="97">
        <f t="shared" si="13"/>
        <v>25.683293628135029</v>
      </c>
      <c r="AE27" s="97">
        <f t="shared" si="13"/>
        <v>23.569630285386594</v>
      </c>
      <c r="AF27" s="97">
        <f t="shared" si="13"/>
        <v>5.9113892722443504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6.091877415152356E-2</v>
      </c>
      <c r="C28" s="69">
        <f>'Basic T2'!O28</f>
        <v>0.88636001186233526</v>
      </c>
      <c r="D28" s="69">
        <f>'Basic T2'!Z28</f>
        <v>3.3227786535284176</v>
      </c>
      <c r="E28" s="69">
        <f>'Basic T2'!AK28</f>
        <v>1.1454104979466453</v>
      </c>
      <c r="F28" s="69">
        <f>'Basic T2'!AV28</f>
        <v>0.88440479326792398</v>
      </c>
      <c r="G28" s="69">
        <f>'Basic T2'!BG28</f>
        <v>7.5123346137676172</v>
      </c>
      <c r="H28" s="69">
        <f>'Basic T2'!BR28</f>
        <v>6.6504422408092765</v>
      </c>
      <c r="I28" s="69">
        <f>'Basic T2'!CC28</f>
        <v>5.0121793630379834</v>
      </c>
      <c r="J28" s="69">
        <f>'Basic T2'!CN28</f>
        <v>1.3957462322914318</v>
      </c>
      <c r="K28" s="309">
        <f t="shared" si="12"/>
        <v>26.870575180663156</v>
      </c>
      <c r="L28" s="97"/>
      <c r="M28" s="97">
        <f t="shared" si="0"/>
        <v>0.99219015057632842</v>
      </c>
      <c r="N28" s="97">
        <f t="shared" si="1"/>
        <v>2.0529679280051472</v>
      </c>
      <c r="O28" s="97">
        <f t="shared" si="2"/>
        <v>4.4080428305143968</v>
      </c>
      <c r="P28" s="97">
        <f t="shared" si="3"/>
        <v>5.7041149077154474</v>
      </c>
      <c r="Q28" s="97">
        <f t="shared" si="4"/>
        <v>4.2145971454813287</v>
      </c>
      <c r="R28" s="97">
        <f t="shared" si="5"/>
        <v>9.0807628493878383</v>
      </c>
      <c r="S28" s="97">
        <f t="shared" si="6"/>
        <v>9.2725709760424539</v>
      </c>
      <c r="T28" s="97">
        <f t="shared" si="7"/>
        <v>10.419296158114308</v>
      </c>
      <c r="U28" s="97">
        <f t="shared" si="8"/>
        <v>10.471900637186996</v>
      </c>
      <c r="V28" s="97">
        <f t="shared" si="9"/>
        <v>7.0407804121829276</v>
      </c>
      <c r="W28" s="97"/>
      <c r="X28" s="97">
        <f t="shared" si="10"/>
        <v>0.22671183531405192</v>
      </c>
      <c r="Y28" s="97">
        <f t="shared" si="13"/>
        <v>3.298626865643671</v>
      </c>
      <c r="Z28" s="97">
        <f t="shared" si="13"/>
        <v>12.365863518692317</v>
      </c>
      <c r="AA28" s="97">
        <f t="shared" si="13"/>
        <v>4.2626943794300161</v>
      </c>
      <c r="AB28" s="97">
        <f t="shared" si="13"/>
        <v>3.2913504356407199</v>
      </c>
      <c r="AC28" s="97">
        <f t="shared" si="13"/>
        <v>27.957476024457083</v>
      </c>
      <c r="AD28" s="97">
        <f t="shared" si="13"/>
        <v>24.749906528220233</v>
      </c>
      <c r="AE28" s="97">
        <f t="shared" si="13"/>
        <v>18.653040842404049</v>
      </c>
      <c r="AF28" s="97">
        <f t="shared" si="13"/>
        <v>5.1943295701978549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2.6572770116928976E-2</v>
      </c>
      <c r="C29" s="69">
        <f>'Basic T2'!O29</f>
        <v>0.28810074245165018</v>
      </c>
      <c r="D29" s="69">
        <f>'Basic T2'!Z29</f>
        <v>1.0886148943082017</v>
      </c>
      <c r="E29" s="69">
        <f>'Basic T2'!AK29</f>
        <v>0.33822892288097767</v>
      </c>
      <c r="F29" s="69">
        <f>'Basic T2'!AV29</f>
        <v>0.38556767409288706</v>
      </c>
      <c r="G29" s="69">
        <f>'Basic T2'!BG29</f>
        <v>1.7190590131425241</v>
      </c>
      <c r="H29" s="69">
        <f>'Basic T2'!BR29</f>
        <v>1.6120746761877767</v>
      </c>
      <c r="I29" s="69">
        <f>'Basic T2'!CC29</f>
        <v>0.76309310719474521</v>
      </c>
      <c r="J29" s="69">
        <f>'Basic T2'!CN29</f>
        <v>0.20610717692816644</v>
      </c>
      <c r="K29" s="309">
        <f t="shared" si="12"/>
        <v>6.4274189773038577</v>
      </c>
      <c r="L29" s="97"/>
      <c r="M29" s="97">
        <f t="shared" si="0"/>
        <v>0.4327933572328217</v>
      </c>
      <c r="N29" s="97">
        <f t="shared" si="1"/>
        <v>0.66729272121040983</v>
      </c>
      <c r="O29" s="97">
        <f t="shared" si="2"/>
        <v>1.4441711532457384</v>
      </c>
      <c r="P29" s="97">
        <f t="shared" si="3"/>
        <v>1.6843713626551662</v>
      </c>
      <c r="Q29" s="97">
        <f t="shared" si="4"/>
        <v>1.837407973126477</v>
      </c>
      <c r="R29" s="97">
        <f t="shared" si="5"/>
        <v>2.0779648438238265</v>
      </c>
      <c r="S29" s="97">
        <f t="shared" si="6"/>
        <v>2.2476816296374329</v>
      </c>
      <c r="T29" s="97">
        <f t="shared" si="7"/>
        <v>1.5863145558419369</v>
      </c>
      <c r="U29" s="97">
        <f t="shared" si="8"/>
        <v>1.5463655408615991</v>
      </c>
      <c r="V29" s="97">
        <f t="shared" si="9"/>
        <v>1.6841487512652853</v>
      </c>
      <c r="W29" s="97"/>
      <c r="X29" s="97">
        <f>IF($K29&gt;0,B29/$K29*100,0)</f>
        <v>0.41342831719483758</v>
      </c>
      <c r="Y29" s="97">
        <f t="shared" si="13"/>
        <v>4.4823706602755387</v>
      </c>
      <c r="Z29" s="97">
        <f t="shared" si="13"/>
        <v>16.937045774552082</v>
      </c>
      <c r="AA29" s="97">
        <f t="shared" si="13"/>
        <v>5.2622821707331155</v>
      </c>
      <c r="AB29" s="97">
        <f t="shared" si="13"/>
        <v>5.9987947799012646</v>
      </c>
      <c r="AC29" s="97">
        <f t="shared" si="13"/>
        <v>26.74571269140489</v>
      </c>
      <c r="AD29" s="97">
        <f t="shared" si="13"/>
        <v>25.081213499232657</v>
      </c>
      <c r="AE29" s="97">
        <f t="shared" si="13"/>
        <v>11.872465602278876</v>
      </c>
      <c r="AF29" s="97">
        <f t="shared" si="13"/>
        <v>3.206686504426747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1.5450742550012711E-2</v>
      </c>
      <c r="C30" s="69">
        <f>'Basic T2'!O30</f>
        <v>0.11880540936536972</v>
      </c>
      <c r="D30" s="69">
        <f>'Basic T2'!Z30</f>
        <v>0.31964722505084547</v>
      </c>
      <c r="E30" s="69">
        <f>'Basic T2'!AK30</f>
        <v>0.13245776245344698</v>
      </c>
      <c r="F30" s="69">
        <f>'Basic T2'!AV30</f>
        <v>0.30492630836379064</v>
      </c>
      <c r="G30" s="69">
        <f>'Basic T2'!BG30</f>
        <v>2.1811941603141407</v>
      </c>
      <c r="H30" s="69">
        <f>'Basic T2'!BR30</f>
        <v>2.3650419230997195</v>
      </c>
      <c r="I30" s="69">
        <f>'Basic T2'!CC30</f>
        <v>1.9326521069621092</v>
      </c>
      <c r="J30" s="69">
        <f>'Basic T2'!CN30</f>
        <v>0.69514041243468405</v>
      </c>
      <c r="K30" s="309">
        <f t="shared" si="12"/>
        <v>8.0653160505941202</v>
      </c>
      <c r="L30" s="97"/>
      <c r="M30" s="97">
        <f t="shared" si="0"/>
        <v>0.25164778495185453</v>
      </c>
      <c r="N30" s="97">
        <f t="shared" si="1"/>
        <v>0.27517452483913302</v>
      </c>
      <c r="O30" s="97">
        <f t="shared" si="2"/>
        <v>0.42404830583071845</v>
      </c>
      <c r="P30" s="97">
        <f t="shared" si="3"/>
        <v>0.65963626036936596</v>
      </c>
      <c r="Q30" s="97">
        <f t="shared" si="4"/>
        <v>1.4531146355092937</v>
      </c>
      <c r="R30" s="97">
        <f t="shared" si="5"/>
        <v>2.6365847524926354</v>
      </c>
      <c r="S30" s="97">
        <f t="shared" si="6"/>
        <v>3.2975279386216396</v>
      </c>
      <c r="T30" s="97">
        <f t="shared" si="7"/>
        <v>4.0175886005876027</v>
      </c>
      <c r="U30" s="97">
        <f t="shared" si="8"/>
        <v>5.2154475931906026</v>
      </c>
      <c r="V30" s="97">
        <f t="shared" si="9"/>
        <v>2.1133198260658221</v>
      </c>
      <c r="W30" s="97"/>
      <c r="X30" s="97">
        <f t="shared" si="10"/>
        <v>0.19157020571902514</v>
      </c>
      <c r="Y30" s="97">
        <f t="shared" si="13"/>
        <v>1.4730409647941582</v>
      </c>
      <c r="Z30" s="97">
        <f t="shared" si="13"/>
        <v>3.963232476516517</v>
      </c>
      <c r="AA30" s="97">
        <f t="shared" si="13"/>
        <v>1.6423133529118137</v>
      </c>
      <c r="AB30" s="97">
        <f t="shared" si="13"/>
        <v>3.7807112139310233</v>
      </c>
      <c r="AC30" s="97">
        <f t="shared" si="13"/>
        <v>27.044125073728093</v>
      </c>
      <c r="AD30" s="97">
        <f t="shared" si="13"/>
        <v>29.323611229413661</v>
      </c>
      <c r="AE30" s="97">
        <f t="shared" si="13"/>
        <v>23.962509278476983</v>
      </c>
      <c r="AF30" s="97">
        <f t="shared" si="13"/>
        <v>8.6188862045087191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2.8099785187329078E-2</v>
      </c>
      <c r="C31" s="69">
        <f>'Basic T2'!O31</f>
        <v>0.21854213172641779</v>
      </c>
      <c r="D31" s="69">
        <f>'Basic T2'!Z31</f>
        <v>0.55651860291545185</v>
      </c>
      <c r="E31" s="69">
        <f>'Basic T2'!AK31</f>
        <v>0.27297137057656057</v>
      </c>
      <c r="F31" s="69">
        <f>'Basic T2'!AV31</f>
        <v>0.37913822064914648</v>
      </c>
      <c r="G31" s="69">
        <f>'Basic T2'!BG31</f>
        <v>2.4664429899598099</v>
      </c>
      <c r="H31" s="69">
        <f>'Basic T2'!BR31</f>
        <v>3.4858916486277338</v>
      </c>
      <c r="I31" s="69">
        <f>'Basic T2'!CC31</f>
        <v>2.7192399709831188</v>
      </c>
      <c r="J31" s="69">
        <f>'Basic T2'!CN31</f>
        <v>1.2475565421582466</v>
      </c>
      <c r="K31" s="309">
        <f t="shared" si="12"/>
        <v>11.374401262783815</v>
      </c>
      <c r="L31" s="97"/>
      <c r="M31" s="97">
        <f t="shared" si="0"/>
        <v>0.45766400398720497</v>
      </c>
      <c r="N31" s="97">
        <f t="shared" si="1"/>
        <v>0.50618256842333198</v>
      </c>
      <c r="O31" s="97">
        <f t="shared" si="2"/>
        <v>0.73828506001276006</v>
      </c>
      <c r="P31" s="97">
        <f t="shared" si="3"/>
        <v>1.3593904255955291</v>
      </c>
      <c r="Q31" s="97">
        <f t="shared" si="4"/>
        <v>1.8067686591638432</v>
      </c>
      <c r="R31" s="97">
        <f t="shared" si="5"/>
        <v>2.9813879472718767</v>
      </c>
      <c r="S31" s="97">
        <f t="shared" si="6"/>
        <v>4.8603050077405046</v>
      </c>
      <c r="T31" s="97">
        <f t="shared" si="7"/>
        <v>5.6527439523796952</v>
      </c>
      <c r="U31" s="97">
        <f t="shared" si="8"/>
        <v>9.3600740926276966</v>
      </c>
      <c r="V31" s="97">
        <f t="shared" si="9"/>
        <v>2.980385089372716</v>
      </c>
      <c r="W31" s="97"/>
      <c r="X31" s="97">
        <f t="shared" si="10"/>
        <v>0.24704408204121883</v>
      </c>
      <c r="Y31" s="97">
        <f t="shared" si="13"/>
        <v>1.9213506423539954</v>
      </c>
      <c r="Z31" s="97">
        <f t="shared" si="13"/>
        <v>4.8927287692613657</v>
      </c>
      <c r="AA31" s="97">
        <f t="shared" si="13"/>
        <v>2.3998746331352168</v>
      </c>
      <c r="AB31" s="97">
        <f t="shared" si="13"/>
        <v>3.3332587086553573</v>
      </c>
      <c r="AC31" s="97">
        <f t="shared" si="13"/>
        <v>21.684156668798256</v>
      </c>
      <c r="AD31" s="97">
        <f t="shared" si="13"/>
        <v>30.646814439660304</v>
      </c>
      <c r="AE31" s="97">
        <f t="shared" si="13"/>
        <v>23.906664695224595</v>
      </c>
      <c r="AF31" s="97">
        <f t="shared" si="13"/>
        <v>10.96810736086969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2.4135762867785005E-4</v>
      </c>
      <c r="C32" s="69">
        <f>'Basic T2'!O32</f>
        <v>8.9662228429908356E-2</v>
      </c>
      <c r="D32" s="69">
        <f>'Basic T2'!Z32</f>
        <v>0.26919021173726587</v>
      </c>
      <c r="E32" s="69">
        <f>'Basic T2'!AK32</f>
        <v>0.17482001626730451</v>
      </c>
      <c r="F32" s="69">
        <f>'Basic T2'!AV32</f>
        <v>0.20461207996037994</v>
      </c>
      <c r="G32" s="69">
        <f>'Basic T2'!BG32</f>
        <v>0.97873510661655538</v>
      </c>
      <c r="H32" s="69">
        <f>'Basic T2'!BR32</f>
        <v>1.273152428522375</v>
      </c>
      <c r="I32" s="69">
        <f>'Basic T2'!CC32</f>
        <v>1.5703976911377799</v>
      </c>
      <c r="J32" s="69">
        <f>'Basic T2'!CN32</f>
        <v>0.75283478416451699</v>
      </c>
      <c r="K32" s="309">
        <f t="shared" si="12"/>
        <v>5.3136459044647637</v>
      </c>
      <c r="L32" s="97"/>
      <c r="M32" s="97">
        <f t="shared" si="0"/>
        <v>3.9310157710163388E-3</v>
      </c>
      <c r="N32" s="97">
        <f t="shared" si="1"/>
        <v>0.20767371819190608</v>
      </c>
      <c r="O32" s="97">
        <f t="shared" si="2"/>
        <v>0.35711135366572472</v>
      </c>
      <c r="P32" s="97">
        <f t="shared" si="3"/>
        <v>0.87059919805610109</v>
      </c>
      <c r="Q32" s="97">
        <f t="shared" si="4"/>
        <v>0.97507102482513319</v>
      </c>
      <c r="R32" s="97">
        <f t="shared" si="5"/>
        <v>1.1830758149759633</v>
      </c>
      <c r="S32" s="97">
        <f t="shared" si="6"/>
        <v>1.7751295070804147</v>
      </c>
      <c r="T32" s="97">
        <f t="shared" si="7"/>
        <v>3.2645357328285733</v>
      </c>
      <c r="U32" s="97">
        <f t="shared" si="8"/>
        <v>5.6483126184379646</v>
      </c>
      <c r="V32" s="97">
        <f t="shared" si="9"/>
        <v>1.3923116178158499</v>
      </c>
      <c r="W32" s="97"/>
      <c r="X32" s="97">
        <f t="shared" si="10"/>
        <v>4.5422226662685701E-3</v>
      </c>
      <c r="Y32" s="97">
        <f t="shared" si="13"/>
        <v>1.6873956233058385</v>
      </c>
      <c r="Z32" s="97">
        <f t="shared" si="13"/>
        <v>5.0660171298031011</v>
      </c>
      <c r="AA32" s="97">
        <f t="shared" si="13"/>
        <v>3.2900200617510644</v>
      </c>
      <c r="AB32" s="97">
        <f t="shared" si="13"/>
        <v>3.8506909124007622</v>
      </c>
      <c r="AC32" s="97">
        <f t="shared" si="13"/>
        <v>18.419276034072542</v>
      </c>
      <c r="AD32" s="97">
        <f t="shared" si="13"/>
        <v>23.960054008352628</v>
      </c>
      <c r="AE32" s="97">
        <f t="shared" si="13"/>
        <v>29.554052328143683</v>
      </c>
      <c r="AF32" s="97">
        <f t="shared" si="13"/>
        <v>14.167951679504112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2.463800942805881E-2</v>
      </c>
      <c r="C33" s="69">
        <f>'Basic T2'!O33</f>
        <v>0.76565259857353996</v>
      </c>
      <c r="D33" s="69">
        <f>'Basic T2'!Z33</f>
        <v>2.4574341205739314</v>
      </c>
      <c r="E33" s="69">
        <f>'Basic T2'!AK33</f>
        <v>1.1800483158380086</v>
      </c>
      <c r="F33" s="69">
        <f>'Basic T2'!AV33</f>
        <v>1.0509187249238914</v>
      </c>
      <c r="G33" s="69">
        <f>'Basic T2'!BG33</f>
        <v>6.0954151555724883</v>
      </c>
      <c r="H33" s="69">
        <f>'Basic T2'!BR33</f>
        <v>9.2031285275329644</v>
      </c>
      <c r="I33" s="69">
        <f>'Basic T2'!CC33</f>
        <v>8.6108009540440253</v>
      </c>
      <c r="J33" s="69">
        <f>'Basic T2'!CN33</f>
        <v>2.354130342262339</v>
      </c>
      <c r="K33" s="309">
        <f t="shared" ref="K33" si="14">SUM(B33:J33)</f>
        <v>31.742166748749248</v>
      </c>
      <c r="L33" s="97"/>
      <c r="M33" s="97">
        <f t="shared" si="0"/>
        <v>0.40128171692232406</v>
      </c>
      <c r="N33" s="97">
        <f t="shared" si="1"/>
        <v>1.7733880227320205</v>
      </c>
      <c r="O33" s="97">
        <f t="shared" si="2"/>
        <v>3.2600651401063079</v>
      </c>
      <c r="P33" s="97">
        <f t="shared" si="3"/>
        <v>5.8766103525878775</v>
      </c>
      <c r="Q33" s="97">
        <f t="shared" si="4"/>
        <v>5.0081129047604751</v>
      </c>
      <c r="R33" s="97">
        <f t="shared" si="5"/>
        <v>7.3680183780523016</v>
      </c>
      <c r="S33" s="97">
        <f t="shared" si="6"/>
        <v>12.831727482653255</v>
      </c>
      <c r="T33" s="97">
        <f t="shared" si="7"/>
        <v>17.900094709375637</v>
      </c>
      <c r="U33" s="97">
        <f t="shared" si="8"/>
        <v>17.662393392734479</v>
      </c>
      <c r="V33" s="97">
        <f t="shared" si="9"/>
        <v>8.3172624472016352</v>
      </c>
      <c r="W33" s="97"/>
      <c r="X33" s="97">
        <f t="shared" ref="X33" si="15">IF($K33&gt;0,B33/$K33*100,0)</f>
        <v>7.7619179632813298E-2</v>
      </c>
      <c r="Y33" s="97">
        <f t="shared" ref="Y33" si="16">IF($K33&gt;0,C33/$K33*100,0)</f>
        <v>2.4120993523660741</v>
      </c>
      <c r="Z33" s="97">
        <f t="shared" ref="Z33" si="17">IF($K33&gt;0,D33/$K33*100,0)</f>
        <v>7.741860031249324</v>
      </c>
      <c r="AA33" s="97">
        <f t="shared" ref="AA33" si="18">IF($K33&gt;0,E33/$K33*100,0)</f>
        <v>3.7176048036623293</v>
      </c>
      <c r="AB33" s="97">
        <f t="shared" ref="AB33" si="19">IF($K33&gt;0,F33/$K33*100,0)</f>
        <v>3.3107970644924585</v>
      </c>
      <c r="AC33" s="97">
        <f t="shared" ref="AC33" si="20">IF($K33&gt;0,G33/$K33*100,0)</f>
        <v>19.202895642946835</v>
      </c>
      <c r="AD33" s="97">
        <f t="shared" ref="AD33" si="21">IF($K33&gt;0,H33/$K33*100,0)</f>
        <v>28.993384731354549</v>
      </c>
      <c r="AE33" s="97">
        <f t="shared" ref="AE33" si="22">IF($K33&gt;0,I33/$K33*100,0)</f>
        <v>27.127325687000624</v>
      </c>
      <c r="AF33" s="97">
        <f>IF($K33&gt;0,J33/$K33*100,0)</f>
        <v>7.416413507294993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6.139828551627728</v>
      </c>
      <c r="C35" s="310">
        <f t="shared" ref="C35:K35" si="24">SUM(C8:C33)</f>
        <v>43.174566917058677</v>
      </c>
      <c r="D35" s="310">
        <f t="shared" si="24"/>
        <v>75.379908528263229</v>
      </c>
      <c r="E35" s="310">
        <f t="shared" si="24"/>
        <v>20.080424684245941</v>
      </c>
      <c r="F35" s="310">
        <f t="shared" si="24"/>
        <v>20.984325731253737</v>
      </c>
      <c r="G35" s="310">
        <f t="shared" si="24"/>
        <v>82.728012374797856</v>
      </c>
      <c r="H35" s="310">
        <f t="shared" si="24"/>
        <v>71.72166444443539</v>
      </c>
      <c r="I35" s="310">
        <f t="shared" si="24"/>
        <v>48.104778739153247</v>
      </c>
      <c r="J35" s="310">
        <f t="shared" si="24"/>
        <v>13.328490029164016</v>
      </c>
      <c r="K35" s="310">
        <f t="shared" si="24"/>
        <v>381.64199999999983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1.6087926778571884</v>
      </c>
      <c r="Y35" s="98">
        <f t="shared" ref="Y35:AG35" si="26">IF($K35&gt;0,C35/$K35*100,0)</f>
        <v>11.312844738539967</v>
      </c>
      <c r="Z35" s="98">
        <f t="shared" si="26"/>
        <v>19.751470888493213</v>
      </c>
      <c r="AA35" s="98">
        <f t="shared" si="26"/>
        <v>5.2615866923048173</v>
      </c>
      <c r="AB35" s="98">
        <f t="shared" si="26"/>
        <v>5.4984319679840654</v>
      </c>
      <c r="AC35" s="98">
        <f t="shared" si="26"/>
        <v>21.67686270766789</v>
      </c>
      <c r="AD35" s="98">
        <f t="shared" si="26"/>
        <v>18.792917038595181</v>
      </c>
      <c r="AE35" s="98">
        <f t="shared" si="26"/>
        <v>12.604686784775593</v>
      </c>
      <c r="AF35" s="98">
        <f t="shared" si="26"/>
        <v>3.4924065037820839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automation\Data\Results\Workbooks\LEPs\SN_LEP\[SN_LEP_MainTables.Main.xlsm]Manager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automation\Data\Results\Workbooks\LEPs\SN_LEP\[SN_LEP_MainTables.Main.xlsm]Manager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automation\Data\Results\Workbooks\LEPs\SN_LEP\[SN_LEP_MainTables.Main.xlsm]Manager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automation\Data\Results\Workbooks\LEPs\SN_LEP\[SN_LEP_MainTables.Main.xlsm]Manager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automation\Data\Results\Workbooks\LEPs\SN_LEP\[SN_LEP_MainTables.Main.xlsm]Manager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automation\Data\Results\Workbooks\LEPs\SN_LEP\[SN_LEP_MainTables.Main.xlsm]Manager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automation\Data\Results\Workbooks\LEPs\SN_LEP\[SN_LEP_MainTables.Main.xlsm]Manager</v>
      </c>
      <c r="Y79" s="91" t="str">
        <f ca="1">CELL("filename")</f>
        <v>M:\IE\Projects\Nuffield via NFER AI and automation\Data\Results\Workbooks\LEPs\SN_LEP\[SN_LEP_MainTables.Main.xlsm]Manager</v>
      </c>
      <c r="AW79" s="91" t="str">
        <f ca="1">CELL("filename")</f>
        <v>M:\IE\Projects\Nuffield via NFER AI and automation\Data\Results\Workbooks\LEPs\SN_LEP\[SN_LEP_MainTables.Main.xlsm]Manager</v>
      </c>
      <c r="BU79" s="91" t="str">
        <f ca="1">CELL("filename")</f>
        <v>M:\IE\Projects\Nuffield via NFER AI and automation\Data\Results\Workbooks\LEPs\SN_LEP\[SN_LEP_MainTables.Main.xlsm]Manager</v>
      </c>
      <c r="CS79" s="91" t="str">
        <f ca="1">CELL("filename")</f>
        <v>M:\IE\Projects\Nuffield via NFER AI and automation\Data\Results\Workbooks\LEPs\SN_LEP\[SN_LEP_MainTables.Main.xlsm]Manager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automation\Data\Results\Workbooks\LEPs\SN_LEP\[SN_LEP_MainTables.Main.xlsm]Manager</v>
      </c>
      <c r="Y96" s="91" t="str">
        <f ca="1">CELL("filename")</f>
        <v>M:\IE\Projects\Nuffield via NFER AI and automation\Data\Results\Workbooks\LEPs\SN_LEP\[SN_LEP_MainTables.Main.xlsm]Manager</v>
      </c>
      <c r="AW96" s="91" t="str">
        <f ca="1">CELL("filename")</f>
        <v>M:\IE\Projects\Nuffield via NFER AI and automation\Data\Results\Workbooks\LEPs\SN_LEP\[SN_LEP_MainTables.Main.xlsm]Manager</v>
      </c>
      <c r="BU96" s="91" t="str">
        <f ca="1">CELL("filename")</f>
        <v>M:\IE\Projects\Nuffield via NFER AI and automation\Data\Results\Workbooks\LEPs\SN_LEP\[SN_LEP_MainTables.Main.xlsm]Manager</v>
      </c>
      <c r="CS96" s="91" t="str">
        <f ca="1">CELL("filename")</f>
        <v>M:\IE\Projects\Nuffield via NFER AI and automation\Data\Results\Workbooks\LEPs\SN_LEP\[SN_LEP_MainTables.Main.xlsm]Manager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CDF7EC4-1673-4434-AEBE-609BCED7F0EB}"/>
</file>

<file path=customXml/itemProps2.xml><?xml version="1.0" encoding="utf-8"?>
<ds:datastoreItem xmlns:ds="http://schemas.openxmlformats.org/officeDocument/2006/customXml" ds:itemID="{871CD08D-9DD5-43C6-A275-7C6E9AF0DFE0}"/>
</file>

<file path=customXml/itemProps3.xml><?xml version="1.0" encoding="utf-8"?>
<ds:datastoreItem xmlns:ds="http://schemas.openxmlformats.org/officeDocument/2006/customXml" ds:itemID="{13B53130-322F-4422-88F3-D0A29FE8D0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