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MCAs\NE_MCA\"/>
    </mc:Choice>
  </mc:AlternateContent>
  <xr:revisionPtr revIDLastSave="0" documentId="13_ncr:1_{5755BF61-B087-4539-A309-0DFD1CB0AD1E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N6" i="71"/>
  <c r="O6" i="71"/>
  <c r="P6" i="71"/>
  <c r="Q6" i="71"/>
  <c r="M6" i="7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W1" i="71"/>
  <c r="L1" i="7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<sst xmlns="http://schemas.openxmlformats.org/spreadsheetml/2006/main" count="2354" uniqueCount="530">
  <si>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</si>
  <si>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</si>
  <si>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</si>
  <si>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</si>
  <si>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</si>
  <si>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</si>
  <si>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</si>
  <si>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</si>
  <si>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</si>
  <si>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</si>
  <si>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</si>
  <si>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</si>
  <si>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</si>
  <si>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</si>
  <si>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</si>
  <si>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</si>
  <si>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</si>
  <si>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</si>
  <si>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</si>
  <si>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</si>
  <si>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</si>
  <si>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</si>
  <si>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</si>
  <si>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</si>
  <si>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</si>
  <si>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</si>
  <si>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</si>
  <si>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</si>
  <si>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</si>
  <si>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</si>
  <si>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</si>
  <si>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</si>
  <si>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</si>
  <si>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</si>
  <si>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</si>
  <si>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</si>
  <si>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</si>
  <si>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</si>
  <si>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</si>
  <si>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</si>
  <si>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</si>
  <si>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</si>
  <si>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</si>
  <si>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</si>
  <si>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</si>
  <si>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</si>
  <si>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</si>
  <si>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</si>
  <si>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</si>
  <si>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</si>
  <si>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</si>
  <si>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</si>
  <si>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</si>
  <si>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</si>
  <si>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</si>
  <si>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</si>
  <si>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</si>
  <si>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</si>
  <si>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</si>
  <si>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</si>
  <si>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</si>
  <si>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</si>
  <si>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</si>
  <si>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</si>
  <si>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</si>
  <si>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</si>
  <si>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</si>
  <si>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</si>
  <si>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</si>
  <si>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</si>
  <si>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</si>
  <si>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</si>
  <si>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</si>
  <si>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</si>
  <si>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</si>
  <si>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</si>
  <si>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</si>
  <si>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</si>
  <si>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</si>
  <si>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</si>
  <si>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</si>
  <si>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</si>
  <si>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</si>
  <si>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</si>
  <si>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</si>
  <si>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</si>
  <si>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</si>
  <si>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</si>
  <si>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</si>
  <si>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</si>
  <si>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</si>
  <si>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</si>
  <si>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</si>
  <si>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</si>
  <si>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</si>
  <si>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</si>
  <si>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</si>
  <si>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</si>
  <si>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</si>
  <si>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</si>
  <si>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</si>
  <si>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</si>
  <si>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</si>
  <si>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</si>
  <si>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</si>
  <si>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</si>
  <si>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</si>
  <si>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</si>
  <si>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</si>
  <si>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</si>
  <si>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</si>
  <si>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</si>
  <si>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</si>
  <si>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</si>
  <si>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</si>
  <si>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</si>
  <si>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</si>
  <si>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</si>
  <si>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</si>
  <si>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</si>
  <si>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</si>
  <si>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</si>
  <si>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</si>
  <si>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</si>
  <si>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</si>
  <si>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</si>
  <si>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</si>
  <si>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</si>
  <si>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</si>
  <si>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</si>
  <si>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</si>
  <si>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</si>
  <si>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</si>
  <si>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</si>
  <si>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</si>
  <si>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</si>
  <si>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</si>
  <si>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</si>
  <si>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</si>
  <si>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</si>
  <si>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</si>
  <si>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</si>
  <si>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</si>
  <si>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</si>
  <si>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</si>
  <si>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</si>
  <si>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</si>
  <si>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</si>
  <si>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</si>
  <si>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</si>
  <si>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</si>
  <si>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</si>
  <si>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</si>
  <si>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</si>
  <si>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</si>
  <si>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</si>
  <si>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</si>
  <si>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</si>
  <si>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</si>
  <si>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</si>
  <si>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</si>
  <si>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</si>
  <si>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</si>
  <si>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</si>
  <si>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</si>
  <si>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</si>
  <si>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</si>
  <si>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</si>
  <si>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</si>
  <si>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</si>
  <si>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</si>
  <si>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</si>
  <si>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</si>
  <si>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</si>
  <si>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</si>
  <si>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</si>
  <si>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</si>
  <si>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</si>
  <si>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</si>
  <si>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</si>
  <si>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</si>
  <si>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</si>
  <si>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</si>
  <si>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</si>
  <si>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</si>
  <si>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</si>
  <si>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</si>
  <si>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</si>
  <si>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</si>
  <si>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</si>
  <si>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</si>
  <si>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</si>
  <si>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</si>
  <si>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</si>
  <si>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</si>
  <si>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</si>
  <si>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</si>
  <si>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</si>
  <si>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</si>
  <si>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</si>
  <si>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</si>
  <si>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</si>
  <si>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</si>
  <si>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</si>
  <si>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</si>
  <si>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</si>
  <si>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</si>
  <si>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</si>
  <si>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</si>
  <si>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</si>
  <si>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</si>
  <si>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</si>
  <si>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</si>
  <si>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</si>
  <si>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</si>
  <si>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</si>
  <si>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</si>
  <si>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</si>
  <si>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</si>
  <si>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</si>
  <si>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</si>
  <si>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</si>
  <si>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</si>
  <si>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</si>
  <si>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</si>
  <si>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</si>
  <si>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</si>
  <si>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</si>
  <si>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</si>
  <si>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</si>
  <si>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</si>
  <si>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</si>
  <si>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</si>
  <si>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</si>
  <si>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</si>
  <si>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</si>
  <si>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</si>
  <si>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</si>
  <si>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</si>
  <si>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</si>
  <si>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</si>
  <si>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</si>
  <si>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</si>
  <si>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</si>
  <si>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</si>
  <si>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</si>
  <si>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</si>
  <si>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</si>
  <si>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</si>
  <si>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</si>
  <si>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</si>
  <si>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</si>
  <si>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</si>
  <si>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</si>
  <si>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</si>
  <si>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</si>
  <si>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</si>
  <si>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</si>
  <si>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</si>
  <si>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</si>
  <si>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</si>
  <si>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</si>
  <si>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</si>
  <si>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</si>
  <si>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</si>
  <si>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</si>
  <si>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</si>
  <si>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</si>
  <si>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</si>
  <si>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</si>
  <si>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</si>
  <si>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</si>
  <si>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</si>
  <si>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</si>
  <si>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</si>
  <si>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</si>
  <si>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</si>
  <si>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</si>
  <si>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</si>
  <si>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</si>
  <si>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</si>
  <si>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</si>
  <si>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</si>
  <si>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</si>
  <si>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</si>
  <si>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</si>
  <si>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</si>
  <si>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</si>
  <si>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</si>
  <si>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</si>
  <si>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</si>
  <si>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</si>
  <si>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</si>
  <si>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</si>
  <si>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</si>
  <si>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</si>
  <si>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</si>
  <si>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</si>
  <si>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</si>
  <si>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</si>
  <si>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</si>
  <si>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</si>
  <si>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</si>
  <si>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</si>
  <si>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</si>
  <si>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</si>
  <si>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</si>
  <si>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</si>
  <si>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</si>
  <si>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</si>
  <si>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</si>
  <si>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</si>
  <si>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</si>
  <si>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</si>
  <si>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</si>
  <si>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</si>
  <si>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</si>
  <si>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</si>
  <si>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</si>
  <si>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</si>
  <si>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</si>
  <si>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</si>
  <si>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</si>
  <si>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</si>
  <si>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</si>
  <si>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</si>
  <si>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</si>
  <si>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</si>
  <si>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</si>
  <si>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</si>
  <si>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</si>
  <si>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</si>
  <si>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</si>
  <si>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</si>
  <si>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</si>
  <si>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</si>
  <si>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</si>
  <si>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</si>
  <si>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</si>
  <si>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</si>
  <si>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</si>
  <si>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</si>
  <si>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</si>
  <si>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</si>
  <si>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</si>
  <si>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</si>
  <si>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</si>
  <si>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</si>
  <si>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</si>
  <si>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</si>
  <si>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</si>
  <si>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</si>
  <si>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</si>
  <si>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</si>
  <si>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</si>
  <si>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</si>
  <si>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</si>
  <si>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</si>
  <si>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</si>
  <si>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</si>
  <si>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</si>
  <si>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</si>
  <si>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</si>
  <si>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</si>
  <si>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</si>
  <si>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</si>
  <si>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</si>
  <si>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</si>
  <si>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</si>
  <si>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</si>
  <si>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</si>
  <si>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</si>
  <si>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</si>
  <si>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</si>
  <si>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</si>
  <si>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</si>
  <si>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</si>
  <si>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</si>
  <si>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</si>
  <si>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</si>
  <si>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</si>
  <si>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</si>
  <si>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</si>
  <si>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</si>
  <si>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</si>
  <si>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</si>
  <si>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</si>
  <si>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</si>
  <si>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</si>
  <si>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</si>
  <si>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</si>
  <si>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</si>
  <si>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</si>
  <si>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</si>
  <si>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</si>
  <si>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</si>
  <si>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</si>
  <si>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</si>
  <si>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</si>
  <si>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</si>
  <si>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</si>
  <si>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</si>
  <si>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</si>
  <si>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</si>
  <si>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</si>
  <si>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</si>
  <si>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</si>
  <si>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</si>
  <si>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</si>
  <si>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</si>
  <si>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</si>
  <si>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</si>
  <si>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</si>
  <si>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</si>
  <si>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</si>
  <si>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</si>
  <si>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</si>
  <si>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</si>
  <si>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</si>
  <si>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</si>
  <si>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</si>
  <si>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</si>
  <si>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</si>
  <si>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</si>
  <si>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</si>
  <si>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</si>
  <si>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</si>
  <si>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</si>
  <si>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</si>
  <si>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</si>
  <si>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</si>
  <si>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</si>
  <si>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</si>
  <si>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</si>
  <si>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</si>
  <si>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</si>
  <si>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</si>
  <si>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</si>
  <si>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</si>
  <si>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</si>
  <si>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</si>
  <si>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</si>
  <si>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</si>
  <si>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</si>
  <si>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</si>
  <si>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</si>
  <si>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</si>
  <si>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</si>
  <si>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</si>
  <si>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</si>
  <si>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</si>
  <si>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</si>
  <si>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</si>
  <si>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</si>
  <si>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</si>
  <si>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</si>
  <si>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</si>
  <si>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</si>
  <si>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</si>
  <si>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</si>
  <si>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</si>
  <si>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</si>
  <si>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</si>
  <si>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</si>
  <si>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</si>
  <si>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</si>
  <si>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</si>
  <si>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</si>
  <si>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</si>
  <si>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</si>
  <si>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</si>
  <si>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</si>
  <si>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</si>
  <si>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</si>
  <si>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</si>
  <si>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</si>
  <si>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</si>
  <si>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</si>
  <si>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</si>
  <si>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</si>
  <si>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</si>
  <si>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</si>
  <si>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</si>
  <si>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</si>
  <si>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</si>
  <si>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</si>
  <si>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</si>
  <si>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</si>
  <si>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</si>
  <si>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</si>
  <si>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</si>
  <si>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</si>
  <si>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</si>
  <si>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</si>
  <si>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</si>
  <si>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</si>
  <si>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</si>
  <si>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</si>
  <si>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</si>
  <si>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</si>
  <si>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</si>
  <si>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</si>
  <si>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</si>
  <si>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</si>
  <si>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</si>
  <si>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</si>
  <si>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</si>
  <si>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</si>
  <si>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</si>
  <si>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</si>
  <si>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</si>
  <si>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</si>
  <si>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</si>
  <si>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</si>
  <si>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</si>
  <si>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</si>
  <si>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</si>
  <si>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</si>
  <si>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</si>
  <si>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</si>
  <si>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</si>
  <si>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</si>
  <si>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</si>
  <si>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</si>
  <si>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automation/Data/Results/Workbooks/MCAs/NE_MCA/NE_MCA_Database.Main.xlsx</t>
  </si>
  <si>
    <t>MCA</t>
  </si>
  <si>
    <t>4. North East</t>
  </si>
  <si>
    <t>MCA name</t>
  </si>
  <si>
    <t>North East</t>
  </si>
  <si>
    <t>09 03 2023 10:37:17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</si>
</sst>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-0.44439610986767297</c:v>
                </c:pt>
                <c:pt idx="2">
                  <c:v>-0.91428864386136066</c:v>
                </c:pt>
                <c:pt idx="3">
                  <c:v>-0.56111387121730028</c:v>
                </c:pt>
                <c:pt idx="4">
                  <c:v>0.66810307094817833</c:v>
                </c:pt>
                <c:pt idx="5">
                  <c:v>-0.46148600098521175</c:v>
                </c:pt>
                <c:pt idx="7">
                  <c:v>-1.4713347556971623</c:v>
                </c:pt>
                <c:pt idx="8">
                  <c:v>0.76558996799558354</c:v>
                </c:pt>
                <c:pt idx="9">
                  <c:v>1.2508244461351126E-2</c:v>
                </c:pt>
                <c:pt idx="10">
                  <c:v>-1.8576882983516452</c:v>
                </c:pt>
                <c:pt idx="11">
                  <c:v>-1.3746463837722489</c:v>
                </c:pt>
                <c:pt idx="12">
                  <c:v>-3.1571485087397044</c:v>
                </c:pt>
                <c:pt idx="13">
                  <c:v>-7.9659464170240168</c:v>
                </c:pt>
                <c:pt idx="14">
                  <c:v>2.4731272891509226</c:v>
                </c:pt>
                <c:pt idx="15">
                  <c:v>-1.2952392760916753</c:v>
                </c:pt>
                <c:pt idx="17">
                  <c:v>0.4856135990428001</c:v>
                </c:pt>
                <c:pt idx="18">
                  <c:v>4.2420930187335726</c:v>
                </c:pt>
                <c:pt idx="19">
                  <c:v>-0.69605210709527965</c:v>
                </c:pt>
                <c:pt idx="20">
                  <c:v>0.51686864742228611</c:v>
                </c:pt>
                <c:pt idx="22">
                  <c:v>1.2656848581371172</c:v>
                </c:pt>
                <c:pt idx="24">
                  <c:v>-3.5225917625843262</c:v>
                </c:pt>
                <c:pt idx="25">
                  <c:v>-2.3571353240734449</c:v>
                </c:pt>
                <c:pt idx="26">
                  <c:v>1.8275403697670001</c:v>
                </c:pt>
                <c:pt idx="27">
                  <c:v>-2.9356597593099942</c:v>
                </c:pt>
                <c:pt idx="29">
                  <c:v>4.5094265216972573</c:v>
                </c:pt>
                <c:pt idx="30">
                  <c:v>16.357624389764737</c:v>
                </c:pt>
                <c:pt idx="31">
                  <c:v>12.513186170685241</c:v>
                </c:pt>
                <c:pt idx="32">
                  <c:v>-5.7615693209907226</c:v>
                </c:pt>
                <c:pt idx="33">
                  <c:v>6.9428190332837092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0.1902652511108327</c:v>
                </c:pt>
                <c:pt idx="2">
                  <c:v>0.64273989089609351</c:v>
                </c:pt>
                <c:pt idx="3">
                  <c:v>0.61482200035680723</c:v>
                </c:pt>
                <c:pt idx="4">
                  <c:v>-0.20541431369721641</c:v>
                </c:pt>
                <c:pt idx="5">
                  <c:v>0.45167180345637714</c:v>
                </c:pt>
                <c:pt idx="7">
                  <c:v>-1.8153652892971439</c:v>
                </c:pt>
                <c:pt idx="8">
                  <c:v>0.70790895696333234</c:v>
                </c:pt>
                <c:pt idx="9">
                  <c:v>0.45806764410025735</c:v>
                </c:pt>
                <c:pt idx="10">
                  <c:v>0.68260230370205122</c:v>
                </c:pt>
                <c:pt idx="11">
                  <c:v>0.97456400913322749</c:v>
                </c:pt>
                <c:pt idx="12">
                  <c:v>0.18898298620708687</c:v>
                </c:pt>
                <c:pt idx="13">
                  <c:v>1.1754522234323606</c:v>
                </c:pt>
                <c:pt idx="14">
                  <c:v>-1.8439989577501148E-2</c:v>
                </c:pt>
                <c:pt idx="15">
                  <c:v>0.33508303269662587</c:v>
                </c:pt>
                <c:pt idx="17">
                  <c:v>0.94873860508719599</c:v>
                </c:pt>
                <c:pt idx="18">
                  <c:v>0.2053549561805923</c:v>
                </c:pt>
                <c:pt idx="19">
                  <c:v>-3.1526055855657376E-2</c:v>
                </c:pt>
                <c:pt idx="20">
                  <c:v>0.27834332595311206</c:v>
                </c:pt>
                <c:pt idx="22">
                  <c:v>-0.26734421291023658</c:v>
                </c:pt>
                <c:pt idx="24">
                  <c:v>-0.90255666362820675</c:v>
                </c:pt>
                <c:pt idx="25">
                  <c:v>-0.58412201020502375</c:v>
                </c:pt>
                <c:pt idx="26">
                  <c:v>-0.14461330577412168</c:v>
                </c:pt>
                <c:pt idx="27">
                  <c:v>-0.77856367999591392</c:v>
                </c:pt>
                <c:pt idx="29">
                  <c:v>0.10834068684364428</c:v>
                </c:pt>
                <c:pt idx="30">
                  <c:v>4.6770741458757037E-2</c:v>
                </c:pt>
                <c:pt idx="31">
                  <c:v>-1.5936148180109799</c:v>
                </c:pt>
                <c:pt idx="32">
                  <c:v>0.41863206905277117</c:v>
                </c:pt>
                <c:pt idx="33">
                  <c:v>6.8968468615304701E-2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3.4690000000000052</c:v>
                </c:pt>
                <c:pt idx="1">
                  <c:v>6.1270000000000007</c:v>
                </c:pt>
                <c:pt idx="2">
                  <c:v>2.1400000000000006</c:v>
                </c:pt>
                <c:pt idx="3">
                  <c:v>3.1939999999999968</c:v>
                </c:pt>
                <c:pt idx="4">
                  <c:v>4.5760000000000014</c:v>
                </c:pt>
                <c:pt idx="5">
                  <c:v>2.5589999999999953</c:v>
                </c:pt>
                <c:pt idx="6">
                  <c:v>1.5149999999999975</c:v>
                </c:pt>
                <c:pt idx="7">
                  <c:v>2.8229999999999991</c:v>
                </c:pt>
                <c:pt idx="8">
                  <c:v>3.8189999999999915</c:v>
                </c:pt>
                <c:pt idx="9">
                  <c:v>1.9729999999999992</c:v>
                </c:pt>
                <c:pt idx="10">
                  <c:v>1.9020000000000015</c:v>
                </c:pt>
                <c:pt idx="11">
                  <c:v>1.917000000000004</c:v>
                </c:pt>
                <c:pt idx="12">
                  <c:v>1.9299999999999993</c:v>
                </c:pt>
                <c:pt idx="13">
                  <c:v>1.9520000000000053</c:v>
                </c:pt>
                <c:pt idx="14">
                  <c:v>1.9660000000000017</c:v>
                </c:pt>
                <c:pt idx="15">
                  <c:v>1.9700000000000031</c:v>
                </c:pt>
                <c:pt idx="16">
                  <c:v>1.9750000000000012</c:v>
                </c:pt>
                <c:pt idx="17">
                  <c:v>1.9800000000000024</c:v>
                </c:pt>
                <c:pt idx="18">
                  <c:v>1.9849999999999983</c:v>
                </c:pt>
                <c:pt idx="19">
                  <c:v>1.9889999999999985</c:v>
                </c:pt>
                <c:pt idx="20">
                  <c:v>1.9959999999999956</c:v>
                </c:pt>
                <c:pt idx="21">
                  <c:v>2.0019999999999984</c:v>
                </c:pt>
                <c:pt idx="22">
                  <c:v>2.0079999999999947</c:v>
                </c:pt>
                <c:pt idx="23">
                  <c:v>2.0140000000000002</c:v>
                </c:pt>
                <c:pt idx="24" formatCode="#,##0.00">
                  <c:v>2.0200000000000018</c:v>
                </c:pt>
                <c:pt idx="25">
                  <c:v>2.0250000000000017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0.70200000000000007</c:v>
                </c:pt>
                <c:pt idx="1">
                  <c:v>0.61799999999999788</c:v>
                </c:pt>
                <c:pt idx="2">
                  <c:v>0.52199999999999891</c:v>
                </c:pt>
                <c:pt idx="3">
                  <c:v>0.49799999999999867</c:v>
                </c:pt>
                <c:pt idx="4">
                  <c:v>0.25500000000000017</c:v>
                </c:pt>
                <c:pt idx="5">
                  <c:v>0.25900000000000067</c:v>
                </c:pt>
                <c:pt idx="6">
                  <c:v>0.63899999999999901</c:v>
                </c:pt>
                <c:pt idx="7">
                  <c:v>0.28600000000000081</c:v>
                </c:pt>
                <c:pt idx="8">
                  <c:v>0.34900000000000009</c:v>
                </c:pt>
                <c:pt idx="9">
                  <c:v>0.38199999999999917</c:v>
                </c:pt>
                <c:pt idx="10">
                  <c:v>0.46700000000000053</c:v>
                </c:pt>
                <c:pt idx="11">
                  <c:v>0.45499999999999963</c:v>
                </c:pt>
                <c:pt idx="12">
                  <c:v>0.45100000000000051</c:v>
                </c:pt>
                <c:pt idx="13">
                  <c:v>0.43900000000000117</c:v>
                </c:pt>
                <c:pt idx="14">
                  <c:v>0.42599999999999955</c:v>
                </c:pt>
                <c:pt idx="15">
                  <c:v>0.41600000000000004</c:v>
                </c:pt>
                <c:pt idx="16">
                  <c:v>0.4099999999999997</c:v>
                </c:pt>
                <c:pt idx="17">
                  <c:v>0.4029999999999993</c:v>
                </c:pt>
                <c:pt idx="18">
                  <c:v>0.39800000000000035</c:v>
                </c:pt>
                <c:pt idx="19">
                  <c:v>0.3919999999999994</c:v>
                </c:pt>
                <c:pt idx="20">
                  <c:v>0.38799999999999996</c:v>
                </c:pt>
                <c:pt idx="21">
                  <c:v>0.38299999999999951</c:v>
                </c:pt>
                <c:pt idx="22">
                  <c:v>0.37900000000000039</c:v>
                </c:pt>
                <c:pt idx="23">
                  <c:v>0.37400000000000061</c:v>
                </c:pt>
                <c:pt idx="24" formatCode="#,##0.00">
                  <c:v>0.37099999999999994</c:v>
                </c:pt>
                <c:pt idx="25">
                  <c:v>0.36700000000000033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4.3660000000000068</c:v>
                </c:pt>
                <c:pt idx="1">
                  <c:v>3.6390000000000033</c:v>
                </c:pt>
                <c:pt idx="2">
                  <c:v>5.5129999999999919</c:v>
                </c:pt>
                <c:pt idx="3">
                  <c:v>5.6320000000000023</c:v>
                </c:pt>
                <c:pt idx="4">
                  <c:v>3.9609999999999954</c:v>
                </c:pt>
                <c:pt idx="5">
                  <c:v>2.7310000000000012</c:v>
                </c:pt>
                <c:pt idx="6">
                  <c:v>2.6430000000000033</c:v>
                </c:pt>
                <c:pt idx="7">
                  <c:v>4.3110000000000035</c:v>
                </c:pt>
                <c:pt idx="8">
                  <c:v>3.4450000000000034</c:v>
                </c:pt>
                <c:pt idx="9">
                  <c:v>5.5929999999999982</c:v>
                </c:pt>
                <c:pt idx="10">
                  <c:v>5.8249999999999922</c:v>
                </c:pt>
                <c:pt idx="11">
                  <c:v>5.8260000000000067</c:v>
                </c:pt>
                <c:pt idx="12">
                  <c:v>5.7469999999999972</c:v>
                </c:pt>
                <c:pt idx="13">
                  <c:v>5.731000000000007</c:v>
                </c:pt>
                <c:pt idx="14">
                  <c:v>5.7380000000000067</c:v>
                </c:pt>
                <c:pt idx="15">
                  <c:v>5.740999999999989</c:v>
                </c:pt>
                <c:pt idx="16">
                  <c:v>5.7419999999999973</c:v>
                </c:pt>
                <c:pt idx="17">
                  <c:v>5.7480000000000118</c:v>
                </c:pt>
                <c:pt idx="18">
                  <c:v>5.7549999999999981</c:v>
                </c:pt>
                <c:pt idx="19">
                  <c:v>5.7640000000000011</c:v>
                </c:pt>
                <c:pt idx="20">
                  <c:v>5.7780000000000049</c:v>
                </c:pt>
                <c:pt idx="21">
                  <c:v>5.7939999999999978</c:v>
                </c:pt>
                <c:pt idx="22">
                  <c:v>5.8099999999999969</c:v>
                </c:pt>
                <c:pt idx="23">
                  <c:v>5.8280000000000038</c:v>
                </c:pt>
                <c:pt idx="24" formatCode="#,##0.00">
                  <c:v>5.8469999999999969</c:v>
                </c:pt>
                <c:pt idx="25">
                  <c:v>5.866000000000005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2.2900000000000005</c:v>
                </c:pt>
                <c:pt idx="1">
                  <c:v>3.0979999999999999</c:v>
                </c:pt>
                <c:pt idx="2">
                  <c:v>2.9230000000000063</c:v>
                </c:pt>
                <c:pt idx="3">
                  <c:v>2.554000000000006</c:v>
                </c:pt>
                <c:pt idx="4">
                  <c:v>2.7170000000000027</c:v>
                </c:pt>
                <c:pt idx="5">
                  <c:v>2.8409999999999962</c:v>
                </c:pt>
                <c:pt idx="6">
                  <c:v>2.6950000000000061</c:v>
                </c:pt>
                <c:pt idx="7">
                  <c:v>3.6899999999999959</c:v>
                </c:pt>
                <c:pt idx="8">
                  <c:v>4.6510000000000007</c:v>
                </c:pt>
                <c:pt idx="9">
                  <c:v>3.1260000000000012</c:v>
                </c:pt>
                <c:pt idx="10">
                  <c:v>3.5419999999999994</c:v>
                </c:pt>
                <c:pt idx="11">
                  <c:v>3.4650000000000016</c:v>
                </c:pt>
                <c:pt idx="12">
                  <c:v>3.4369999999999976</c:v>
                </c:pt>
                <c:pt idx="13">
                  <c:v>3.4460000000000055</c:v>
                </c:pt>
                <c:pt idx="14">
                  <c:v>3.5329999999999986</c:v>
                </c:pt>
                <c:pt idx="15">
                  <c:v>3.5779999999999941</c:v>
                </c:pt>
                <c:pt idx="16">
                  <c:v>3.6080000000000099</c:v>
                </c:pt>
                <c:pt idx="17">
                  <c:v>3.6239999999999974</c:v>
                </c:pt>
                <c:pt idx="18">
                  <c:v>3.6309999999999989</c:v>
                </c:pt>
                <c:pt idx="19">
                  <c:v>3.6320000000000014</c:v>
                </c:pt>
                <c:pt idx="20">
                  <c:v>3.6300000000000083</c:v>
                </c:pt>
                <c:pt idx="21">
                  <c:v>3.6259999999999875</c:v>
                </c:pt>
                <c:pt idx="22">
                  <c:v>3.6210000000000035</c:v>
                </c:pt>
                <c:pt idx="23">
                  <c:v>3.6140000000000021</c:v>
                </c:pt>
                <c:pt idx="24" formatCode="#,##0.00">
                  <c:v>3.6070000000000024</c:v>
                </c:pt>
                <c:pt idx="25">
                  <c:v>3.5999999999999952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5.8859999999999832</c:v>
                </c:pt>
                <c:pt idx="1">
                  <c:v>5.1229999999999887</c:v>
                </c:pt>
                <c:pt idx="2">
                  <c:v>4.809000000000009</c:v>
                </c:pt>
                <c:pt idx="3">
                  <c:v>4.3009999999999957</c:v>
                </c:pt>
                <c:pt idx="4">
                  <c:v>4.5029999999999886</c:v>
                </c:pt>
                <c:pt idx="5">
                  <c:v>4.0409999999999942</c:v>
                </c:pt>
                <c:pt idx="6">
                  <c:v>4.626000000000003</c:v>
                </c:pt>
                <c:pt idx="7">
                  <c:v>4.2979999999999956</c:v>
                </c:pt>
                <c:pt idx="8">
                  <c:v>6.350999999999992</c:v>
                </c:pt>
                <c:pt idx="9">
                  <c:v>4.612999999999996</c:v>
                </c:pt>
                <c:pt idx="10">
                  <c:v>4.4239999999999977</c:v>
                </c:pt>
                <c:pt idx="11">
                  <c:v>4.4289999999999843</c:v>
                </c:pt>
                <c:pt idx="12">
                  <c:v>4.4380000000000024</c:v>
                </c:pt>
                <c:pt idx="13">
                  <c:v>4.4720000000000049</c:v>
                </c:pt>
                <c:pt idx="14">
                  <c:v>4.4740000000000046</c:v>
                </c:pt>
                <c:pt idx="15">
                  <c:v>4.4559999999999897</c:v>
                </c:pt>
                <c:pt idx="16">
                  <c:v>4.4490000000000141</c:v>
                </c:pt>
                <c:pt idx="17">
                  <c:v>4.4389999999999974</c:v>
                </c:pt>
                <c:pt idx="18">
                  <c:v>4.4259999999999939</c:v>
                </c:pt>
                <c:pt idx="19">
                  <c:v>4.4130000000000109</c:v>
                </c:pt>
                <c:pt idx="20">
                  <c:v>4.399999999999995</c:v>
                </c:pt>
                <c:pt idx="21">
                  <c:v>4.3870000000000076</c:v>
                </c:pt>
                <c:pt idx="22">
                  <c:v>4.3739999999999952</c:v>
                </c:pt>
                <c:pt idx="23">
                  <c:v>4.3589999999999929</c:v>
                </c:pt>
                <c:pt idx="24" formatCode="#,##0.00">
                  <c:v>4.3450000000000042</c:v>
                </c:pt>
                <c:pt idx="25">
                  <c:v>4.3289999999999988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11.901000000000021</c:v>
                </c:pt>
                <c:pt idx="1">
                  <c:v>13.696999999999983</c:v>
                </c:pt>
                <c:pt idx="2">
                  <c:v>13.873000000000014</c:v>
                </c:pt>
                <c:pt idx="3">
                  <c:v>12.453000000000028</c:v>
                </c:pt>
                <c:pt idx="4">
                  <c:v>11.491999999999987</c:v>
                </c:pt>
                <c:pt idx="5">
                  <c:v>11.625000000000005</c:v>
                </c:pt>
                <c:pt idx="6">
                  <c:v>10.776999999999987</c:v>
                </c:pt>
                <c:pt idx="7">
                  <c:v>11.606000000000009</c:v>
                </c:pt>
                <c:pt idx="8">
                  <c:v>13.099999999999991</c:v>
                </c:pt>
                <c:pt idx="9">
                  <c:v>11.17399999999998</c:v>
                </c:pt>
                <c:pt idx="10">
                  <c:v>10.318000000000016</c:v>
                </c:pt>
                <c:pt idx="11">
                  <c:v>10.681999999999981</c:v>
                </c:pt>
                <c:pt idx="12">
                  <c:v>10.587000000000005</c:v>
                </c:pt>
                <c:pt idx="13">
                  <c:v>10.597000000000024</c:v>
                </c:pt>
                <c:pt idx="14">
                  <c:v>10.569999999999945</c:v>
                </c:pt>
                <c:pt idx="15">
                  <c:v>10.550000000000008</c:v>
                </c:pt>
                <c:pt idx="16">
                  <c:v>10.430000000000025</c:v>
                </c:pt>
                <c:pt idx="17">
                  <c:v>10.308999999999974</c:v>
                </c:pt>
                <c:pt idx="18">
                  <c:v>10.190000000000024</c:v>
                </c:pt>
                <c:pt idx="19">
                  <c:v>10.073000000000018</c:v>
                </c:pt>
                <c:pt idx="20">
                  <c:v>9.9730000000000345</c:v>
                </c:pt>
                <c:pt idx="21">
                  <c:v>9.8679999999999826</c:v>
                </c:pt>
                <c:pt idx="22">
                  <c:v>9.7630000000000106</c:v>
                </c:pt>
                <c:pt idx="23">
                  <c:v>9.6580000000000101</c:v>
                </c:pt>
                <c:pt idx="24" formatCode="#,##0.00">
                  <c:v>9.5530000000000079</c:v>
                </c:pt>
                <c:pt idx="25">
                  <c:v>9.4499999999999851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40.961000000000013</c:v>
                </c:pt>
                <c:pt idx="1">
                  <c:v>40.981000000000002</c:v>
                </c:pt>
                <c:pt idx="2">
                  <c:v>40.553999999999981</c:v>
                </c:pt>
                <c:pt idx="3">
                  <c:v>44.251000000000005</c:v>
                </c:pt>
                <c:pt idx="4">
                  <c:v>44.713999999999814</c:v>
                </c:pt>
                <c:pt idx="5">
                  <c:v>48.35199999999989</c:v>
                </c:pt>
                <c:pt idx="6">
                  <c:v>46.666999999999753</c:v>
                </c:pt>
                <c:pt idx="7">
                  <c:v>51.996000000000009</c:v>
                </c:pt>
                <c:pt idx="8">
                  <c:v>48.514999999999866</c:v>
                </c:pt>
                <c:pt idx="9">
                  <c:v>43.597999999999963</c:v>
                </c:pt>
                <c:pt idx="10">
                  <c:v>40.414999999999907</c:v>
                </c:pt>
                <c:pt idx="11">
                  <c:v>40.655999999999928</c:v>
                </c:pt>
                <c:pt idx="12">
                  <c:v>40.117999999999981</c:v>
                </c:pt>
                <c:pt idx="13">
                  <c:v>39.735999999999898</c:v>
                </c:pt>
                <c:pt idx="14">
                  <c:v>39.402999999999949</c:v>
                </c:pt>
                <c:pt idx="15">
                  <c:v>38.931999999999988</c:v>
                </c:pt>
                <c:pt idx="16">
                  <c:v>38.506999999999849</c:v>
                </c:pt>
                <c:pt idx="17">
                  <c:v>38.078999999999958</c:v>
                </c:pt>
                <c:pt idx="18">
                  <c:v>37.670000000000037</c:v>
                </c:pt>
                <c:pt idx="19">
                  <c:v>37.27699999999998</c:v>
                </c:pt>
                <c:pt idx="20">
                  <c:v>36.927000000000028</c:v>
                </c:pt>
                <c:pt idx="21">
                  <c:v>36.566999999999922</c:v>
                </c:pt>
                <c:pt idx="22">
                  <c:v>36.222999999999914</c:v>
                </c:pt>
                <c:pt idx="23">
                  <c:v>35.892999999999915</c:v>
                </c:pt>
                <c:pt idx="24" formatCode="#,##0.00">
                  <c:v>35.57600000000005</c:v>
                </c:pt>
                <c:pt idx="25">
                  <c:v>35.276000000000053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35.017000000000081</c:v>
                </c:pt>
                <c:pt idx="1">
                  <c:v>32.852999999999966</c:v>
                </c:pt>
                <c:pt idx="2">
                  <c:v>31.23599999999993</c:v>
                </c:pt>
                <c:pt idx="3">
                  <c:v>30.245999999999963</c:v>
                </c:pt>
                <c:pt idx="4">
                  <c:v>28.798999999999957</c:v>
                </c:pt>
                <c:pt idx="5">
                  <c:v>28.748999999999967</c:v>
                </c:pt>
                <c:pt idx="6">
                  <c:v>27.629000000000023</c:v>
                </c:pt>
                <c:pt idx="7">
                  <c:v>28.657000000000043</c:v>
                </c:pt>
                <c:pt idx="8">
                  <c:v>32.411000000000037</c:v>
                </c:pt>
                <c:pt idx="9">
                  <c:v>32.118000000000016</c:v>
                </c:pt>
                <c:pt idx="10">
                  <c:v>30.614999999999952</c:v>
                </c:pt>
                <c:pt idx="11">
                  <c:v>29.946000000000002</c:v>
                </c:pt>
                <c:pt idx="12">
                  <c:v>29.844999999999999</c:v>
                </c:pt>
                <c:pt idx="13">
                  <c:v>29.67399999999996</c:v>
                </c:pt>
                <c:pt idx="14">
                  <c:v>29.611000000000054</c:v>
                </c:pt>
                <c:pt idx="15">
                  <c:v>29.637000000000022</c:v>
                </c:pt>
                <c:pt idx="16">
                  <c:v>29.634999999999977</c:v>
                </c:pt>
                <c:pt idx="17">
                  <c:v>29.57200000000001</c:v>
                </c:pt>
                <c:pt idx="18">
                  <c:v>29.538000000000032</c:v>
                </c:pt>
                <c:pt idx="19">
                  <c:v>29.487000000000034</c:v>
                </c:pt>
                <c:pt idx="20">
                  <c:v>29.464999999999932</c:v>
                </c:pt>
                <c:pt idx="21">
                  <c:v>29.447999999999986</c:v>
                </c:pt>
                <c:pt idx="22">
                  <c:v>29.435000000000016</c:v>
                </c:pt>
                <c:pt idx="23">
                  <c:v>29.426000000000002</c:v>
                </c:pt>
                <c:pt idx="24" formatCode="#,##0.00">
                  <c:v>29.417999999999925</c:v>
                </c:pt>
                <c:pt idx="25">
                  <c:v>29.410000000000029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68.515000000000001</c:v>
                </c:pt>
                <c:pt idx="1">
                  <c:v>67.419999999999874</c:v>
                </c:pt>
                <c:pt idx="2">
                  <c:v>64.776000000000167</c:v>
                </c:pt>
                <c:pt idx="3">
                  <c:v>66.855999999999895</c:v>
                </c:pt>
                <c:pt idx="4">
                  <c:v>75.688999999999979</c:v>
                </c:pt>
                <c:pt idx="5">
                  <c:v>74.61799999999991</c:v>
                </c:pt>
                <c:pt idx="6">
                  <c:v>70.55499999999995</c:v>
                </c:pt>
                <c:pt idx="7">
                  <c:v>69.492000000000047</c:v>
                </c:pt>
                <c:pt idx="8">
                  <c:v>66.981000000000137</c:v>
                </c:pt>
                <c:pt idx="9">
                  <c:v>71.895000000000067</c:v>
                </c:pt>
                <c:pt idx="10">
                  <c:v>72.056999999999817</c:v>
                </c:pt>
                <c:pt idx="11">
                  <c:v>71.638999999999925</c:v>
                </c:pt>
                <c:pt idx="12">
                  <c:v>71.380999999999943</c:v>
                </c:pt>
                <c:pt idx="13">
                  <c:v>71.361000000000303</c:v>
                </c:pt>
                <c:pt idx="14">
                  <c:v>71.36999999999999</c:v>
                </c:pt>
                <c:pt idx="15">
                  <c:v>71.422999999999803</c:v>
                </c:pt>
                <c:pt idx="16">
                  <c:v>71.441000000000003</c:v>
                </c:pt>
                <c:pt idx="17">
                  <c:v>71.452000000000083</c:v>
                </c:pt>
                <c:pt idx="18">
                  <c:v>71.460999999999913</c:v>
                </c:pt>
                <c:pt idx="19">
                  <c:v>71.472000000000037</c:v>
                </c:pt>
                <c:pt idx="20">
                  <c:v>71.493999999999986</c:v>
                </c:pt>
                <c:pt idx="21">
                  <c:v>71.521999999999949</c:v>
                </c:pt>
                <c:pt idx="22">
                  <c:v>71.548000000000002</c:v>
                </c:pt>
                <c:pt idx="23">
                  <c:v>71.610999999999777</c:v>
                </c:pt>
                <c:pt idx="24" formatCode="#,##0.00">
                  <c:v>71.667000000000101</c:v>
                </c:pt>
                <c:pt idx="25">
                  <c:v>71.716999999999956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17.201999999999934</c:v>
                </c:pt>
                <c:pt idx="1">
                  <c:v>23.583000000000034</c:v>
                </c:pt>
                <c:pt idx="2">
                  <c:v>19.362999999999914</c:v>
                </c:pt>
                <c:pt idx="3">
                  <c:v>21.732999999999986</c:v>
                </c:pt>
                <c:pt idx="4">
                  <c:v>21.475000000000005</c:v>
                </c:pt>
                <c:pt idx="5">
                  <c:v>22.279999999999955</c:v>
                </c:pt>
                <c:pt idx="6">
                  <c:v>23.064999999999927</c:v>
                </c:pt>
                <c:pt idx="7">
                  <c:v>23.219000000000001</c:v>
                </c:pt>
                <c:pt idx="8">
                  <c:v>29.123000000000083</c:v>
                </c:pt>
                <c:pt idx="9">
                  <c:v>26.582999999999949</c:v>
                </c:pt>
                <c:pt idx="10">
                  <c:v>27.423999999999914</c:v>
                </c:pt>
                <c:pt idx="11">
                  <c:v>28.239000000000051</c:v>
                </c:pt>
                <c:pt idx="12">
                  <c:v>28.16699999999997</c:v>
                </c:pt>
                <c:pt idx="13">
                  <c:v>28.131999999999941</c:v>
                </c:pt>
                <c:pt idx="14">
                  <c:v>28.198000000000071</c:v>
                </c:pt>
                <c:pt idx="15">
                  <c:v>28.243000000000006</c:v>
                </c:pt>
                <c:pt idx="16">
                  <c:v>28.252000000000066</c:v>
                </c:pt>
                <c:pt idx="17">
                  <c:v>28.257999999999985</c:v>
                </c:pt>
                <c:pt idx="18">
                  <c:v>28.262999999999984</c:v>
                </c:pt>
                <c:pt idx="19">
                  <c:v>28.26799999999999</c:v>
                </c:pt>
                <c:pt idx="20">
                  <c:v>28.278000000000016</c:v>
                </c:pt>
                <c:pt idx="21">
                  <c:v>28.282000000000053</c:v>
                </c:pt>
                <c:pt idx="22">
                  <c:v>28.284999999999986</c:v>
                </c:pt>
                <c:pt idx="23">
                  <c:v>28.285000000000025</c:v>
                </c:pt>
                <c:pt idx="24" formatCode="#,##0.00">
                  <c:v>28.283000000000012</c:v>
                </c:pt>
                <c:pt idx="25">
                  <c:v>28.280999999999988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26.904999999999966</c:v>
                </c:pt>
                <c:pt idx="1">
                  <c:v>28.817000000000025</c:v>
                </c:pt>
                <c:pt idx="2">
                  <c:v>27.322000000000045</c:v>
                </c:pt>
                <c:pt idx="3">
                  <c:v>30.475999999999985</c:v>
                </c:pt>
                <c:pt idx="4">
                  <c:v>26.880999999999993</c:v>
                </c:pt>
                <c:pt idx="5">
                  <c:v>33.118999999999964</c:v>
                </c:pt>
                <c:pt idx="6">
                  <c:v>31.863</c:v>
                </c:pt>
                <c:pt idx="7">
                  <c:v>34.628999999999941</c:v>
                </c:pt>
                <c:pt idx="8">
                  <c:v>29.283000000000051</c:v>
                </c:pt>
                <c:pt idx="9">
                  <c:v>34.905000000000037</c:v>
                </c:pt>
                <c:pt idx="10">
                  <c:v>33.93100000000009</c:v>
                </c:pt>
                <c:pt idx="11">
                  <c:v>32.711000000000041</c:v>
                </c:pt>
                <c:pt idx="12">
                  <c:v>33.01100000000001</c:v>
                </c:pt>
                <c:pt idx="13">
                  <c:v>33.536000000000044</c:v>
                </c:pt>
                <c:pt idx="14">
                  <c:v>34.190000000000005</c:v>
                </c:pt>
                <c:pt idx="15">
                  <c:v>34.780999999999999</c:v>
                </c:pt>
                <c:pt idx="16">
                  <c:v>35.295000000000059</c:v>
                </c:pt>
                <c:pt idx="17">
                  <c:v>35.770999999999994</c:v>
                </c:pt>
                <c:pt idx="18">
                  <c:v>36.226000000000035</c:v>
                </c:pt>
                <c:pt idx="19">
                  <c:v>36.666999999999987</c:v>
                </c:pt>
                <c:pt idx="20">
                  <c:v>37.101999999999975</c:v>
                </c:pt>
                <c:pt idx="21">
                  <c:v>37.524999999999963</c:v>
                </c:pt>
                <c:pt idx="22">
                  <c:v>37.935999999999993</c:v>
                </c:pt>
                <c:pt idx="23">
                  <c:v>38.336999999999946</c:v>
                </c:pt>
                <c:pt idx="24" formatCode="#,##0.00">
                  <c:v>38.722000000000044</c:v>
                </c:pt>
                <c:pt idx="25">
                  <c:v>39.094000000000015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1.4169999999999987</c:v>
                </c:pt>
                <c:pt idx="1">
                  <c:v>1.406000000000001</c:v>
                </c:pt>
                <c:pt idx="2">
                  <c:v>1.0489999999999999</c:v>
                </c:pt>
                <c:pt idx="3">
                  <c:v>2.529999999999998</c:v>
                </c:pt>
                <c:pt idx="4">
                  <c:v>1.6110000000000011</c:v>
                </c:pt>
                <c:pt idx="5">
                  <c:v>2.5630000000000077</c:v>
                </c:pt>
                <c:pt idx="6">
                  <c:v>1.5859999999999994</c:v>
                </c:pt>
                <c:pt idx="7">
                  <c:v>2.2600000000000025</c:v>
                </c:pt>
                <c:pt idx="8">
                  <c:v>0.95300000000000118</c:v>
                </c:pt>
                <c:pt idx="9">
                  <c:v>2.9880000000000022</c:v>
                </c:pt>
                <c:pt idx="10">
                  <c:v>2.895999999999999</c:v>
                </c:pt>
                <c:pt idx="11">
                  <c:v>2.8580000000000023</c:v>
                </c:pt>
                <c:pt idx="12">
                  <c:v>2.8470000000000018</c:v>
                </c:pt>
                <c:pt idx="13">
                  <c:v>2.8340000000000036</c:v>
                </c:pt>
                <c:pt idx="14">
                  <c:v>2.8270000000000008</c:v>
                </c:pt>
                <c:pt idx="15">
                  <c:v>2.8370000000000006</c:v>
                </c:pt>
                <c:pt idx="16">
                  <c:v>2.8430000000000049</c:v>
                </c:pt>
                <c:pt idx="17">
                  <c:v>2.8480000000000008</c:v>
                </c:pt>
                <c:pt idx="18">
                  <c:v>2.8540000000000028</c:v>
                </c:pt>
                <c:pt idx="19">
                  <c:v>2.8590000000000058</c:v>
                </c:pt>
                <c:pt idx="20">
                  <c:v>2.8639999999999963</c:v>
                </c:pt>
                <c:pt idx="21">
                  <c:v>2.8689999999999984</c:v>
                </c:pt>
                <c:pt idx="22">
                  <c:v>2.8739999999999997</c:v>
                </c:pt>
                <c:pt idx="23">
                  <c:v>2.8790000000000004</c:v>
                </c:pt>
                <c:pt idx="24" formatCode="#,##0.00">
                  <c:v>2.8830000000000013</c:v>
                </c:pt>
                <c:pt idx="25">
                  <c:v>2.8879999999999937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7.153000000000004</c:v>
                </c:pt>
                <c:pt idx="1">
                  <c:v>9.1459999999999919</c:v>
                </c:pt>
                <c:pt idx="2">
                  <c:v>8.4349999999999792</c:v>
                </c:pt>
                <c:pt idx="3">
                  <c:v>7.7899999999999974</c:v>
                </c:pt>
                <c:pt idx="4">
                  <c:v>7.6469999999999869</c:v>
                </c:pt>
                <c:pt idx="5">
                  <c:v>8.537000000000015</c:v>
                </c:pt>
                <c:pt idx="6">
                  <c:v>7.2070000000000141</c:v>
                </c:pt>
                <c:pt idx="7">
                  <c:v>8.9849999999999905</c:v>
                </c:pt>
                <c:pt idx="8">
                  <c:v>8.5629999999999988</c:v>
                </c:pt>
                <c:pt idx="9">
                  <c:v>6.4880000000000075</c:v>
                </c:pt>
                <c:pt idx="10">
                  <c:v>5.6370000000000173</c:v>
                </c:pt>
                <c:pt idx="11">
                  <c:v>5.7910000000000288</c:v>
                </c:pt>
                <c:pt idx="12">
                  <c:v>5.849000000000002</c:v>
                </c:pt>
                <c:pt idx="13">
                  <c:v>5.9610000000000278</c:v>
                </c:pt>
                <c:pt idx="14">
                  <c:v>6.0499999999999963</c:v>
                </c:pt>
                <c:pt idx="15">
                  <c:v>6.1230000000000047</c:v>
                </c:pt>
                <c:pt idx="16">
                  <c:v>6.1919999999999913</c:v>
                </c:pt>
                <c:pt idx="17">
                  <c:v>6.2540000000000093</c:v>
                </c:pt>
                <c:pt idx="18">
                  <c:v>6.3129999999999962</c:v>
                </c:pt>
                <c:pt idx="19">
                  <c:v>6.3709999999999969</c:v>
                </c:pt>
                <c:pt idx="20">
                  <c:v>6.4329999999999803</c:v>
                </c:pt>
                <c:pt idx="21">
                  <c:v>6.4929999999999941</c:v>
                </c:pt>
                <c:pt idx="22">
                  <c:v>6.5519999999999898</c:v>
                </c:pt>
                <c:pt idx="23">
                  <c:v>6.609999999999987</c:v>
                </c:pt>
                <c:pt idx="24" formatCode="#,##0.00">
                  <c:v>6.6640000000000024</c:v>
                </c:pt>
                <c:pt idx="25">
                  <c:v>6.7169999999999961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10.026000000000002</c:v>
                </c:pt>
                <c:pt idx="1">
                  <c:v>10.042</c:v>
                </c:pt>
                <c:pt idx="2">
                  <c:v>8.7819999999999965</c:v>
                </c:pt>
                <c:pt idx="3">
                  <c:v>8.9299999999999944</c:v>
                </c:pt>
                <c:pt idx="4">
                  <c:v>9.1929999999999907</c:v>
                </c:pt>
                <c:pt idx="5">
                  <c:v>9.3589999999999751</c:v>
                </c:pt>
                <c:pt idx="6">
                  <c:v>9.1660000000000021</c:v>
                </c:pt>
                <c:pt idx="7">
                  <c:v>8.8440000000000207</c:v>
                </c:pt>
                <c:pt idx="8">
                  <c:v>9.5250000000000146</c:v>
                </c:pt>
                <c:pt idx="9">
                  <c:v>8.4649999999999981</c:v>
                </c:pt>
                <c:pt idx="10">
                  <c:v>7.971999999999996</c:v>
                </c:pt>
                <c:pt idx="11">
                  <c:v>8.2540000000000013</c:v>
                </c:pt>
                <c:pt idx="12">
                  <c:v>8.2549999999999919</c:v>
                </c:pt>
                <c:pt idx="13">
                  <c:v>8.2520000000000167</c:v>
                </c:pt>
                <c:pt idx="14">
                  <c:v>8.230000000000004</c:v>
                </c:pt>
                <c:pt idx="15">
                  <c:v>8.2219999999999924</c:v>
                </c:pt>
                <c:pt idx="16">
                  <c:v>8.2239999999999949</c:v>
                </c:pt>
                <c:pt idx="17">
                  <c:v>8.2249999999999961</c:v>
                </c:pt>
                <c:pt idx="18">
                  <c:v>8.2249999999999837</c:v>
                </c:pt>
                <c:pt idx="19">
                  <c:v>8.2249999999999996</c:v>
                </c:pt>
                <c:pt idx="20">
                  <c:v>8.2260000000000133</c:v>
                </c:pt>
                <c:pt idx="21">
                  <c:v>8.2209999999999912</c:v>
                </c:pt>
                <c:pt idx="22">
                  <c:v>8.2160000000000046</c:v>
                </c:pt>
                <c:pt idx="23">
                  <c:v>8.2109999999999985</c:v>
                </c:pt>
                <c:pt idx="24" formatCode="#,##0.00">
                  <c:v>8.2059999999999995</c:v>
                </c:pt>
                <c:pt idx="25">
                  <c:v>8.2009999999999934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9.192999999999989</c:v>
                </c:pt>
                <c:pt idx="1">
                  <c:v>6.6879999999999971</c:v>
                </c:pt>
                <c:pt idx="2">
                  <c:v>6.3269999999999982</c:v>
                </c:pt>
                <c:pt idx="3">
                  <c:v>7.8990000000000107</c:v>
                </c:pt>
                <c:pt idx="4">
                  <c:v>8.2780000000000022</c:v>
                </c:pt>
                <c:pt idx="5">
                  <c:v>7.2679999999999989</c:v>
                </c:pt>
                <c:pt idx="6">
                  <c:v>6.5809999999999969</c:v>
                </c:pt>
                <c:pt idx="7">
                  <c:v>5.1460000000000026</c:v>
                </c:pt>
                <c:pt idx="8">
                  <c:v>6.6580000000000048</c:v>
                </c:pt>
                <c:pt idx="9">
                  <c:v>7.5290000000000123</c:v>
                </c:pt>
                <c:pt idx="10">
                  <c:v>6.7820000000000009</c:v>
                </c:pt>
                <c:pt idx="11">
                  <c:v>6.706999999999999</c:v>
                </c:pt>
                <c:pt idx="12">
                  <c:v>6.6340000000000119</c:v>
                </c:pt>
                <c:pt idx="13">
                  <c:v>6.6379999999999875</c:v>
                </c:pt>
                <c:pt idx="14">
                  <c:v>6.6950000000000038</c:v>
                </c:pt>
                <c:pt idx="15">
                  <c:v>6.762000000000004</c:v>
                </c:pt>
                <c:pt idx="16">
                  <c:v>6.8489999999999869</c:v>
                </c:pt>
                <c:pt idx="17">
                  <c:v>6.9480000000000031</c:v>
                </c:pt>
                <c:pt idx="18">
                  <c:v>7.0529999999999768</c:v>
                </c:pt>
                <c:pt idx="19">
                  <c:v>7.1610000000000289</c:v>
                </c:pt>
                <c:pt idx="20">
                  <c:v>7.2719999999999869</c:v>
                </c:pt>
                <c:pt idx="21">
                  <c:v>7.3850000000000033</c:v>
                </c:pt>
                <c:pt idx="22">
                  <c:v>7.4979999999999771</c:v>
                </c:pt>
                <c:pt idx="23">
                  <c:v>7.6129999999999871</c:v>
                </c:pt>
                <c:pt idx="24" formatCode="#,##0.00">
                  <c:v>7.728999999999993</c:v>
                </c:pt>
                <c:pt idx="25">
                  <c:v>7.8439999999999968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19.22600000000002</c:v>
                </c:pt>
                <c:pt idx="1">
                  <c:v>21.485000000000031</c:v>
                </c:pt>
                <c:pt idx="2">
                  <c:v>18.28400000000007</c:v>
                </c:pt>
                <c:pt idx="3">
                  <c:v>18.24500000000004</c:v>
                </c:pt>
                <c:pt idx="4">
                  <c:v>21.28599999999998</c:v>
                </c:pt>
                <c:pt idx="5">
                  <c:v>25.36399999999999</c:v>
                </c:pt>
                <c:pt idx="6">
                  <c:v>24.49900000000002</c:v>
                </c:pt>
                <c:pt idx="7">
                  <c:v>17.01299999999998</c:v>
                </c:pt>
                <c:pt idx="8">
                  <c:v>21.922999999999977</c:v>
                </c:pt>
                <c:pt idx="9">
                  <c:v>22.099000000000011</c:v>
                </c:pt>
                <c:pt idx="10">
                  <c:v>23.093999999999916</c:v>
                </c:pt>
                <c:pt idx="11">
                  <c:v>23.429999999999993</c:v>
                </c:pt>
                <c:pt idx="12">
                  <c:v>23.49499999999999</c:v>
                </c:pt>
                <c:pt idx="13">
                  <c:v>23.622000000000057</c:v>
                </c:pt>
                <c:pt idx="14">
                  <c:v>23.777000000000012</c:v>
                </c:pt>
                <c:pt idx="15">
                  <c:v>23.910999999999966</c:v>
                </c:pt>
                <c:pt idx="16">
                  <c:v>24.032999999999955</c:v>
                </c:pt>
                <c:pt idx="17">
                  <c:v>24.167000000000019</c:v>
                </c:pt>
                <c:pt idx="18">
                  <c:v>24.313999999999989</c:v>
                </c:pt>
                <c:pt idx="19">
                  <c:v>24.473999999999982</c:v>
                </c:pt>
                <c:pt idx="20">
                  <c:v>24.651000000000032</c:v>
                </c:pt>
                <c:pt idx="21">
                  <c:v>24.830999999999989</c:v>
                </c:pt>
                <c:pt idx="22">
                  <c:v>25.015000000000004</c:v>
                </c:pt>
                <c:pt idx="23">
                  <c:v>25.199999999999985</c:v>
                </c:pt>
                <c:pt idx="24" formatCode="#,##0.00">
                  <c:v>25.387000000000022</c:v>
                </c:pt>
                <c:pt idx="25">
                  <c:v>25.575000000000049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32.386000000000095</c:v>
                </c:pt>
                <c:pt idx="1">
                  <c:v>26.951000000000064</c:v>
                </c:pt>
                <c:pt idx="2">
                  <c:v>33.883000000000116</c:v>
                </c:pt>
                <c:pt idx="3">
                  <c:v>32.910999999999945</c:v>
                </c:pt>
                <c:pt idx="4">
                  <c:v>33.41899999999994</c:v>
                </c:pt>
                <c:pt idx="5">
                  <c:v>35.167999999999985</c:v>
                </c:pt>
                <c:pt idx="6">
                  <c:v>37.345000000000013</c:v>
                </c:pt>
                <c:pt idx="7">
                  <c:v>38.414999999999964</c:v>
                </c:pt>
                <c:pt idx="8">
                  <c:v>40.083000000000013</c:v>
                </c:pt>
                <c:pt idx="9">
                  <c:v>36.009999999999863</c:v>
                </c:pt>
                <c:pt idx="10">
                  <c:v>35.190000000000026</c:v>
                </c:pt>
                <c:pt idx="11">
                  <c:v>35.433000000000035</c:v>
                </c:pt>
                <c:pt idx="12">
                  <c:v>35.654999999999951</c:v>
                </c:pt>
                <c:pt idx="13">
                  <c:v>35.708000000000098</c:v>
                </c:pt>
                <c:pt idx="14">
                  <c:v>35.888999999999953</c:v>
                </c:pt>
                <c:pt idx="15">
                  <c:v>36.036999999999971</c:v>
                </c:pt>
                <c:pt idx="16">
                  <c:v>36.209999999999866</c:v>
                </c:pt>
                <c:pt idx="17">
                  <c:v>36.378000000000043</c:v>
                </c:pt>
                <c:pt idx="18">
                  <c:v>36.542999999999971</c:v>
                </c:pt>
                <c:pt idx="19">
                  <c:v>36.707000000000029</c:v>
                </c:pt>
                <c:pt idx="20">
                  <c:v>36.876999999999981</c:v>
                </c:pt>
                <c:pt idx="21">
                  <c:v>37.038999999999938</c:v>
                </c:pt>
                <c:pt idx="22">
                  <c:v>37.200999999999929</c:v>
                </c:pt>
                <c:pt idx="23">
                  <c:v>37.362999999999914</c:v>
                </c:pt>
                <c:pt idx="24" formatCode="#,##0.00">
                  <c:v>37.524999999999991</c:v>
                </c:pt>
                <c:pt idx="25">
                  <c:v>37.686999999999927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9.8969999999999967</c:v>
                </c:pt>
                <c:pt idx="1">
                  <c:v>10.068000000000039</c:v>
                </c:pt>
                <c:pt idx="2">
                  <c:v>13.116000000000016</c:v>
                </c:pt>
                <c:pt idx="3">
                  <c:v>12.80799999999997</c:v>
                </c:pt>
                <c:pt idx="4">
                  <c:v>11.186999999999987</c:v>
                </c:pt>
                <c:pt idx="5">
                  <c:v>12.142999999999994</c:v>
                </c:pt>
                <c:pt idx="6">
                  <c:v>11.166</c:v>
                </c:pt>
                <c:pt idx="7">
                  <c:v>11.347999999999995</c:v>
                </c:pt>
                <c:pt idx="8">
                  <c:v>10.801999999999989</c:v>
                </c:pt>
                <c:pt idx="9">
                  <c:v>13.485999999999995</c:v>
                </c:pt>
                <c:pt idx="10">
                  <c:v>12.61500000000002</c:v>
                </c:pt>
                <c:pt idx="11">
                  <c:v>12.756000000000007</c:v>
                </c:pt>
                <c:pt idx="12">
                  <c:v>12.586999999999996</c:v>
                </c:pt>
                <c:pt idx="13">
                  <c:v>12.645000000000008</c:v>
                </c:pt>
                <c:pt idx="14">
                  <c:v>12.813000000000031</c:v>
                </c:pt>
                <c:pt idx="15">
                  <c:v>12.903000000000013</c:v>
                </c:pt>
                <c:pt idx="16">
                  <c:v>13.024000000000033</c:v>
                </c:pt>
                <c:pt idx="17">
                  <c:v>13.137999999999984</c:v>
                </c:pt>
                <c:pt idx="18">
                  <c:v>13.240999999999994</c:v>
                </c:pt>
                <c:pt idx="19">
                  <c:v>13.339000000000025</c:v>
                </c:pt>
                <c:pt idx="20">
                  <c:v>13.445000000000032</c:v>
                </c:pt>
                <c:pt idx="21">
                  <c:v>13.55799999999997</c:v>
                </c:pt>
                <c:pt idx="22">
                  <c:v>13.674000000000007</c:v>
                </c:pt>
                <c:pt idx="23">
                  <c:v>13.791999999999977</c:v>
                </c:pt>
                <c:pt idx="24" formatCode="#,##0.00">
                  <c:v>13.908000000000012</c:v>
                </c:pt>
                <c:pt idx="25">
                  <c:v>14.023000000000057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10.668000000000013</c:v>
                </c:pt>
                <c:pt idx="1">
                  <c:v>12.335000000000027</c:v>
                </c:pt>
                <c:pt idx="2">
                  <c:v>9.4600000000000097</c:v>
                </c:pt>
                <c:pt idx="3">
                  <c:v>10.585999999999993</c:v>
                </c:pt>
                <c:pt idx="4">
                  <c:v>13.05699999999997</c:v>
                </c:pt>
                <c:pt idx="5">
                  <c:v>14.405000000000028</c:v>
                </c:pt>
                <c:pt idx="6">
                  <c:v>9.4270000000000032</c:v>
                </c:pt>
                <c:pt idx="7">
                  <c:v>11.649000000000013</c:v>
                </c:pt>
                <c:pt idx="8">
                  <c:v>15.211000000000022</c:v>
                </c:pt>
                <c:pt idx="9">
                  <c:v>12.608000000000024</c:v>
                </c:pt>
                <c:pt idx="10">
                  <c:v>13.376000000000001</c:v>
                </c:pt>
                <c:pt idx="11">
                  <c:v>12.012999999999991</c:v>
                </c:pt>
                <c:pt idx="12">
                  <c:v>11.262999999999987</c:v>
                </c:pt>
                <c:pt idx="13">
                  <c:v>11.135000000000016</c:v>
                </c:pt>
                <c:pt idx="14">
                  <c:v>11.041999999999977</c:v>
                </c:pt>
                <c:pt idx="15">
                  <c:v>10.957000000000011</c:v>
                </c:pt>
                <c:pt idx="16">
                  <c:v>10.869999999999994</c:v>
                </c:pt>
                <c:pt idx="17">
                  <c:v>10.784000000000018</c:v>
                </c:pt>
                <c:pt idx="18">
                  <c:v>10.699999999999992</c:v>
                </c:pt>
                <c:pt idx="19">
                  <c:v>10.619000000000019</c:v>
                </c:pt>
                <c:pt idx="20">
                  <c:v>10.540999999999988</c:v>
                </c:pt>
                <c:pt idx="21">
                  <c:v>10.463999999999986</c:v>
                </c:pt>
                <c:pt idx="22">
                  <c:v>10.387000000000015</c:v>
                </c:pt>
                <c:pt idx="23">
                  <c:v>10.311999999999996</c:v>
                </c:pt>
                <c:pt idx="24" formatCode="#,##0.00">
                  <c:v>10.235999999999992</c:v>
                </c:pt>
                <c:pt idx="25">
                  <c:v>10.161999999999994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44.365000000000059</c:v>
                </c:pt>
                <c:pt idx="1">
                  <c:v>38.439000000000128</c:v>
                </c:pt>
                <c:pt idx="2">
                  <c:v>33.214999999999982</c:v>
                </c:pt>
                <c:pt idx="3">
                  <c:v>35.925999999999902</c:v>
                </c:pt>
                <c:pt idx="4">
                  <c:v>32.759000000000029</c:v>
                </c:pt>
                <c:pt idx="5">
                  <c:v>30.57200000000006</c:v>
                </c:pt>
                <c:pt idx="6">
                  <c:v>30.080000000000048</c:v>
                </c:pt>
                <c:pt idx="7">
                  <c:v>30.942000000000029</c:v>
                </c:pt>
                <c:pt idx="8">
                  <c:v>29.14599999999999</c:v>
                </c:pt>
                <c:pt idx="9">
                  <c:v>30.999999999999993</c:v>
                </c:pt>
                <c:pt idx="10">
                  <c:v>31.607000000000024</c:v>
                </c:pt>
                <c:pt idx="11">
                  <c:v>31.211000000000009</c:v>
                </c:pt>
                <c:pt idx="12">
                  <c:v>30.885999999999953</c:v>
                </c:pt>
                <c:pt idx="13">
                  <c:v>30.713000000000058</c:v>
                </c:pt>
                <c:pt idx="14">
                  <c:v>30.468999999999895</c:v>
                </c:pt>
                <c:pt idx="15">
                  <c:v>30.495000000000015</c:v>
                </c:pt>
                <c:pt idx="16">
                  <c:v>30.516999999999985</c:v>
                </c:pt>
                <c:pt idx="17">
                  <c:v>30.537999999999954</c:v>
                </c:pt>
                <c:pt idx="18">
                  <c:v>30.558999999999997</c:v>
                </c:pt>
                <c:pt idx="19">
                  <c:v>30.579999999999988</c:v>
                </c:pt>
                <c:pt idx="20">
                  <c:v>30.59899999999995</c:v>
                </c:pt>
                <c:pt idx="21">
                  <c:v>30.614000000000054</c:v>
                </c:pt>
                <c:pt idx="22">
                  <c:v>30.625999999999951</c:v>
                </c:pt>
                <c:pt idx="23">
                  <c:v>30.636999999999958</c:v>
                </c:pt>
                <c:pt idx="24" formatCode="#,##0.00">
                  <c:v>30.64399999999997</c:v>
                </c:pt>
                <c:pt idx="25">
                  <c:v>30.646999999999995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41.12100000000008</c:v>
                </c:pt>
                <c:pt idx="1">
                  <c:v>42.48600000000004</c:v>
                </c:pt>
                <c:pt idx="2">
                  <c:v>46.101999999999975</c:v>
                </c:pt>
                <c:pt idx="3">
                  <c:v>39.436000000000085</c:v>
                </c:pt>
                <c:pt idx="4">
                  <c:v>41.717999999999925</c:v>
                </c:pt>
                <c:pt idx="5">
                  <c:v>44.228000000000058</c:v>
                </c:pt>
                <c:pt idx="6">
                  <c:v>42.595999999999968</c:v>
                </c:pt>
                <c:pt idx="7">
                  <c:v>41.814999999999941</c:v>
                </c:pt>
                <c:pt idx="8">
                  <c:v>41.493999999999964</c:v>
                </c:pt>
                <c:pt idx="9">
                  <c:v>44.33799999999998</c:v>
                </c:pt>
                <c:pt idx="10">
                  <c:v>43.001000000000005</c:v>
                </c:pt>
                <c:pt idx="11">
                  <c:v>43.933999999999934</c:v>
                </c:pt>
                <c:pt idx="12">
                  <c:v>44.85799999999999</c:v>
                </c:pt>
                <c:pt idx="13">
                  <c:v>45.177999999999948</c:v>
                </c:pt>
                <c:pt idx="14">
                  <c:v>45.455999999999946</c:v>
                </c:pt>
                <c:pt idx="15">
                  <c:v>45.634999999999998</c:v>
                </c:pt>
                <c:pt idx="16">
                  <c:v>45.722999999999971</c:v>
                </c:pt>
                <c:pt idx="17">
                  <c:v>45.825999999999929</c:v>
                </c:pt>
                <c:pt idx="18">
                  <c:v>45.94099999999991</c:v>
                </c:pt>
                <c:pt idx="19">
                  <c:v>46.073000000000064</c:v>
                </c:pt>
                <c:pt idx="20">
                  <c:v>46.250000000000007</c:v>
                </c:pt>
                <c:pt idx="21">
                  <c:v>46.422999999999902</c:v>
                </c:pt>
                <c:pt idx="22">
                  <c:v>46.599999999999952</c:v>
                </c:pt>
                <c:pt idx="23">
                  <c:v>46.779999999999887</c:v>
                </c:pt>
                <c:pt idx="24" formatCode="#,##0.00">
                  <c:v>46.961000000000006</c:v>
                </c:pt>
                <c:pt idx="25">
                  <c:v>47.142000000000046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63.610000000000085</c:v>
                </c:pt>
                <c:pt idx="1">
                  <c:v>60.638999999999825</c:v>
                </c:pt>
                <c:pt idx="2">
                  <c:v>62.111000000000033</c:v>
                </c:pt>
                <c:pt idx="3">
                  <c:v>62.960999999999963</c:v>
                </c:pt>
                <c:pt idx="4">
                  <c:v>70.450999999999851</c:v>
                </c:pt>
                <c:pt idx="5">
                  <c:v>68.929999999999964</c:v>
                </c:pt>
                <c:pt idx="6">
                  <c:v>62.967999999999989</c:v>
                </c:pt>
                <c:pt idx="7">
                  <c:v>65.183999999999955</c:v>
                </c:pt>
                <c:pt idx="8">
                  <c:v>63.425999999999924</c:v>
                </c:pt>
                <c:pt idx="9">
                  <c:v>62.603999999999957</c:v>
                </c:pt>
                <c:pt idx="10">
                  <c:v>65.835999999999942</c:v>
                </c:pt>
                <c:pt idx="11">
                  <c:v>66.591999999999928</c:v>
                </c:pt>
                <c:pt idx="12">
                  <c:v>67.302000000000106</c:v>
                </c:pt>
                <c:pt idx="13">
                  <c:v>67.933999999999983</c:v>
                </c:pt>
                <c:pt idx="14">
                  <c:v>68.610999999999933</c:v>
                </c:pt>
                <c:pt idx="15">
                  <c:v>69.14200000000001</c:v>
                </c:pt>
                <c:pt idx="16">
                  <c:v>69.542000000000016</c:v>
                </c:pt>
                <c:pt idx="17">
                  <c:v>69.898999999999958</c:v>
                </c:pt>
                <c:pt idx="18">
                  <c:v>70.239999999999981</c:v>
                </c:pt>
                <c:pt idx="19">
                  <c:v>70.575000000000017</c:v>
                </c:pt>
                <c:pt idx="20">
                  <c:v>70.902999999999992</c:v>
                </c:pt>
                <c:pt idx="21">
                  <c:v>71.220999999999904</c:v>
                </c:pt>
                <c:pt idx="22">
                  <c:v>71.532999999999902</c:v>
                </c:pt>
                <c:pt idx="23">
                  <c:v>71.847000000000037</c:v>
                </c:pt>
                <c:pt idx="24" formatCode="#,##0.00">
                  <c:v>72.161000000000044</c:v>
                </c:pt>
                <c:pt idx="25">
                  <c:v>72.47699999999999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10.827000000000014</c:v>
                </c:pt>
                <c:pt idx="1">
                  <c:v>13.482000000000003</c:v>
                </c:pt>
                <c:pt idx="2">
                  <c:v>11.097999999999999</c:v>
                </c:pt>
                <c:pt idx="3">
                  <c:v>11.878000000000004</c:v>
                </c:pt>
                <c:pt idx="4">
                  <c:v>11.508999999999999</c:v>
                </c:pt>
                <c:pt idx="5">
                  <c:v>8.3899999999999935</c:v>
                </c:pt>
                <c:pt idx="6">
                  <c:v>7.4920000000000062</c:v>
                </c:pt>
                <c:pt idx="7">
                  <c:v>11.11</c:v>
                </c:pt>
                <c:pt idx="8">
                  <c:v>12.263999999999996</c:v>
                </c:pt>
                <c:pt idx="9">
                  <c:v>11.073999999999998</c:v>
                </c:pt>
                <c:pt idx="10">
                  <c:v>11.735999999999994</c:v>
                </c:pt>
                <c:pt idx="11">
                  <c:v>11.663000000000013</c:v>
                </c:pt>
                <c:pt idx="12">
                  <c:v>11.564999999999994</c:v>
                </c:pt>
                <c:pt idx="13">
                  <c:v>11.568000000000019</c:v>
                </c:pt>
                <c:pt idx="14">
                  <c:v>11.663000000000007</c:v>
                </c:pt>
                <c:pt idx="15">
                  <c:v>11.704999999999986</c:v>
                </c:pt>
                <c:pt idx="16">
                  <c:v>11.735000000000008</c:v>
                </c:pt>
                <c:pt idx="17">
                  <c:v>11.755000000000011</c:v>
                </c:pt>
                <c:pt idx="18">
                  <c:v>11.768999999999995</c:v>
                </c:pt>
                <c:pt idx="19">
                  <c:v>11.777000000000001</c:v>
                </c:pt>
                <c:pt idx="20">
                  <c:v>11.792000000000009</c:v>
                </c:pt>
                <c:pt idx="21">
                  <c:v>11.804999999999982</c:v>
                </c:pt>
                <c:pt idx="22">
                  <c:v>11.817999999999996</c:v>
                </c:pt>
                <c:pt idx="23">
                  <c:v>11.830000000000007</c:v>
                </c:pt>
                <c:pt idx="24">
                  <c:v>11.845000000000002</c:v>
                </c:pt>
                <c:pt idx="25">
                  <c:v>11.858000000000001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58.748000000000019</c:v>
                </c:pt>
                <c:pt idx="1">
                  <c:v>59.800999999999974</c:v>
                </c:pt>
                <c:pt idx="2">
                  <c:v>59.236000000000004</c:v>
                </c:pt>
                <c:pt idx="3">
                  <c:v>61.005000000000024</c:v>
                </c:pt>
                <c:pt idx="4">
                  <c:v>60.70899999999979</c:v>
                </c:pt>
                <c:pt idx="5">
                  <c:v>64.017999999999887</c:v>
                </c:pt>
                <c:pt idx="6">
                  <c:v>62.069999999999744</c:v>
                </c:pt>
                <c:pt idx="7">
                  <c:v>67.900000000000006</c:v>
                </c:pt>
                <c:pt idx="8">
                  <c:v>67.965999999999852</c:v>
                </c:pt>
                <c:pt idx="9">
                  <c:v>59.384999999999941</c:v>
                </c:pt>
                <c:pt idx="10">
                  <c:v>55.156999999999918</c:v>
                </c:pt>
                <c:pt idx="11">
                  <c:v>55.766999999999896</c:v>
                </c:pt>
                <c:pt idx="12">
                  <c:v>55.142999999999986</c:v>
                </c:pt>
                <c:pt idx="13">
                  <c:v>54.804999999999929</c:v>
                </c:pt>
                <c:pt idx="14">
                  <c:v>54.446999999999903</c:v>
                </c:pt>
                <c:pt idx="15">
                  <c:v>53.937999999999988</c:v>
                </c:pt>
                <c:pt idx="16">
                  <c:v>53.385999999999889</c:v>
                </c:pt>
                <c:pt idx="17">
                  <c:v>52.826999999999927</c:v>
                </c:pt>
                <c:pt idx="18">
                  <c:v>52.286000000000058</c:v>
                </c:pt>
                <c:pt idx="19">
                  <c:v>51.763000000000005</c:v>
                </c:pt>
                <c:pt idx="20">
                  <c:v>51.300000000000054</c:v>
                </c:pt>
                <c:pt idx="21">
                  <c:v>50.82199999999991</c:v>
                </c:pt>
                <c:pt idx="22">
                  <c:v>50.359999999999921</c:v>
                </c:pt>
                <c:pt idx="23">
                  <c:v>49.909999999999918</c:v>
                </c:pt>
                <c:pt idx="24">
                  <c:v>49.474000000000061</c:v>
                </c:pt>
                <c:pt idx="25">
                  <c:v>49.055000000000035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35.017000000000081</c:v>
                </c:pt>
                <c:pt idx="1">
                  <c:v>32.852999999999966</c:v>
                </c:pt>
                <c:pt idx="2">
                  <c:v>31.23599999999993</c:v>
                </c:pt>
                <c:pt idx="3">
                  <c:v>30.245999999999963</c:v>
                </c:pt>
                <c:pt idx="4">
                  <c:v>28.798999999999957</c:v>
                </c:pt>
                <c:pt idx="5">
                  <c:v>28.748999999999967</c:v>
                </c:pt>
                <c:pt idx="6">
                  <c:v>27.629000000000023</c:v>
                </c:pt>
                <c:pt idx="7">
                  <c:v>28.657000000000043</c:v>
                </c:pt>
                <c:pt idx="8">
                  <c:v>32.411000000000037</c:v>
                </c:pt>
                <c:pt idx="9">
                  <c:v>32.118000000000016</c:v>
                </c:pt>
                <c:pt idx="10">
                  <c:v>30.614999999999952</c:v>
                </c:pt>
                <c:pt idx="11">
                  <c:v>29.946000000000002</c:v>
                </c:pt>
                <c:pt idx="12">
                  <c:v>29.844999999999999</c:v>
                </c:pt>
                <c:pt idx="13">
                  <c:v>29.67399999999996</c:v>
                </c:pt>
                <c:pt idx="14">
                  <c:v>29.611000000000054</c:v>
                </c:pt>
                <c:pt idx="15">
                  <c:v>29.637000000000022</c:v>
                </c:pt>
                <c:pt idx="16">
                  <c:v>29.634999999999977</c:v>
                </c:pt>
                <c:pt idx="17">
                  <c:v>29.57200000000001</c:v>
                </c:pt>
                <c:pt idx="18">
                  <c:v>29.538000000000032</c:v>
                </c:pt>
                <c:pt idx="19">
                  <c:v>29.487000000000034</c:v>
                </c:pt>
                <c:pt idx="20">
                  <c:v>29.464999999999932</c:v>
                </c:pt>
                <c:pt idx="21">
                  <c:v>29.447999999999986</c:v>
                </c:pt>
                <c:pt idx="22">
                  <c:v>29.435000000000016</c:v>
                </c:pt>
                <c:pt idx="23">
                  <c:v>29.426000000000002</c:v>
                </c:pt>
                <c:pt idx="24" formatCode="#,##0.00">
                  <c:v>29.417999999999925</c:v>
                </c:pt>
                <c:pt idx="25">
                  <c:v>29.410000000000029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112.6219999999999</c:v>
                </c:pt>
                <c:pt idx="1">
                  <c:v>119.81999999999992</c:v>
                </c:pt>
                <c:pt idx="2">
                  <c:v>111.46100000000013</c:v>
                </c:pt>
                <c:pt idx="3">
                  <c:v>119.06499999999987</c:v>
                </c:pt>
                <c:pt idx="4">
                  <c:v>124.04499999999999</c:v>
                </c:pt>
                <c:pt idx="5">
                  <c:v>130.01699999999983</c:v>
                </c:pt>
                <c:pt idx="6">
                  <c:v>125.48299999999988</c:v>
                </c:pt>
                <c:pt idx="7">
                  <c:v>127.33999999999997</c:v>
                </c:pt>
                <c:pt idx="8">
                  <c:v>125.38700000000026</c:v>
                </c:pt>
                <c:pt idx="9">
                  <c:v>133.38300000000004</c:v>
                </c:pt>
                <c:pt idx="10">
                  <c:v>133.41199999999984</c:v>
                </c:pt>
                <c:pt idx="11">
                  <c:v>132.589</c:v>
                </c:pt>
                <c:pt idx="12">
                  <c:v>132.55899999999991</c:v>
                </c:pt>
                <c:pt idx="13">
                  <c:v>133.02900000000028</c:v>
                </c:pt>
                <c:pt idx="14">
                  <c:v>133.75800000000007</c:v>
                </c:pt>
                <c:pt idx="15">
                  <c:v>134.4469999999998</c:v>
                </c:pt>
                <c:pt idx="16">
                  <c:v>134.98800000000011</c:v>
                </c:pt>
                <c:pt idx="17">
                  <c:v>135.48100000000005</c:v>
                </c:pt>
                <c:pt idx="18">
                  <c:v>135.94999999999993</c:v>
                </c:pt>
                <c:pt idx="19">
                  <c:v>136.40700000000001</c:v>
                </c:pt>
                <c:pt idx="20">
                  <c:v>136.87399999999997</c:v>
                </c:pt>
                <c:pt idx="21">
                  <c:v>137.32899999999995</c:v>
                </c:pt>
                <c:pt idx="22">
                  <c:v>137.76899999999998</c:v>
                </c:pt>
                <c:pt idx="23">
                  <c:v>138.23299999999975</c:v>
                </c:pt>
                <c:pt idx="24">
                  <c:v>138.67200000000017</c:v>
                </c:pt>
                <c:pt idx="25">
                  <c:v>139.09199999999996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99.966000000000122</c:v>
                </c:pt>
                <c:pt idx="1">
                  <c:v>98.121000000000151</c:v>
                </c:pt>
                <c:pt idx="2">
                  <c:v>99.336000000000183</c:v>
                </c:pt>
                <c:pt idx="3">
                  <c:v>101.69899999999994</c:v>
                </c:pt>
                <c:pt idx="4">
                  <c:v>105.67799999999986</c:v>
                </c:pt>
                <c:pt idx="5">
                  <c:v>114.80699999999999</c:v>
                </c:pt>
                <c:pt idx="6">
                  <c:v>106.97700000000005</c:v>
                </c:pt>
                <c:pt idx="7">
                  <c:v>103.65999999999997</c:v>
                </c:pt>
                <c:pt idx="8">
                  <c:v>113.71800000000003</c:v>
                </c:pt>
                <c:pt idx="9">
                  <c:v>109.6729999999999</c:v>
                </c:pt>
                <c:pt idx="10">
                  <c:v>107.56199999999998</c:v>
                </c:pt>
                <c:pt idx="11">
                  <c:v>107.24200000000006</c:v>
                </c:pt>
                <c:pt idx="12">
                  <c:v>106.58499999999994</c:v>
                </c:pt>
                <c:pt idx="13">
                  <c:v>106.79500000000021</c:v>
                </c:pt>
                <c:pt idx="14">
                  <c:v>107.32299999999996</c:v>
                </c:pt>
                <c:pt idx="15">
                  <c:v>107.75199999999997</c:v>
                </c:pt>
                <c:pt idx="16">
                  <c:v>108.24499999999982</c:v>
                </c:pt>
                <c:pt idx="17">
                  <c:v>108.74200000000008</c:v>
                </c:pt>
                <c:pt idx="18">
                  <c:v>109.2429999999999</c:v>
                </c:pt>
                <c:pt idx="19">
                  <c:v>109.75500000000009</c:v>
                </c:pt>
                <c:pt idx="20">
                  <c:v>110.30900000000001</c:v>
                </c:pt>
                <c:pt idx="21">
                  <c:v>110.85999999999986</c:v>
                </c:pt>
                <c:pt idx="22">
                  <c:v>111.41699999999993</c:v>
                </c:pt>
                <c:pt idx="23">
                  <c:v>111.97999999999985</c:v>
                </c:pt>
                <c:pt idx="24">
                  <c:v>112.53800000000001</c:v>
                </c:pt>
                <c:pt idx="25">
                  <c:v>113.09699999999999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149.09600000000023</c:v>
                </c:pt>
                <c:pt idx="1">
                  <c:v>141.56399999999999</c:v>
                </c:pt>
                <c:pt idx="2">
                  <c:v>141.428</c:v>
                </c:pt>
                <c:pt idx="3">
                  <c:v>138.32299999999995</c:v>
                </c:pt>
                <c:pt idx="4">
                  <c:v>144.9279999999998</c:v>
                </c:pt>
                <c:pt idx="5">
                  <c:v>143.73000000000008</c:v>
                </c:pt>
                <c:pt idx="6">
                  <c:v>135.64400000000001</c:v>
                </c:pt>
                <c:pt idx="7">
                  <c:v>137.94099999999992</c:v>
                </c:pt>
                <c:pt idx="8">
                  <c:v>134.06599999999989</c:v>
                </c:pt>
                <c:pt idx="9">
                  <c:v>137.94199999999992</c:v>
                </c:pt>
                <c:pt idx="10">
                  <c:v>140.44399999999996</c:v>
                </c:pt>
                <c:pt idx="11">
                  <c:v>141.73699999999985</c:v>
                </c:pt>
                <c:pt idx="12">
                  <c:v>143.04600000000005</c:v>
                </c:pt>
                <c:pt idx="13">
                  <c:v>143.82499999999999</c:v>
                </c:pt>
                <c:pt idx="14">
                  <c:v>144.53599999999977</c:v>
                </c:pt>
                <c:pt idx="15">
                  <c:v>145.27200000000002</c:v>
                </c:pt>
                <c:pt idx="16">
                  <c:v>145.78199999999998</c:v>
                </c:pt>
                <c:pt idx="17">
                  <c:v>146.26299999999986</c:v>
                </c:pt>
                <c:pt idx="18">
                  <c:v>146.7399999999999</c:v>
                </c:pt>
                <c:pt idx="19">
                  <c:v>147.22800000000007</c:v>
                </c:pt>
                <c:pt idx="20">
                  <c:v>147.75199999999995</c:v>
                </c:pt>
                <c:pt idx="21">
                  <c:v>148.25799999999987</c:v>
                </c:pt>
                <c:pt idx="22">
                  <c:v>148.75899999999979</c:v>
                </c:pt>
                <c:pt idx="23">
                  <c:v>149.2639999999999</c:v>
                </c:pt>
                <c:pt idx="24">
                  <c:v>149.76600000000002</c:v>
                </c:pt>
                <c:pt idx="25">
                  <c:v>150.26600000000002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29.349963549930504</c:v>
                </c:pt>
                <c:pt idx="1">
                  <c:v>29.324780863849544</c:v>
                </c:pt>
                <c:pt idx="2">
                  <c:v>30.493650284712388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23.443827073518882</c:v>
                </c:pt>
                <c:pt idx="1">
                  <c:v>22.459002017013081</c:v>
                </c:pt>
                <c:pt idx="2">
                  <c:v>22.950902840630057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26.54974056126979</c:v>
                </c:pt>
                <c:pt idx="1">
                  <c:v>27.85649557551687</c:v>
                </c:pt>
                <c:pt idx="2">
                  <c:v>28.226097755987471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5.8706053161966922</c:v>
                </c:pt>
                <c:pt idx="1">
                  <c:v>6.3924280577792754</c:v>
                </c:pt>
                <c:pt idx="2">
                  <c:v>5.9682047494003436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13.072608130101207</c:v>
                </c:pt>
                <c:pt idx="1">
                  <c:v>11.516810530228042</c:v>
                </c:pt>
                <c:pt idx="2">
                  <c:v>9.9547869425989042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1.7132553689829304</c:v>
                </c:pt>
                <c:pt idx="1">
                  <c:v>2.4504829556131851</c:v>
                </c:pt>
                <c:pt idx="2">
                  <c:v>2.4063574266708336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-3.2860000000001151</c:v>
                </c:pt>
                <c:pt idx="1">
                  <c:v>-7.2450000000000045</c:v>
                </c:pt>
                <c:pt idx="2">
                  <c:v>3.3950000000000102</c:v>
                </c:pt>
                <c:pt idx="3">
                  <c:v>1.8659999999999854</c:v>
                </c:pt>
                <c:pt idx="4">
                  <c:v>-8.8609999999999687</c:v>
                </c:pt>
                <c:pt idx="5">
                  <c:v>3.3460000000000001</c:v>
                </c:pt>
                <c:pt idx="7">
                  <c:v>-10.785000000000082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9.8220000000000596</c:v>
                </c:pt>
                <c:pt idx="1">
                  <c:v>5.5350000000000108</c:v>
                </c:pt>
                <c:pt idx="2">
                  <c:v>5.6800000000001205</c:v>
                </c:pt>
                <c:pt idx="3">
                  <c:v>-1.2049999999999237</c:v>
                </c:pt>
                <c:pt idx="4">
                  <c:v>-6.1019999999998831</c:v>
                </c:pt>
                <c:pt idx="5">
                  <c:v>0.12200000000000699</c:v>
                </c:pt>
                <c:pt idx="7">
                  <c:v>13.852000000000391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0.1902652511108327</c:v>
                </c:pt>
                <c:pt idx="2">
                  <c:v>-1.1463506013083991</c:v>
                </c:pt>
                <c:pt idx="3">
                  <c:v>4.3371809289258989</c:v>
                </c:pt>
                <c:pt idx="4">
                  <c:v>-0.1772625178481535</c:v>
                </c:pt>
                <c:pt idx="6">
                  <c:v>-0.74149450391286509</c:v>
                </c:pt>
                <c:pt idx="7">
                  <c:v>-0.65031723388023766</c:v>
                </c:pt>
                <c:pt idx="8">
                  <c:v>-0.69902708981931516</c:v>
                </c:pt>
                <c:pt idx="10">
                  <c:v>1.4553493810189666</c:v>
                </c:pt>
                <c:pt idx="11">
                  <c:v>-0.14434525395498055</c:v>
                </c:pt>
                <c:pt idx="12">
                  <c:v>0.1568283847207752</c:v>
                </c:pt>
                <c:pt idx="14">
                  <c:v>-1.4137723206747665</c:v>
                </c:pt>
                <c:pt idx="15">
                  <c:v>-0.7953917841836966</c:v>
                </c:pt>
                <c:pt idx="16">
                  <c:v>0.28493917172327521</c:v>
                </c:pt>
                <c:pt idx="17">
                  <c:v>8.4199984877075806E-3</c:v>
                </c:pt>
                <c:pt idx="19">
                  <c:v>8.5999324224572682E-2</c:v>
                </c:pt>
                <c:pt idx="20">
                  <c:v>-1.3002654394343449</c:v>
                </c:pt>
                <c:pt idx="21">
                  <c:v>-1.1149570589780278</c:v>
                </c:pt>
                <c:pt idx="22">
                  <c:v>0.55637136281803112</c:v>
                </c:pt>
                <c:pt idx="23">
                  <c:v>-0.80192118455448824</c:v>
                </c:pt>
                <c:pt idx="25">
                  <c:v>-1.4744057402904853</c:v>
                </c:pt>
                <c:pt idx="26">
                  <c:v>-5.5169166451318752E-3</c:v>
                </c:pt>
                <c:pt idx="27">
                  <c:v>-0.21983775334633027</c:v>
                </c:pt>
                <c:pt idx="29">
                  <c:v>0.26503898513754454</c:v>
                </c:pt>
                <c:pt idx="30">
                  <c:v>-0.35504987680097244</c:v>
                </c:pt>
                <c:pt idx="31">
                  <c:v>-1.1228811100639335</c:v>
                </c:pt>
                <c:pt idx="32">
                  <c:v>4.1195256246210343</c:v>
                </c:pt>
                <c:pt idx="33">
                  <c:v>-0.24775966999178722</c:v>
                </c:pt>
                <c:pt idx="34">
                  <c:v>0.86705897119621067</c:v>
                </c:pt>
                <c:pt idx="36">
                  <c:v>0.90407087509760675</c:v>
                </c:pt>
                <c:pt idx="37">
                  <c:v>0.61118941956577189</c:v>
                </c:pt>
                <c:pt idx="38">
                  <c:v>0.41488821965913747</c:v>
                </c:pt>
                <c:pt idx="39">
                  <c:v>2.0641298058034163</c:v>
                </c:pt>
                <c:pt idx="40">
                  <c:v>0.99845543424732508</c:v>
                </c:pt>
                <c:pt idx="42">
                  <c:v>0.92284061173142362</c:v>
                </c:pt>
                <c:pt idx="43">
                  <c:v>-0.31663497991417655</c:v>
                </c:pt>
                <c:pt idx="44">
                  <c:v>0.16540801419104856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-0.44439610986766187</c:v>
                </c:pt>
                <c:pt idx="2">
                  <c:v>-2.2806162901577332</c:v>
                </c:pt>
                <c:pt idx="3">
                  <c:v>-5.2290912889175427</c:v>
                </c:pt>
                <c:pt idx="4">
                  <c:v>-2.6842551760280497</c:v>
                </c:pt>
                <c:pt idx="6">
                  <c:v>1.447446518968043</c:v>
                </c:pt>
                <c:pt idx="7">
                  <c:v>-4.1898655576502524</c:v>
                </c:pt>
                <c:pt idx="8">
                  <c:v>-1.4105924941020587</c:v>
                </c:pt>
                <c:pt idx="10">
                  <c:v>1.3764520697443494</c:v>
                </c:pt>
                <c:pt idx="11">
                  <c:v>-2.248516590354821</c:v>
                </c:pt>
                <c:pt idx="12">
                  <c:v>-1.6801744003881458</c:v>
                </c:pt>
                <c:pt idx="14">
                  <c:v>1.4867470855653986</c:v>
                </c:pt>
                <c:pt idx="15">
                  <c:v>-0.12220179401939424</c:v>
                </c:pt>
                <c:pt idx="16">
                  <c:v>-1.2751235815566919</c:v>
                </c:pt>
                <c:pt idx="17">
                  <c:v>-0.95811825193434785</c:v>
                </c:pt>
                <c:pt idx="19">
                  <c:v>-4.466050532507559</c:v>
                </c:pt>
                <c:pt idx="20">
                  <c:v>-2.2343942165041875</c:v>
                </c:pt>
                <c:pt idx="21">
                  <c:v>-3.6319145752081061</c:v>
                </c:pt>
                <c:pt idx="22">
                  <c:v>-3.3310076508231812</c:v>
                </c:pt>
                <c:pt idx="23">
                  <c:v>-3.3052200267863929</c:v>
                </c:pt>
                <c:pt idx="25">
                  <c:v>-2.9950586185853445</c:v>
                </c:pt>
                <c:pt idx="26">
                  <c:v>-0.67845931257873859</c:v>
                </c:pt>
                <c:pt idx="27">
                  <c:v>-1.0696298628878331</c:v>
                </c:pt>
                <c:pt idx="29">
                  <c:v>1.5279818400517842</c:v>
                </c:pt>
                <c:pt idx="30">
                  <c:v>-0.52500187841626467</c:v>
                </c:pt>
                <c:pt idx="31">
                  <c:v>2.0465093599184581</c:v>
                </c:pt>
                <c:pt idx="32">
                  <c:v>1.4174423299706529</c:v>
                </c:pt>
                <c:pt idx="33">
                  <c:v>3.3174873024373719</c:v>
                </c:pt>
                <c:pt idx="34">
                  <c:v>1.6716152437208143</c:v>
                </c:pt>
                <c:pt idx="36">
                  <c:v>4.1318409307510073</c:v>
                </c:pt>
                <c:pt idx="37">
                  <c:v>0.97841331336272486</c:v>
                </c:pt>
                <c:pt idx="38">
                  <c:v>1.0643980252931673</c:v>
                </c:pt>
                <c:pt idx="39">
                  <c:v>1.8347127533388852</c:v>
                </c:pt>
                <c:pt idx="40">
                  <c:v>1.9401912044863634</c:v>
                </c:pt>
                <c:pt idx="42">
                  <c:v>0.83040237179368148</c:v>
                </c:pt>
                <c:pt idx="43">
                  <c:v>3.2444457542939009</c:v>
                </c:pt>
                <c:pt idx="44">
                  <c:v>2.314597026623133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3.7618474349261533</c:v>
                </c:pt>
                <c:pt idx="1">
                  <c:v>0.60256034001467818</c:v>
                </c:pt>
                <c:pt idx="2">
                  <c:v>2.0389888353221863</c:v>
                </c:pt>
                <c:pt idx="3">
                  <c:v>1.4989882590105417</c:v>
                </c:pt>
                <c:pt idx="4">
                  <c:v>1.051286854307925</c:v>
                </c:pt>
                <c:pt idx="5">
                  <c:v>4.4996582999804247</c:v>
                </c:pt>
                <c:pt idx="6">
                  <c:v>1.6050914436462733</c:v>
                </c:pt>
                <c:pt idx="7">
                  <c:v>0.70447242678682187</c:v>
                </c:pt>
                <c:pt idx="8">
                  <c:v>0.67768727556767772</c:v>
                </c:pt>
                <c:pt idx="9">
                  <c:v>-0.15316996063013821</c:v>
                </c:pt>
                <c:pt idx="10">
                  <c:v>1.6207154761270708</c:v>
                </c:pt>
                <c:pt idx="11">
                  <c:v>-1.5254144510392535</c:v>
                </c:pt>
                <c:pt idx="12">
                  <c:v>-1.3687636171053423</c:v>
                </c:pt>
                <c:pt idx="13">
                  <c:v>-0.72363970302324931</c:v>
                </c:pt>
                <c:pt idx="14">
                  <c:v>-4.0102393320272967</c:v>
                </c:pt>
                <c:pt idx="15">
                  <c:v>-1.9310992585021154</c:v>
                </c:pt>
                <c:pt idx="16">
                  <c:v>-2.1558938445266236</c:v>
                </c:pt>
                <c:pt idx="17">
                  <c:v>-2.0890092877289241</c:v>
                </c:pt>
                <c:pt idx="18">
                  <c:v>-6.5184660587073395E-2</c:v>
                </c:pt>
                <c:pt idx="19">
                  <c:v>4.4581612397734061E-2</c:v>
                </c:pt>
                <c:pt idx="20">
                  <c:v>-5.1489451481530608</c:v>
                </c:pt>
                <c:pt idx="21">
                  <c:v>0.58534913627886631</c:v>
                </c:pt>
                <c:pt idx="22">
                  <c:v>-3.9489416450074515</c:v>
                </c:pt>
                <c:pt idx="23">
                  <c:v>1.324466728413551</c:v>
                </c:pt>
                <c:pt idx="24">
                  <c:v>-2.0507455091330149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-1.1843984782004746</c:v>
                </c:pt>
                <c:pt idx="1">
                  <c:v>2.197723067384036</c:v>
                </c:pt>
                <c:pt idx="2">
                  <c:v>8.4149525242038052</c:v>
                </c:pt>
                <c:pt idx="3">
                  <c:v>1.8627246960098738</c:v>
                </c:pt>
                <c:pt idx="4">
                  <c:v>2.1174583999631125</c:v>
                </c:pt>
                <c:pt idx="5">
                  <c:v>3.548850854022934</c:v>
                </c:pt>
                <c:pt idx="6">
                  <c:v>-0.38939014830558705</c:v>
                </c:pt>
                <c:pt idx="7">
                  <c:v>8.6275977003890922</c:v>
                </c:pt>
                <c:pt idx="8">
                  <c:v>-1.0961607404554812</c:v>
                </c:pt>
                <c:pt idx="9">
                  <c:v>-0.29839496243260477</c:v>
                </c:pt>
                <c:pt idx="10">
                  <c:v>0.89898425444363639</c:v>
                </c:pt>
                <c:pt idx="11">
                  <c:v>-3.6443848413959756E-2</c:v>
                </c:pt>
                <c:pt idx="12">
                  <c:v>-1.6648644170793236</c:v>
                </c:pt>
                <c:pt idx="13">
                  <c:v>0.34024203620764171</c:v>
                </c:pt>
                <c:pt idx="14">
                  <c:v>-3.0552252372511362</c:v>
                </c:pt>
                <c:pt idx="15">
                  <c:v>-2.877667486941899</c:v>
                </c:pt>
                <c:pt idx="16">
                  <c:v>0.10901929769551977</c:v>
                </c:pt>
                <c:pt idx="17">
                  <c:v>1.3745248740764033</c:v>
                </c:pt>
                <c:pt idx="18">
                  <c:v>-1.1999352142552517</c:v>
                </c:pt>
                <c:pt idx="19">
                  <c:v>-0.12052802193785228</c:v>
                </c:pt>
                <c:pt idx="20">
                  <c:v>-0.91644945722378424</c:v>
                </c:pt>
                <c:pt idx="21">
                  <c:v>2.1440901183507268</c:v>
                </c:pt>
                <c:pt idx="22">
                  <c:v>-1.5427804015166284</c:v>
                </c:pt>
                <c:pt idx="23">
                  <c:v>-2.017901758822358</c:v>
                </c:pt>
                <c:pt idx="24">
                  <c:v>5.9284811708460881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4.3644077749408297</c:v>
                </c:pt>
                <c:pt idx="1">
                  <c:v>9.0889222486210883</c:v>
                </c:pt>
                <c:pt idx="2">
                  <c:v>4.4547966614977099</c:v>
                </c:pt>
                <c:pt idx="3">
                  <c:v>-2.8941780681445977</c:v>
                </c:pt>
                <c:pt idx="4">
                  <c:v>-8.820872138079288</c:v>
                </c:pt>
                <c:pt idx="5">
                  <c:v>-2.1096123359182641</c:v>
                </c:pt>
                <c:pt idx="6">
                  <c:v>-4.5635960118741892</c:v>
                </c:pt>
                <c:pt idx="7">
                  <c:v>-2.6244749165939041</c:v>
                </c:pt>
                <c:pt idx="8">
                  <c:v>-7.6803932144493174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1.0133245891835614</c:v>
                </c:pt>
                <c:pt idx="1">
                  <c:v>15.943986474199718</c:v>
                </c:pt>
                <c:pt idx="2">
                  <c:v>7.7426361036390503</c:v>
                </c:pt>
                <c:pt idx="3">
                  <c:v>-1.7013082654932816</c:v>
                </c:pt>
                <c:pt idx="4">
                  <c:v>-5.4836313902898723</c:v>
                </c:pt>
                <c:pt idx="5">
                  <c:v>5.4061637883300762E-2</c:v>
                </c:pt>
                <c:pt idx="6">
                  <c:v>1.2276406611269408</c:v>
                </c:pt>
                <c:pt idx="7">
                  <c:v>-3.5606821603389847</c:v>
                </c:pt>
                <c:pt idx="8">
                  <c:v>-1.3840276499104363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19.063861545216149</c:v>
                </c:pt>
                <c:pt idx="1">
                  <c:v>20.493398093237104</c:v>
                </c:pt>
                <c:pt idx="2">
                  <c:v>20.338599458516057</c:v>
                </c:pt>
                <c:pt idx="3">
                  <c:v>21.47349514333462</c:v>
                </c:pt>
                <c:pt idx="4">
                  <c:v>20.506251419462316</c:v>
                </c:pt>
                <c:pt idx="5">
                  <c:v>21.732746128315462</c:v>
                </c:pt>
                <c:pt idx="6">
                  <c:v>21.477006215724529</c:v>
                </c:pt>
                <c:pt idx="7">
                  <c:v>22.465186898110247</c:v>
                </c:pt>
                <c:pt idx="8">
                  <c:v>23.983815098223161</c:v>
                </c:pt>
                <c:pt idx="9">
                  <c:v>24.6835989163352</c:v>
                </c:pt>
                <c:pt idx="10">
                  <c:v>25.494593563241615</c:v>
                </c:pt>
                <c:pt idx="11">
                  <c:v>22.058977993638244</c:v>
                </c:pt>
                <c:pt idx="12">
                  <c:v>22.112113100530657</c:v>
                </c:pt>
                <c:pt idx="13">
                  <c:v>22.251477533401989</c:v>
                </c:pt>
                <c:pt idx="14">
                  <c:v>22.426407836797981</c:v>
                </c:pt>
                <c:pt idx="15">
                  <c:v>22.592914136774038</c:v>
                </c:pt>
                <c:pt idx="16">
                  <c:v>22.746689355286442</c:v>
                </c:pt>
                <c:pt idx="17">
                  <c:v>22.906439140500712</c:v>
                </c:pt>
                <c:pt idx="18">
                  <c:v>23.073449186626593</c:v>
                </c:pt>
                <c:pt idx="19">
                  <c:v>23.23501546425971</c:v>
                </c:pt>
                <c:pt idx="20">
                  <c:v>23.405580506848615</c:v>
                </c:pt>
                <c:pt idx="21">
                  <c:v>23.596050121789933</c:v>
                </c:pt>
                <c:pt idx="22">
                  <c:v>23.808763811615353</c:v>
                </c:pt>
                <c:pt idx="23">
                  <c:v>23.98765507669135</c:v>
                </c:pt>
                <c:pt idx="24">
                  <c:v>24.169627216714936</c:v>
                </c:pt>
                <c:pt idx="25">
                  <c:v>24.310195085041141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11.099502450374555</c:v>
                </c:pt>
                <c:pt idx="1">
                  <c:v>12.431673585631831</c:v>
                </c:pt>
                <c:pt idx="2">
                  <c:v>12.409851749740088</c:v>
                </c:pt>
                <c:pt idx="3">
                  <c:v>13.114807576500439</c:v>
                </c:pt>
                <c:pt idx="4">
                  <c:v>13.246394368421342</c:v>
                </c:pt>
                <c:pt idx="5">
                  <c:v>14.273459833951767</c:v>
                </c:pt>
                <c:pt idx="6">
                  <c:v>11.352471206193496</c:v>
                </c:pt>
                <c:pt idx="7">
                  <c:v>12.247933009827268</c:v>
                </c:pt>
                <c:pt idx="8">
                  <c:v>12.68786338970196</c:v>
                </c:pt>
                <c:pt idx="9">
                  <c:v>15.284069755960411</c:v>
                </c:pt>
                <c:pt idx="10">
                  <c:v>14.876020173966445</c:v>
                </c:pt>
                <c:pt idx="11">
                  <c:v>14.446726164250826</c:v>
                </c:pt>
                <c:pt idx="12">
                  <c:v>14.543020185401449</c:v>
                </c:pt>
                <c:pt idx="13">
                  <c:v>14.710213698789181</c:v>
                </c:pt>
                <c:pt idx="14">
                  <c:v>14.92086412180703</c:v>
                </c:pt>
                <c:pt idx="15">
                  <c:v>15.127889131113388</c:v>
                </c:pt>
                <c:pt idx="16">
                  <c:v>15.319119759134436</c:v>
                </c:pt>
                <c:pt idx="17">
                  <c:v>15.519381767582402</c:v>
                </c:pt>
                <c:pt idx="18">
                  <c:v>15.726195589987162</c:v>
                </c:pt>
                <c:pt idx="19">
                  <c:v>15.93179735562464</c:v>
                </c:pt>
                <c:pt idx="20">
                  <c:v>16.144159600778192</c:v>
                </c:pt>
                <c:pt idx="21">
                  <c:v>16.380464158163498</c:v>
                </c:pt>
                <c:pt idx="22">
                  <c:v>16.637341621817527</c:v>
                </c:pt>
                <c:pt idx="23">
                  <c:v>16.85173458813183</c:v>
                </c:pt>
                <c:pt idx="24">
                  <c:v>17.046122290121431</c:v>
                </c:pt>
                <c:pt idx="25">
                  <c:v>17.073743241350481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20.661142206096756</c:v>
                </c:pt>
                <c:pt idx="1">
                  <c:v>19.995198492116373</c:v>
                </c:pt>
                <c:pt idx="2">
                  <c:v>19.993069572735624</c:v>
                </c:pt>
                <c:pt idx="3">
                  <c:v>19.703430537251997</c:v>
                </c:pt>
                <c:pt idx="4">
                  <c:v>20.173330119521985</c:v>
                </c:pt>
                <c:pt idx="5">
                  <c:v>21.426021449350184</c:v>
                </c:pt>
                <c:pt idx="6">
                  <c:v>20.515697199383919</c:v>
                </c:pt>
                <c:pt idx="7">
                  <c:v>20.764668898200423</c:v>
                </c:pt>
                <c:pt idx="8">
                  <c:v>22.60994461445474</c:v>
                </c:pt>
                <c:pt idx="9">
                  <c:v>22.37568539968057</c:v>
                </c:pt>
                <c:pt idx="10">
                  <c:v>23.46501028467237</c:v>
                </c:pt>
                <c:pt idx="11">
                  <c:v>27.157924428775761</c:v>
                </c:pt>
                <c:pt idx="12">
                  <c:v>27.392637921277707</c:v>
                </c:pt>
                <c:pt idx="13">
                  <c:v>27.720207094110052</c:v>
                </c:pt>
                <c:pt idx="14">
                  <c:v>28.096395920143792</c:v>
                </c:pt>
                <c:pt idx="15">
                  <c:v>28.440045818154424</c:v>
                </c:pt>
                <c:pt idx="16">
                  <c:v>28.757724620297356</c:v>
                </c:pt>
                <c:pt idx="17">
                  <c:v>29.077897685062663</c:v>
                </c:pt>
                <c:pt idx="18">
                  <c:v>29.411291004274389</c:v>
                </c:pt>
                <c:pt idx="19">
                  <c:v>29.741917953277287</c:v>
                </c:pt>
                <c:pt idx="20">
                  <c:v>30.092299922814213</c:v>
                </c:pt>
                <c:pt idx="21">
                  <c:v>30.443489177869189</c:v>
                </c:pt>
                <c:pt idx="22">
                  <c:v>30.799020181120436</c:v>
                </c:pt>
                <c:pt idx="23">
                  <c:v>31.15498208792452</c:v>
                </c:pt>
                <c:pt idx="24">
                  <c:v>31.521242101344892</c:v>
                </c:pt>
                <c:pt idx="25">
                  <c:v>31.879962808876176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23.004197545390944</c:v>
                </c:pt>
                <c:pt idx="1">
                  <c:v>22.962396677335018</c:v>
                </c:pt>
                <c:pt idx="2">
                  <c:v>24.023782540773443</c:v>
                </c:pt>
                <c:pt idx="3">
                  <c:v>24.877832215253711</c:v>
                </c:pt>
                <c:pt idx="4">
                  <c:v>27.614832615139868</c:v>
                </c:pt>
                <c:pt idx="5">
                  <c:v>27.572687353088561</c:v>
                </c:pt>
                <c:pt idx="6">
                  <c:v>26.202035430279953</c:v>
                </c:pt>
                <c:pt idx="7">
                  <c:v>27.472103775112931</c:v>
                </c:pt>
                <c:pt idx="8">
                  <c:v>27.412441509935594</c:v>
                </c:pt>
                <c:pt idx="9">
                  <c:v>27.845345060706592</c:v>
                </c:pt>
                <c:pt idx="10">
                  <c:v>29.071675612099103</c:v>
                </c:pt>
                <c:pt idx="11">
                  <c:v>27.653909971562218</c:v>
                </c:pt>
                <c:pt idx="12">
                  <c:v>27.95242470480251</c:v>
                </c:pt>
                <c:pt idx="13">
                  <c:v>28.271111401650302</c:v>
                </c:pt>
                <c:pt idx="14">
                  <c:v>28.573685249203123</c:v>
                </c:pt>
                <c:pt idx="15">
                  <c:v>28.849548232654982</c:v>
                </c:pt>
                <c:pt idx="16">
                  <c:v>29.103195697702766</c:v>
                </c:pt>
                <c:pt idx="17">
                  <c:v>29.333413187073145</c:v>
                </c:pt>
                <c:pt idx="18">
                  <c:v>29.528527785720282</c:v>
                </c:pt>
                <c:pt idx="19">
                  <c:v>29.716529045186078</c:v>
                </c:pt>
                <c:pt idx="20">
                  <c:v>29.913907353747781</c:v>
                </c:pt>
                <c:pt idx="21">
                  <c:v>30.131267894046186</c:v>
                </c:pt>
                <c:pt idx="22">
                  <c:v>30.349647641535341</c:v>
                </c:pt>
                <c:pt idx="23">
                  <c:v>30.568304698694401</c:v>
                </c:pt>
                <c:pt idx="24">
                  <c:v>30.77246366872577</c:v>
                </c:pt>
                <c:pt idx="25">
                  <c:v>30.934400308108977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19.858949033006741</c:v>
                </c:pt>
                <c:pt idx="1">
                  <c:v>20.724409719361962</c:v>
                </c:pt>
                <c:pt idx="2">
                  <c:v>22.893903406865348</c:v>
                </c:pt>
                <c:pt idx="3">
                  <c:v>19.58256557647962</c:v>
                </c:pt>
                <c:pt idx="4">
                  <c:v>20.204339892937735</c:v>
                </c:pt>
                <c:pt idx="5">
                  <c:v>21.073206393473658</c:v>
                </c:pt>
                <c:pt idx="6">
                  <c:v>20.01447977467048</c:v>
                </c:pt>
                <c:pt idx="7">
                  <c:v>19.82956253393985</c:v>
                </c:pt>
                <c:pt idx="8">
                  <c:v>20.463522279358855</c:v>
                </c:pt>
                <c:pt idx="9">
                  <c:v>21.064663212375542</c:v>
                </c:pt>
                <c:pt idx="10">
                  <c:v>22.124493247781583</c:v>
                </c:pt>
                <c:pt idx="11">
                  <c:v>21.667258620157238</c:v>
                </c:pt>
                <c:pt idx="12">
                  <c:v>22.190111190229015</c:v>
                </c:pt>
                <c:pt idx="13">
                  <c:v>22.45502778863445</c:v>
                </c:pt>
                <c:pt idx="14">
                  <c:v>22.709303367394053</c:v>
                </c:pt>
                <c:pt idx="15">
                  <c:v>22.864573174949591</c:v>
                </c:pt>
                <c:pt idx="16">
                  <c:v>22.992928530810044</c:v>
                </c:pt>
                <c:pt idx="17">
                  <c:v>23.134465960254584</c:v>
                </c:pt>
                <c:pt idx="18">
                  <c:v>23.270767565121659</c:v>
                </c:pt>
                <c:pt idx="19">
                  <c:v>23.400650094552695</c:v>
                </c:pt>
                <c:pt idx="20">
                  <c:v>23.53688456129775</c:v>
                </c:pt>
                <c:pt idx="21">
                  <c:v>23.679650810024686</c:v>
                </c:pt>
                <c:pt idx="22">
                  <c:v>23.822920087880647</c:v>
                </c:pt>
                <c:pt idx="23">
                  <c:v>23.965256537435696</c:v>
                </c:pt>
                <c:pt idx="24">
                  <c:v>24.105076588942836</c:v>
                </c:pt>
                <c:pt idx="25">
                  <c:v>24.241951647744695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21.313969863124306</c:v>
                </c:pt>
                <c:pt idx="1">
                  <c:v>19.746091331294899</c:v>
                </c:pt>
                <c:pt idx="2">
                  <c:v>18.177307216385458</c:v>
                </c:pt>
                <c:pt idx="3">
                  <c:v>19.370158650255174</c:v>
                </c:pt>
                <c:pt idx="4">
                  <c:v>19.192677370177364</c:v>
                </c:pt>
                <c:pt idx="5">
                  <c:v>20.053361439408224</c:v>
                </c:pt>
                <c:pt idx="6">
                  <c:v>19.411986291350718</c:v>
                </c:pt>
                <c:pt idx="7">
                  <c:v>19.102422051302646</c:v>
                </c:pt>
                <c:pt idx="8">
                  <c:v>20.702256653701554</c:v>
                </c:pt>
                <c:pt idx="9">
                  <c:v>21.593011873697176</c:v>
                </c:pt>
                <c:pt idx="10">
                  <c:v>24.553019739388649</c:v>
                </c:pt>
                <c:pt idx="11">
                  <c:v>24.198277570691445</c:v>
                </c:pt>
                <c:pt idx="12">
                  <c:v>24.27282136928741</c:v>
                </c:pt>
                <c:pt idx="13">
                  <c:v>24.505874509859009</c:v>
                </c:pt>
                <c:pt idx="14">
                  <c:v>24.779997723306813</c:v>
                </c:pt>
                <c:pt idx="15">
                  <c:v>25.062874489344967</c:v>
                </c:pt>
                <c:pt idx="16">
                  <c:v>25.340121020117689</c:v>
                </c:pt>
                <c:pt idx="17">
                  <c:v>25.616058312326849</c:v>
                </c:pt>
                <c:pt idx="18">
                  <c:v>25.910147199592782</c:v>
                </c:pt>
                <c:pt idx="19">
                  <c:v>26.205246162759046</c:v>
                </c:pt>
                <c:pt idx="20">
                  <c:v>26.52379646560999</c:v>
                </c:pt>
                <c:pt idx="21">
                  <c:v>26.85111722238867</c:v>
                </c:pt>
                <c:pt idx="22">
                  <c:v>27.16626412157218</c:v>
                </c:pt>
                <c:pt idx="23">
                  <c:v>27.47945725779898</c:v>
                </c:pt>
                <c:pt idx="24">
                  <c:v>27.798514189263543</c:v>
                </c:pt>
                <c:pt idx="25">
                  <c:v>28.101870593411583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9.7200570514138782</c:v>
                </c:pt>
                <c:pt idx="1">
                  <c:v>9.5534611874831779</c:v>
                </c:pt>
                <c:pt idx="2">
                  <c:v>9.7242987307515989</c:v>
                </c:pt>
                <c:pt idx="3">
                  <c:v>9.8060954007296424</c:v>
                </c:pt>
                <c:pt idx="4">
                  <c:v>8.8644480610007736</c:v>
                </c:pt>
                <c:pt idx="5">
                  <c:v>9.0554566906705674</c:v>
                </c:pt>
                <c:pt idx="6">
                  <c:v>8.9810175137671813</c:v>
                </c:pt>
                <c:pt idx="7">
                  <c:v>10.16727918930302</c:v>
                </c:pt>
                <c:pt idx="8">
                  <c:v>10.611653784202163</c:v>
                </c:pt>
                <c:pt idx="9">
                  <c:v>9.8720265188058907</c:v>
                </c:pt>
                <c:pt idx="10">
                  <c:v>10.660548134316841</c:v>
                </c:pt>
                <c:pt idx="11">
                  <c:v>9.6909647577675138</c:v>
                </c:pt>
                <c:pt idx="12">
                  <c:v>9.7185608229776115</c:v>
                </c:pt>
                <c:pt idx="13">
                  <c:v>9.7564641785860662</c:v>
                </c:pt>
                <c:pt idx="14">
                  <c:v>9.8106342652232517</c:v>
                </c:pt>
                <c:pt idx="15">
                  <c:v>9.8510600660076371</c:v>
                </c:pt>
                <c:pt idx="16">
                  <c:v>9.8856741600359612</c:v>
                </c:pt>
                <c:pt idx="17">
                  <c:v>9.9199279840833103</c:v>
                </c:pt>
                <c:pt idx="18">
                  <c:v>9.9569956893684921</c:v>
                </c:pt>
                <c:pt idx="19">
                  <c:v>9.9874381760525708</c:v>
                </c:pt>
                <c:pt idx="20">
                  <c:v>10.030384051035988</c:v>
                </c:pt>
                <c:pt idx="21">
                  <c:v>10.070767573382033</c:v>
                </c:pt>
                <c:pt idx="22">
                  <c:v>10.123315227985534</c:v>
                </c:pt>
                <c:pt idx="23">
                  <c:v>10.169069022920766</c:v>
                </c:pt>
                <c:pt idx="24">
                  <c:v>10.225130718760594</c:v>
                </c:pt>
                <c:pt idx="25">
                  <c:v>10.271157986011254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7.2004867239717205</c:v>
                </c:pt>
                <c:pt idx="1">
                  <c:v>8.9682739373475702</c:v>
                </c:pt>
                <c:pt idx="2">
                  <c:v>9.0265579771180899</c:v>
                </c:pt>
                <c:pt idx="3">
                  <c:v>8.9384687710445228</c:v>
                </c:pt>
                <c:pt idx="4">
                  <c:v>9.7776036423453512</c:v>
                </c:pt>
                <c:pt idx="5">
                  <c:v>9.6622274795413894</c:v>
                </c:pt>
                <c:pt idx="6">
                  <c:v>9.1078879981596348</c:v>
                </c:pt>
                <c:pt idx="7">
                  <c:v>9.2526647137298372</c:v>
                </c:pt>
                <c:pt idx="8">
                  <c:v>9.9955073132360184</c:v>
                </c:pt>
                <c:pt idx="9">
                  <c:v>9.7417880098546465</c:v>
                </c:pt>
                <c:pt idx="10">
                  <c:v>10.366699906328211</c:v>
                </c:pt>
                <c:pt idx="11">
                  <c:v>15.224223148393582</c:v>
                </c:pt>
                <c:pt idx="12">
                  <c:v>15.512350657659887</c:v>
                </c:pt>
                <c:pt idx="13">
                  <c:v>15.810963443312666</c:v>
                </c:pt>
                <c:pt idx="14">
                  <c:v>16.101112939062723</c:v>
                </c:pt>
                <c:pt idx="15">
                  <c:v>16.378111307283991</c:v>
                </c:pt>
                <c:pt idx="16">
                  <c:v>16.633907350245529</c:v>
                </c:pt>
                <c:pt idx="17">
                  <c:v>16.885577588859974</c:v>
                </c:pt>
                <c:pt idx="18">
                  <c:v>17.145639887674218</c:v>
                </c:pt>
                <c:pt idx="19">
                  <c:v>17.399255554295607</c:v>
                </c:pt>
                <c:pt idx="20">
                  <c:v>17.661968756261182</c:v>
                </c:pt>
                <c:pt idx="21">
                  <c:v>17.914790493122613</c:v>
                </c:pt>
                <c:pt idx="22">
                  <c:v>18.166625328928511</c:v>
                </c:pt>
                <c:pt idx="23">
                  <c:v>18.438731895275325</c:v>
                </c:pt>
                <c:pt idx="24">
                  <c:v>18.712768191777858</c:v>
                </c:pt>
                <c:pt idx="25">
                  <c:v>18.994297606717303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7.421003113101043</c:v>
                </c:pt>
                <c:pt idx="1">
                  <c:v>7.9780678317844362</c:v>
                </c:pt>
                <c:pt idx="2">
                  <c:v>7.1626436539708962</c:v>
                </c:pt>
                <c:pt idx="3">
                  <c:v>6.9820047311140128</c:v>
                </c:pt>
                <c:pt idx="4">
                  <c:v>6.5536449997768376</c:v>
                </c:pt>
                <c:pt idx="5">
                  <c:v>6.3572759436806416</c:v>
                </c:pt>
                <c:pt idx="6">
                  <c:v>6.7732339455555062</c:v>
                </c:pt>
                <c:pt idx="7">
                  <c:v>6.7547978258827577</c:v>
                </c:pt>
                <c:pt idx="8">
                  <c:v>6.6400979220714822</c:v>
                </c:pt>
                <c:pt idx="9">
                  <c:v>6.7089345467370745</c:v>
                </c:pt>
                <c:pt idx="10">
                  <c:v>7.0349632192483194</c:v>
                </c:pt>
                <c:pt idx="11">
                  <c:v>5.5730637740699107</c:v>
                </c:pt>
                <c:pt idx="12">
                  <c:v>5.547850598486348</c:v>
                </c:pt>
                <c:pt idx="13">
                  <c:v>5.5619743009920253</c:v>
                </c:pt>
                <c:pt idx="14">
                  <c:v>5.571486141138501</c:v>
                </c:pt>
                <c:pt idx="15">
                  <c:v>5.6099252766137422</c:v>
                </c:pt>
                <c:pt idx="16">
                  <c:v>5.6457517143321043</c:v>
                </c:pt>
                <c:pt idx="17">
                  <c:v>5.680929832721052</c:v>
                </c:pt>
                <c:pt idx="18">
                  <c:v>5.7127431679904772</c:v>
                </c:pt>
                <c:pt idx="19">
                  <c:v>5.7470192079327642</c:v>
                </c:pt>
                <c:pt idx="20">
                  <c:v>5.7764133786889715</c:v>
                </c:pt>
                <c:pt idx="21">
                  <c:v>5.8064932034796426</c:v>
                </c:pt>
                <c:pt idx="22">
                  <c:v>5.8432449385219414</c:v>
                </c:pt>
                <c:pt idx="23">
                  <c:v>5.8834158354653372</c:v>
                </c:pt>
                <c:pt idx="24">
                  <c:v>5.9092862165335713</c:v>
                </c:pt>
                <c:pt idx="25">
                  <c:v>5.9388024787928382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3.9769687302892316</c:v>
                </c:pt>
                <c:pt idx="1">
                  <c:v>3.9527397107658699</c:v>
                </c:pt>
                <c:pt idx="2">
                  <c:v>4.5437246819902146</c:v>
                </c:pt>
                <c:pt idx="3">
                  <c:v>5.0802594567413477</c:v>
                </c:pt>
                <c:pt idx="4">
                  <c:v>4.9582678675935501</c:v>
                </c:pt>
                <c:pt idx="5">
                  <c:v>5.8966157276684088</c:v>
                </c:pt>
                <c:pt idx="6">
                  <c:v>4.8903661777244682</c:v>
                </c:pt>
                <c:pt idx="7">
                  <c:v>5.2797341141220455</c:v>
                </c:pt>
                <c:pt idx="8">
                  <c:v>5.4720406008644558</c:v>
                </c:pt>
                <c:pt idx="9">
                  <c:v>6.1131088434724585</c:v>
                </c:pt>
                <c:pt idx="10">
                  <c:v>5.7434457670382706</c:v>
                </c:pt>
                <c:pt idx="11">
                  <c:v>4.8782420180717132</c:v>
                </c:pt>
                <c:pt idx="12">
                  <c:v>4.8194233412924854</c:v>
                </c:pt>
                <c:pt idx="13">
                  <c:v>4.839860197592138</c:v>
                </c:pt>
                <c:pt idx="14">
                  <c:v>4.8851731655568766</c:v>
                </c:pt>
                <c:pt idx="15">
                  <c:v>4.9313016564065997</c:v>
                </c:pt>
                <c:pt idx="16">
                  <c:v>4.9743592462102395</c:v>
                </c:pt>
                <c:pt idx="17">
                  <c:v>5.0192641403376319</c:v>
                </c:pt>
                <c:pt idx="18">
                  <c:v>5.0650389982223025</c:v>
                </c:pt>
                <c:pt idx="19">
                  <c:v>5.1110704071888327</c:v>
                </c:pt>
                <c:pt idx="20">
                  <c:v>5.1638710551416622</c:v>
                </c:pt>
                <c:pt idx="21">
                  <c:v>5.2176991126590844</c:v>
                </c:pt>
                <c:pt idx="22">
                  <c:v>5.2641670741557274</c:v>
                </c:pt>
                <c:pt idx="23">
                  <c:v>5.3109808692218445</c:v>
                </c:pt>
                <c:pt idx="24">
                  <c:v>5.3488487391721202</c:v>
                </c:pt>
                <c:pt idx="25">
                  <c:v>5.4450508046056658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21.962015465236178</c:v>
                </c:pt>
                <c:pt idx="1">
                  <c:v>19.666690508743883</c:v>
                </c:pt>
                <c:pt idx="2">
                  <c:v>19.280615078467648</c:v>
                </c:pt>
                <c:pt idx="3">
                  <c:v>19.698126809268608</c:v>
                </c:pt>
                <c:pt idx="4">
                  <c:v>20.41880948657554</c:v>
                </c:pt>
                <c:pt idx="5">
                  <c:v>20.575349082820935</c:v>
                </c:pt>
                <c:pt idx="6">
                  <c:v>19.602281319290363</c:v>
                </c:pt>
                <c:pt idx="7">
                  <c:v>20.02142604676305</c:v>
                </c:pt>
                <c:pt idx="8">
                  <c:v>20.905266611876854</c:v>
                </c:pt>
                <c:pt idx="9">
                  <c:v>21.093783119003387</c:v>
                </c:pt>
                <c:pt idx="10">
                  <c:v>22.196064558948006</c:v>
                </c:pt>
                <c:pt idx="11">
                  <c:v>21.562594582072467</c:v>
                </c:pt>
                <c:pt idx="12">
                  <c:v>21.54694691000417</c:v>
                </c:pt>
                <c:pt idx="13">
                  <c:v>21.640258408973637</c:v>
                </c:pt>
                <c:pt idx="14">
                  <c:v>21.76715457678084</c:v>
                </c:pt>
                <c:pt idx="15">
                  <c:v>21.879401738972422</c:v>
                </c:pt>
                <c:pt idx="16">
                  <c:v>21.976945731875059</c:v>
                </c:pt>
                <c:pt idx="17">
                  <c:v>22.075185979938446</c:v>
                </c:pt>
                <c:pt idx="18">
                  <c:v>22.19041329992713</c:v>
                </c:pt>
                <c:pt idx="19">
                  <c:v>22.29034363795121</c:v>
                </c:pt>
                <c:pt idx="20">
                  <c:v>22.415594788473271</c:v>
                </c:pt>
                <c:pt idx="21">
                  <c:v>22.5512209863296</c:v>
                </c:pt>
                <c:pt idx="22">
                  <c:v>22.687699632554377</c:v>
                </c:pt>
                <c:pt idx="23">
                  <c:v>22.820994772298477</c:v>
                </c:pt>
                <c:pt idx="24">
                  <c:v>22.969425040120875</c:v>
                </c:pt>
                <c:pt idx="25">
                  <c:v>23.095048813391642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44.457169080464226</c:v>
                </c:pt>
                <c:pt idx="1">
                  <c:v>44.136781410943357</c:v>
                </c:pt>
                <c:pt idx="2">
                  <c:v>41.956823777291063</c:v>
                </c:pt>
                <c:pt idx="3">
                  <c:v>41.808912238742359</c:v>
                </c:pt>
                <c:pt idx="4">
                  <c:v>43.436692009491196</c:v>
                </c:pt>
                <c:pt idx="5">
                  <c:v>45.581332961093814</c:v>
                </c:pt>
                <c:pt idx="6">
                  <c:v>42.448752295348783</c:v>
                </c:pt>
                <c:pt idx="7">
                  <c:v>42.429946834705817</c:v>
                </c:pt>
                <c:pt idx="8">
                  <c:v>43.266087612929859</c:v>
                </c:pt>
                <c:pt idx="9">
                  <c:v>42.127551018988008</c:v>
                </c:pt>
                <c:pt idx="10">
                  <c:v>44.05591851005456</c:v>
                </c:pt>
                <c:pt idx="11">
                  <c:v>45.270921219265574</c:v>
                </c:pt>
                <c:pt idx="12">
                  <c:v>45.072474744665243</c:v>
                </c:pt>
                <c:pt idx="13">
                  <c:v>45.00498722268599</c:v>
                </c:pt>
                <c:pt idx="14">
                  <c:v>44.990890504933425</c:v>
                </c:pt>
                <c:pt idx="15">
                  <c:v>45.007763743603086</c:v>
                </c:pt>
                <c:pt idx="16">
                  <c:v>44.953488897680572</c:v>
                </c:pt>
                <c:pt idx="17">
                  <c:v>44.875894299912829</c:v>
                </c:pt>
                <c:pt idx="18">
                  <c:v>44.747802419168693</c:v>
                </c:pt>
                <c:pt idx="19">
                  <c:v>44.654283423535688</c:v>
                </c:pt>
                <c:pt idx="20">
                  <c:v>44.565620111099904</c:v>
                </c:pt>
                <c:pt idx="21">
                  <c:v>44.482121067315752</c:v>
                </c:pt>
                <c:pt idx="22">
                  <c:v>44.386057138742032</c:v>
                </c:pt>
                <c:pt idx="23">
                  <c:v>44.248186740838314</c:v>
                </c:pt>
                <c:pt idx="24">
                  <c:v>44.085793689580868</c:v>
                </c:pt>
                <c:pt idx="25">
                  <c:v>44.019474661640601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10.515957482072256</c:v>
                </c:pt>
                <c:pt idx="1">
                  <c:v>9.7907571541377862</c:v>
                </c:pt>
                <c:pt idx="2">
                  <c:v>9.2145678850505455</c:v>
                </c:pt>
                <c:pt idx="3">
                  <c:v>9.4910351715316601</c:v>
                </c:pt>
                <c:pt idx="4">
                  <c:v>9.9803929886229916</c:v>
                </c:pt>
                <c:pt idx="5">
                  <c:v>9.7042932340862418</c:v>
                </c:pt>
                <c:pt idx="6">
                  <c:v>8.6669237178229519</c:v>
                </c:pt>
                <c:pt idx="7">
                  <c:v>8.6789749050434679</c:v>
                </c:pt>
                <c:pt idx="8">
                  <c:v>9.1793171142746601</c:v>
                </c:pt>
                <c:pt idx="9">
                  <c:v>8.30386091345712</c:v>
                </c:pt>
                <c:pt idx="10">
                  <c:v>8.3355296169808994</c:v>
                </c:pt>
                <c:pt idx="11">
                  <c:v>8.3895392012393444</c:v>
                </c:pt>
                <c:pt idx="12">
                  <c:v>8.2863350485320169</c:v>
                </c:pt>
                <c:pt idx="13">
                  <c:v>8.1825013075773114</c:v>
                </c:pt>
                <c:pt idx="14">
                  <c:v>8.1025095617673841</c:v>
                </c:pt>
                <c:pt idx="15">
                  <c:v>8.0075533447687288</c:v>
                </c:pt>
                <c:pt idx="16">
                  <c:v>7.8924680489393655</c:v>
                </c:pt>
                <c:pt idx="17">
                  <c:v>7.7675462400705166</c:v>
                </c:pt>
                <c:pt idx="18">
                  <c:v>7.6373836373678925</c:v>
                </c:pt>
                <c:pt idx="19">
                  <c:v>7.522187268196201</c:v>
                </c:pt>
                <c:pt idx="20">
                  <c:v>7.3869413528130439</c:v>
                </c:pt>
                <c:pt idx="21">
                  <c:v>7.102085067767721</c:v>
                </c:pt>
                <c:pt idx="22">
                  <c:v>6.7688733727557766</c:v>
                </c:pt>
                <c:pt idx="23">
                  <c:v>6.6079616363061859</c:v>
                </c:pt>
                <c:pt idx="24">
                  <c:v>6.5074672647324361</c:v>
                </c:pt>
                <c:pt idx="25">
                  <c:v>6.6706651999015758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4.2978997611605214</c:v>
                </c:pt>
                <c:pt idx="1">
                  <c:v>6.6943544018479688</c:v>
                </c:pt>
                <c:pt idx="2">
                  <c:v>3.9816702683469143</c:v>
                </c:pt>
                <c:pt idx="3">
                  <c:v>4.7967936730830978</c:v>
                </c:pt>
                <c:pt idx="4">
                  <c:v>5.492055014139722</c:v>
                </c:pt>
                <c:pt idx="5">
                  <c:v>4.6441267016966581</c:v>
                </c:pt>
                <c:pt idx="6">
                  <c:v>3.4427760844025515</c:v>
                </c:pt>
                <c:pt idx="7">
                  <c:v>4.2339988313997736</c:v>
                </c:pt>
                <c:pt idx="8">
                  <c:v>4.7369958179753926</c:v>
                </c:pt>
                <c:pt idx="9">
                  <c:v>3.9176639986628095</c:v>
                </c:pt>
                <c:pt idx="10">
                  <c:v>3.9204869986734088</c:v>
                </c:pt>
                <c:pt idx="11">
                  <c:v>3.678452780892894</c:v>
                </c:pt>
                <c:pt idx="12">
                  <c:v>3.7068939489993689</c:v>
                </c:pt>
                <c:pt idx="13">
                  <c:v>3.7575906148507525</c:v>
                </c:pt>
                <c:pt idx="14">
                  <c:v>3.8126254271036197</c:v>
                </c:pt>
                <c:pt idx="15">
                  <c:v>3.8589700159292555</c:v>
                </c:pt>
                <c:pt idx="16">
                  <c:v>3.9016848627064658</c:v>
                </c:pt>
                <c:pt idx="17">
                  <c:v>3.9423765275680438</c:v>
                </c:pt>
                <c:pt idx="18">
                  <c:v>3.9855198516024526</c:v>
                </c:pt>
                <c:pt idx="19">
                  <c:v>4.0272650472862068</c:v>
                </c:pt>
                <c:pt idx="20">
                  <c:v>4.0703630031725435</c:v>
                </c:pt>
                <c:pt idx="21">
                  <c:v>4.1116166567555039</c:v>
                </c:pt>
                <c:pt idx="22">
                  <c:v>4.1505582816848046</c:v>
                </c:pt>
                <c:pt idx="23">
                  <c:v>4.1895462116211579</c:v>
                </c:pt>
                <c:pt idx="24">
                  <c:v>4.225699748554546</c:v>
                </c:pt>
                <c:pt idx="25">
                  <c:v>4.2607290348810505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23.439319276330341</c:v>
                </c:pt>
                <c:pt idx="1">
                  <c:v>24.483083044275119</c:v>
                </c:pt>
                <c:pt idx="2">
                  <c:v>21.269811732198395</c:v>
                </c:pt>
                <c:pt idx="3">
                  <c:v>23.24865765598701</c:v>
                </c:pt>
                <c:pt idx="4">
                  <c:v>23.896382287236861</c:v>
                </c:pt>
                <c:pt idx="5">
                  <c:v>23.746739359376495</c:v>
                </c:pt>
                <c:pt idx="6">
                  <c:v>23.20778273259856</c:v>
                </c:pt>
                <c:pt idx="7">
                  <c:v>23.310827191028135</c:v>
                </c:pt>
                <c:pt idx="8">
                  <c:v>23.774386327313238</c:v>
                </c:pt>
                <c:pt idx="9">
                  <c:v>23.284125331339187</c:v>
                </c:pt>
                <c:pt idx="10">
                  <c:v>19.736500027349198</c:v>
                </c:pt>
                <c:pt idx="11">
                  <c:v>19.560772820160427</c:v>
                </c:pt>
                <c:pt idx="12">
                  <c:v>19.275839199033545</c:v>
                </c:pt>
                <c:pt idx="13">
                  <c:v>19.04963643051277</c:v>
                </c:pt>
                <c:pt idx="14">
                  <c:v>18.861773135651479</c:v>
                </c:pt>
                <c:pt idx="15">
                  <c:v>18.682543140417884</c:v>
                </c:pt>
                <c:pt idx="16">
                  <c:v>18.480093909755528</c:v>
                </c:pt>
                <c:pt idx="17">
                  <c:v>18.271429610161668</c:v>
                </c:pt>
                <c:pt idx="18">
                  <c:v>18.059364613081065</c:v>
                </c:pt>
                <c:pt idx="19">
                  <c:v>17.848087834093985</c:v>
                </c:pt>
                <c:pt idx="20">
                  <c:v>17.651314484284462</c:v>
                </c:pt>
                <c:pt idx="21">
                  <c:v>17.460759351843507</c:v>
                </c:pt>
                <c:pt idx="22">
                  <c:v>17.268147367617786</c:v>
                </c:pt>
                <c:pt idx="23">
                  <c:v>17.070205139678635</c:v>
                </c:pt>
                <c:pt idx="24">
                  <c:v>16.876248245584318</c:v>
                </c:pt>
                <c:pt idx="25">
                  <c:v>16.681274790098062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22.163924269137389</c:v>
                </c:pt>
                <c:pt idx="1">
                  <c:v>20.152365517266237</c:v>
                </c:pt>
                <c:pt idx="2">
                  <c:v>18.750782307276047</c:v>
                </c:pt>
                <c:pt idx="3">
                  <c:v>19.923391470846799</c:v>
                </c:pt>
                <c:pt idx="4">
                  <c:v>18.39197786130973</c:v>
                </c:pt>
                <c:pt idx="5">
                  <c:v>18.075106264951447</c:v>
                </c:pt>
                <c:pt idx="6">
                  <c:v>16.589405032604226</c:v>
                </c:pt>
                <c:pt idx="7">
                  <c:v>17.875341101504276</c:v>
                </c:pt>
                <c:pt idx="8">
                  <c:v>18.849977253518588</c:v>
                </c:pt>
                <c:pt idx="9">
                  <c:v>19.872573195366016</c:v>
                </c:pt>
                <c:pt idx="10">
                  <c:v>16.144007006449332</c:v>
                </c:pt>
                <c:pt idx="11">
                  <c:v>16.014408789033475</c:v>
                </c:pt>
                <c:pt idx="12">
                  <c:v>15.799559007623445</c:v>
                </c:pt>
                <c:pt idx="13">
                  <c:v>15.489920483692829</c:v>
                </c:pt>
                <c:pt idx="14">
                  <c:v>15.262594501460008</c:v>
                </c:pt>
                <c:pt idx="15">
                  <c:v>15.102766491302042</c:v>
                </c:pt>
                <c:pt idx="16">
                  <c:v>14.923874756167018</c:v>
                </c:pt>
                <c:pt idx="17">
                  <c:v>14.73122499561228</c:v>
                </c:pt>
                <c:pt idx="18">
                  <c:v>14.554330306982164</c:v>
                </c:pt>
                <c:pt idx="19">
                  <c:v>14.369569890736775</c:v>
                </c:pt>
                <c:pt idx="20">
                  <c:v>14.185591002382234</c:v>
                </c:pt>
                <c:pt idx="21">
                  <c:v>14.000201444043949</c:v>
                </c:pt>
                <c:pt idx="22">
                  <c:v>13.818038113566368</c:v>
                </c:pt>
                <c:pt idx="23">
                  <c:v>13.633959626552691</c:v>
                </c:pt>
                <c:pt idx="24">
                  <c:v>13.450217738600184</c:v>
                </c:pt>
                <c:pt idx="25">
                  <c:v>13.266339519507433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8.5287778207718876</c:v>
                </c:pt>
                <c:pt idx="1">
                  <c:v>8.9771017039950181</c:v>
                </c:pt>
                <c:pt idx="2">
                  <c:v>9.1025109823227712</c:v>
                </c:pt>
                <c:pt idx="3">
                  <c:v>9.0626856277079035</c:v>
                </c:pt>
                <c:pt idx="4">
                  <c:v>9.0874533059234892</c:v>
                </c:pt>
                <c:pt idx="5">
                  <c:v>10.556309552348026</c:v>
                </c:pt>
                <c:pt idx="6">
                  <c:v>9.1571366638625626</c:v>
                </c:pt>
                <c:pt idx="7">
                  <c:v>9.5989537954456594</c:v>
                </c:pt>
                <c:pt idx="8">
                  <c:v>8.594909378715073</c:v>
                </c:pt>
                <c:pt idx="9">
                  <c:v>8.9509468616808601</c:v>
                </c:pt>
                <c:pt idx="10">
                  <c:v>8.4004157078214021</c:v>
                </c:pt>
                <c:pt idx="11">
                  <c:v>8.859132952949178</c:v>
                </c:pt>
                <c:pt idx="12">
                  <c:v>8.8157162731985448</c:v>
                </c:pt>
                <c:pt idx="13">
                  <c:v>8.79107896082472</c:v>
                </c:pt>
                <c:pt idx="14">
                  <c:v>8.7819727477628255</c:v>
                </c:pt>
                <c:pt idx="15">
                  <c:v>8.7703925981518385</c:v>
                </c:pt>
                <c:pt idx="16">
                  <c:v>8.75186028187753</c:v>
                </c:pt>
                <c:pt idx="17">
                  <c:v>8.7228500888987845</c:v>
                </c:pt>
                <c:pt idx="18">
                  <c:v>8.7030015448323557</c:v>
                </c:pt>
                <c:pt idx="19">
                  <c:v>8.6852777736096876</c:v>
                </c:pt>
                <c:pt idx="20">
                  <c:v>8.6693771080370556</c:v>
                </c:pt>
                <c:pt idx="21">
                  <c:v>8.6589570400967855</c:v>
                </c:pt>
                <c:pt idx="22">
                  <c:v>8.6485945676291553</c:v>
                </c:pt>
                <c:pt idx="23">
                  <c:v>8.6249365239394855</c:v>
                </c:pt>
                <c:pt idx="24">
                  <c:v>8.5939891252069458</c:v>
                </c:pt>
                <c:pt idx="25">
                  <c:v>8.5094350055169219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32.875857848599452</c:v>
                </c:pt>
                <c:pt idx="1">
                  <c:v>30.179145822938818</c:v>
                </c:pt>
                <c:pt idx="2">
                  <c:v>31.099931483960852</c:v>
                </c:pt>
                <c:pt idx="3">
                  <c:v>30.827394159631602</c:v>
                </c:pt>
                <c:pt idx="4">
                  <c:v>33.480580981228172</c:v>
                </c:pt>
                <c:pt idx="5">
                  <c:v>33.611923724291351</c:v>
                </c:pt>
                <c:pt idx="6">
                  <c:v>31.99550122399296</c:v>
                </c:pt>
                <c:pt idx="7">
                  <c:v>32.287170032650103</c:v>
                </c:pt>
                <c:pt idx="8">
                  <c:v>31.520115306655459</c:v>
                </c:pt>
                <c:pt idx="9">
                  <c:v>31.357532092217003</c:v>
                </c:pt>
                <c:pt idx="10">
                  <c:v>31.522914436562427</c:v>
                </c:pt>
                <c:pt idx="11">
                  <c:v>31.537738193817383</c:v>
                </c:pt>
                <c:pt idx="12">
                  <c:v>31.721234462622309</c:v>
                </c:pt>
                <c:pt idx="13">
                  <c:v>31.883670537421494</c:v>
                </c:pt>
                <c:pt idx="14">
                  <c:v>32.020297184919727</c:v>
                </c:pt>
                <c:pt idx="15">
                  <c:v>32.111640429522858</c:v>
                </c:pt>
                <c:pt idx="16">
                  <c:v>32.153727203487598</c:v>
                </c:pt>
                <c:pt idx="17">
                  <c:v>32.173713275990373</c:v>
                </c:pt>
                <c:pt idx="18">
                  <c:v>32.228241473468437</c:v>
                </c:pt>
                <c:pt idx="19">
                  <c:v>32.270912249476993</c:v>
                </c:pt>
                <c:pt idx="20">
                  <c:v>32.345173325382135</c:v>
                </c:pt>
                <c:pt idx="21">
                  <c:v>32.433384652241273</c:v>
                </c:pt>
                <c:pt idx="22">
                  <c:v>32.54365762400576</c:v>
                </c:pt>
                <c:pt idx="23">
                  <c:v>32.649347767767033</c:v>
                </c:pt>
                <c:pt idx="24">
                  <c:v>32.772152162105805</c:v>
                </c:pt>
                <c:pt idx="25">
                  <c:v>32.897439310638831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9.050919190720343</c:v>
                </c:pt>
                <c:pt idx="1">
                  <c:v>9.8831843632077714</c:v>
                </c:pt>
                <c:pt idx="2">
                  <c:v>9.3359091736255486</c:v>
                </c:pt>
                <c:pt idx="3">
                  <c:v>9.2782799211524054</c:v>
                </c:pt>
                <c:pt idx="4">
                  <c:v>10.022684415635799</c:v>
                </c:pt>
                <c:pt idx="5">
                  <c:v>10.6944696784219</c:v>
                </c:pt>
                <c:pt idx="6">
                  <c:v>9.4027441314373892</c:v>
                </c:pt>
                <c:pt idx="7">
                  <c:v>10.080797901186017</c:v>
                </c:pt>
                <c:pt idx="8">
                  <c:v>11.061157122646058</c:v>
                </c:pt>
                <c:pt idx="9">
                  <c:v>11.350317753432382</c:v>
                </c:pt>
                <c:pt idx="10">
                  <c:v>10.629285017834826</c:v>
                </c:pt>
                <c:pt idx="11">
                  <c:v>9.5191040282031274</c:v>
                </c:pt>
                <c:pt idx="12">
                  <c:v>9.4240494598905222</c:v>
                </c:pt>
                <c:pt idx="13">
                  <c:v>9.4310399404421403</c:v>
                </c:pt>
                <c:pt idx="14">
                  <c:v>9.4583361871491771</c:v>
                </c:pt>
                <c:pt idx="15">
                  <c:v>9.4788030748209753</c:v>
                </c:pt>
                <c:pt idx="16">
                  <c:v>9.4906128159120851</c:v>
                </c:pt>
                <c:pt idx="17">
                  <c:v>9.4953908437671988</c:v>
                </c:pt>
                <c:pt idx="18">
                  <c:v>9.4949536989864161</c:v>
                </c:pt>
                <c:pt idx="19">
                  <c:v>9.4900769456473988</c:v>
                </c:pt>
                <c:pt idx="20">
                  <c:v>9.4889743024880726</c:v>
                </c:pt>
                <c:pt idx="21">
                  <c:v>9.4878465532616403</c:v>
                </c:pt>
                <c:pt idx="22">
                  <c:v>9.4840240424256503</c:v>
                </c:pt>
                <c:pt idx="23">
                  <c:v>9.4840707793561396</c:v>
                </c:pt>
                <c:pt idx="24">
                  <c:v>9.4716288847917927</c:v>
                </c:pt>
                <c:pt idx="25">
                  <c:v>9.4293498035795746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0.9401943778313594</c:v>
                </c:pt>
                <c:pt idx="1">
                  <c:v>0.66499078801284428</c:v>
                </c:pt>
                <c:pt idx="2">
                  <c:v>0.62674569101522437</c:v>
                </c:pt>
                <c:pt idx="3">
                  <c:v>0.61907638673867926</c:v>
                </c:pt>
                <c:pt idx="4">
                  <c:v>0.65815832123759765</c:v>
                </c:pt>
                <c:pt idx="5">
                  <c:v>0.5821506972067142</c:v>
                </c:pt>
                <c:pt idx="6">
                  <c:v>0.50523023820106461</c:v>
                </c:pt>
                <c:pt idx="7">
                  <c:v>0.56432566900510828</c:v>
                </c:pt>
                <c:pt idx="8">
                  <c:v>0.55148498584366923</c:v>
                </c:pt>
                <c:pt idx="9">
                  <c:v>0.52557261517291276</c:v>
                </c:pt>
                <c:pt idx="10">
                  <c:v>0.62673230960444826</c:v>
                </c:pt>
                <c:pt idx="11">
                  <c:v>0.47096528550556294</c:v>
                </c:pt>
                <c:pt idx="12">
                  <c:v>0.46986908376850745</c:v>
                </c:pt>
                <c:pt idx="13">
                  <c:v>0.47135945024653669</c:v>
                </c:pt>
                <c:pt idx="14">
                  <c:v>0.47285277803556341</c:v>
                </c:pt>
                <c:pt idx="15">
                  <c:v>0.47631168058356205</c:v>
                </c:pt>
                <c:pt idx="16">
                  <c:v>0.47947287074239947</c:v>
                </c:pt>
                <c:pt idx="17">
                  <c:v>0.48266049319944365</c:v>
                </c:pt>
                <c:pt idx="18">
                  <c:v>0.48565669339529838</c:v>
                </c:pt>
                <c:pt idx="19">
                  <c:v>0.48898007544448507</c:v>
                </c:pt>
                <c:pt idx="20">
                  <c:v>0.49184401024226837</c:v>
                </c:pt>
                <c:pt idx="21">
                  <c:v>0.49469483674961101</c:v>
                </c:pt>
                <c:pt idx="22">
                  <c:v>0.4977247104247377</c:v>
                </c:pt>
                <c:pt idx="23">
                  <c:v>0.50125285398761876</c:v>
                </c:pt>
                <c:pt idx="24">
                  <c:v>0.50362177071305692</c:v>
                </c:pt>
                <c:pt idx="25">
                  <c:v>0.50620428766659598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40.909376604646646</c:v>
                </c:pt>
                <c:pt idx="1">
                  <c:v>42.010705679764605</c:v>
                </c:pt>
                <c:pt idx="2">
                  <c:v>42.9783993786818</c:v>
                </c:pt>
                <c:pt idx="3">
                  <c:v>40.391522524422548</c:v>
                </c:pt>
                <c:pt idx="4">
                  <c:v>47.022555434912228</c:v>
                </c:pt>
                <c:pt idx="5">
                  <c:v>47.905002120359619</c:v>
                </c:pt>
                <c:pt idx="6">
                  <c:v>46.643289242869635</c:v>
                </c:pt>
                <c:pt idx="7">
                  <c:v>44.154604502421044</c:v>
                </c:pt>
                <c:pt idx="8">
                  <c:v>41.273321895037952</c:v>
                </c:pt>
                <c:pt idx="9">
                  <c:v>42.371397183233768</c:v>
                </c:pt>
                <c:pt idx="10">
                  <c:v>42.756056972206558</c:v>
                </c:pt>
                <c:pt idx="11">
                  <c:v>42.291801200527743</c:v>
                </c:pt>
                <c:pt idx="12">
                  <c:v>42.260148302198537</c:v>
                </c:pt>
                <c:pt idx="13">
                  <c:v>42.345517063927105</c:v>
                </c:pt>
                <c:pt idx="14">
                  <c:v>42.468831680880527</c:v>
                </c:pt>
                <c:pt idx="15">
                  <c:v>42.523452953581831</c:v>
                </c:pt>
                <c:pt idx="16">
                  <c:v>42.536630330550871</c:v>
                </c:pt>
                <c:pt idx="17">
                  <c:v>42.514814648584746</c:v>
                </c:pt>
                <c:pt idx="18">
                  <c:v>42.478182354298163</c:v>
                </c:pt>
                <c:pt idx="19">
                  <c:v>42.438235350637598</c:v>
                </c:pt>
                <c:pt idx="20">
                  <c:v>42.385442919404937</c:v>
                </c:pt>
                <c:pt idx="21">
                  <c:v>42.297134621111148</c:v>
                </c:pt>
                <c:pt idx="22">
                  <c:v>42.172251804290738</c:v>
                </c:pt>
                <c:pt idx="23">
                  <c:v>42.089549886553556</c:v>
                </c:pt>
                <c:pt idx="24">
                  <c:v>41.990459967111349</c:v>
                </c:pt>
                <c:pt idx="25">
                  <c:v>41.839607514982774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7.5343175119424348</c:v>
                </c:pt>
                <c:pt idx="1">
                  <c:v>7.4896282934420757</c:v>
                </c:pt>
                <c:pt idx="2">
                  <c:v>7.5962632771634055</c:v>
                </c:pt>
                <c:pt idx="3">
                  <c:v>7.5109759003760468</c:v>
                </c:pt>
                <c:pt idx="4">
                  <c:v>7.4558717381216111</c:v>
                </c:pt>
                <c:pt idx="5">
                  <c:v>8.2742482733071903</c:v>
                </c:pt>
                <c:pt idx="6">
                  <c:v>7.7853081705455924</c:v>
                </c:pt>
                <c:pt idx="7">
                  <c:v>8.6251352828854895</c:v>
                </c:pt>
                <c:pt idx="8">
                  <c:v>8.9095589678155704</c:v>
                </c:pt>
                <c:pt idx="9">
                  <c:v>8.492893889841163</c:v>
                </c:pt>
                <c:pt idx="10">
                  <c:v>8.8595974095860566</c:v>
                </c:pt>
                <c:pt idx="11">
                  <c:v>9.3050976282561404</c:v>
                </c:pt>
                <c:pt idx="12">
                  <c:v>9.3955122548411154</c:v>
                </c:pt>
                <c:pt idx="13">
                  <c:v>9.5033813970457679</c:v>
                </c:pt>
                <c:pt idx="14">
                  <c:v>9.6328884540076025</c:v>
                </c:pt>
                <c:pt idx="15">
                  <c:v>9.7585862780441204</c:v>
                </c:pt>
                <c:pt idx="16">
                  <c:v>9.8691930415738334</c:v>
                </c:pt>
                <c:pt idx="17">
                  <c:v>9.9758337767384297</c:v>
                </c:pt>
                <c:pt idx="18">
                  <c:v>10.090553912210254</c:v>
                </c:pt>
                <c:pt idx="19">
                  <c:v>10.216475716454305</c:v>
                </c:pt>
                <c:pt idx="20">
                  <c:v>10.343471780814145</c:v>
                </c:pt>
                <c:pt idx="21">
                  <c:v>10.47952018912879</c:v>
                </c:pt>
                <c:pt idx="22">
                  <c:v>10.613036222939916</c:v>
                </c:pt>
                <c:pt idx="23">
                  <c:v>10.745321395164444</c:v>
                </c:pt>
                <c:pt idx="24">
                  <c:v>10.87210889817732</c:v>
                </c:pt>
                <c:pt idx="25">
                  <c:v>11.003687527936783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20.524708548830041</c:v>
                </c:pt>
                <c:pt idx="1">
                  <c:v>18.452539498454261</c:v>
                </c:pt>
                <c:pt idx="2">
                  <c:v>19.090689812770215</c:v>
                </c:pt>
                <c:pt idx="3">
                  <c:v>21.417116471862055</c:v>
                </c:pt>
                <c:pt idx="4">
                  <c:v>20.302536154105468</c:v>
                </c:pt>
                <c:pt idx="5">
                  <c:v>20.497099930923987</c:v>
                </c:pt>
                <c:pt idx="6">
                  <c:v>19.654787945150186</c:v>
                </c:pt>
                <c:pt idx="7">
                  <c:v>20.80054464097509</c:v>
                </c:pt>
                <c:pt idx="8">
                  <c:v>21.222373285978694</c:v>
                </c:pt>
                <c:pt idx="9">
                  <c:v>18.906034236853177</c:v>
                </c:pt>
                <c:pt idx="10">
                  <c:v>16.548158285916536</c:v>
                </c:pt>
                <c:pt idx="11">
                  <c:v>17.323937975552859</c:v>
                </c:pt>
                <c:pt idx="12">
                  <c:v>17.145777293674371</c:v>
                </c:pt>
                <c:pt idx="13">
                  <c:v>17.009338147292052</c:v>
                </c:pt>
                <c:pt idx="14">
                  <c:v>16.872219659889026</c:v>
                </c:pt>
                <c:pt idx="15">
                  <c:v>16.690833546897071</c:v>
                </c:pt>
                <c:pt idx="16">
                  <c:v>16.524307029046579</c:v>
                </c:pt>
                <c:pt idx="17">
                  <c:v>16.343812884482954</c:v>
                </c:pt>
                <c:pt idx="18">
                  <c:v>16.150880177437781</c:v>
                </c:pt>
                <c:pt idx="19">
                  <c:v>15.963975136214545</c:v>
                </c:pt>
                <c:pt idx="20">
                  <c:v>15.797486052272225</c:v>
                </c:pt>
                <c:pt idx="21">
                  <c:v>15.637633143394066</c:v>
                </c:pt>
                <c:pt idx="22">
                  <c:v>15.481877149169589</c:v>
                </c:pt>
                <c:pt idx="23">
                  <c:v>15.317900229513857</c:v>
                </c:pt>
                <c:pt idx="24">
                  <c:v>15.154755719183195</c:v>
                </c:pt>
                <c:pt idx="25">
                  <c:v>15.005377884399907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17.408659538386697</c:v>
                </c:pt>
                <c:pt idx="1">
                  <c:v>19.345991874045893</c:v>
                </c:pt>
                <c:pt idx="2">
                  <c:v>16.89240433229574</c:v>
                </c:pt>
                <c:pt idx="3">
                  <c:v>19.629599567818246</c:v>
                </c:pt>
                <c:pt idx="4">
                  <c:v>17.919186953718231</c:v>
                </c:pt>
                <c:pt idx="5">
                  <c:v>17.778560622425232</c:v>
                </c:pt>
                <c:pt idx="6">
                  <c:v>19.080637823328448</c:v>
                </c:pt>
                <c:pt idx="7">
                  <c:v>19.63292240243543</c:v>
                </c:pt>
                <c:pt idx="8">
                  <c:v>23.404345253565968</c:v>
                </c:pt>
                <c:pt idx="9">
                  <c:v>21.33316791771556</c:v>
                </c:pt>
                <c:pt idx="10">
                  <c:v>19.103027350838783</c:v>
                </c:pt>
                <c:pt idx="11">
                  <c:v>19.088235985078519</c:v>
                </c:pt>
                <c:pt idx="12">
                  <c:v>18.805991077230583</c:v>
                </c:pt>
                <c:pt idx="13">
                  <c:v>18.627036475794345</c:v>
                </c:pt>
                <c:pt idx="14">
                  <c:v>18.503209306733321</c:v>
                </c:pt>
                <c:pt idx="15">
                  <c:v>18.383488979170192</c:v>
                </c:pt>
                <c:pt idx="16">
                  <c:v>18.254252589589523</c:v>
                </c:pt>
                <c:pt idx="17">
                  <c:v>18.112382510458946</c:v>
                </c:pt>
                <c:pt idx="18">
                  <c:v>17.962553312043966</c:v>
                </c:pt>
                <c:pt idx="19">
                  <c:v>17.818742147401071</c:v>
                </c:pt>
                <c:pt idx="20">
                  <c:v>17.675815561073712</c:v>
                </c:pt>
                <c:pt idx="21">
                  <c:v>17.555749503314718</c:v>
                </c:pt>
                <c:pt idx="22">
                  <c:v>17.451115772474687</c:v>
                </c:pt>
                <c:pt idx="23">
                  <c:v>17.330795339094212</c:v>
                </c:pt>
                <c:pt idx="24">
                  <c:v>17.206694225733742</c:v>
                </c:pt>
                <c:pt idx="25">
                  <c:v>17.085125592016425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7.8377391805773833</c:v>
                </c:pt>
                <c:pt idx="1">
                  <c:v>7.7636704848301958</c:v>
                </c:pt>
                <c:pt idx="2">
                  <c:v>7.4834317897554685</c:v>
                </c:pt>
                <c:pt idx="3">
                  <c:v>7.7825401778549113</c:v>
                </c:pt>
                <c:pt idx="4">
                  <c:v>8.7858675603967047</c:v>
                </c:pt>
                <c:pt idx="5">
                  <c:v>8.7079014188987074</c:v>
                </c:pt>
                <c:pt idx="6">
                  <c:v>8.4123452358504789</c:v>
                </c:pt>
                <c:pt idx="7">
                  <c:v>8.0713339828674329</c:v>
                </c:pt>
                <c:pt idx="8">
                  <c:v>8.6790593158713261</c:v>
                </c:pt>
                <c:pt idx="9">
                  <c:v>7.6248517810092729</c:v>
                </c:pt>
                <c:pt idx="10">
                  <c:v>6.6571559097656925</c:v>
                </c:pt>
                <c:pt idx="11">
                  <c:v>10.819829840775565</c:v>
                </c:pt>
                <c:pt idx="12">
                  <c:v>10.906896071994</c:v>
                </c:pt>
                <c:pt idx="13">
                  <c:v>11.011448218680419</c:v>
                </c:pt>
                <c:pt idx="14">
                  <c:v>11.146654972870772</c:v>
                </c:pt>
                <c:pt idx="15">
                  <c:v>11.281650083798207</c:v>
                </c:pt>
                <c:pt idx="16">
                  <c:v>11.417634687272201</c:v>
                </c:pt>
                <c:pt idx="17">
                  <c:v>11.561601385970175</c:v>
                </c:pt>
                <c:pt idx="18">
                  <c:v>11.681804153790068</c:v>
                </c:pt>
                <c:pt idx="19">
                  <c:v>11.805652578261485</c:v>
                </c:pt>
                <c:pt idx="20">
                  <c:v>11.93750220386913</c:v>
                </c:pt>
                <c:pt idx="21">
                  <c:v>12.067817615087575</c:v>
                </c:pt>
                <c:pt idx="22">
                  <c:v>12.193314125516896</c:v>
                </c:pt>
                <c:pt idx="23">
                  <c:v>12.319863541267054</c:v>
                </c:pt>
                <c:pt idx="24">
                  <c:v>12.451301674605263</c:v>
                </c:pt>
                <c:pt idx="25">
                  <c:v>12.585637080611781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50.509025781307621</c:v>
                </c:pt>
                <c:pt idx="1">
                  <c:v>49.144298887736127</c:v>
                </c:pt>
                <c:pt idx="2">
                  <c:v>46.840704040931584</c:v>
                </c:pt>
                <c:pt idx="3">
                  <c:v>47.800774184270658</c:v>
                </c:pt>
                <c:pt idx="4">
                  <c:v>48.225005130967247</c:v>
                </c:pt>
                <c:pt idx="5">
                  <c:v>51.673327938642913</c:v>
                </c:pt>
                <c:pt idx="6">
                  <c:v>49.973916389884231</c:v>
                </c:pt>
                <c:pt idx="7">
                  <c:v>52.90534387015326</c:v>
                </c:pt>
                <c:pt idx="8">
                  <c:v>49.304500584231803</c:v>
                </c:pt>
                <c:pt idx="9">
                  <c:v>48.780495954401623</c:v>
                </c:pt>
                <c:pt idx="10">
                  <c:v>46.043680233326612</c:v>
                </c:pt>
                <c:pt idx="11">
                  <c:v>42.701899069291095</c:v>
                </c:pt>
                <c:pt idx="12">
                  <c:v>42.048442969778435</c:v>
                </c:pt>
                <c:pt idx="13">
                  <c:v>41.614061193104405</c:v>
                </c:pt>
                <c:pt idx="14">
                  <c:v>41.308128590420424</c:v>
                </c:pt>
                <c:pt idx="15">
                  <c:v>41.028598611132381</c:v>
                </c:pt>
                <c:pt idx="16">
                  <c:v>40.765281488650636</c:v>
                </c:pt>
                <c:pt idx="17">
                  <c:v>40.499926839843191</c:v>
                </c:pt>
                <c:pt idx="18">
                  <c:v>40.27456247682936</c:v>
                </c:pt>
                <c:pt idx="19">
                  <c:v>40.05099550392346</c:v>
                </c:pt>
                <c:pt idx="20">
                  <c:v>39.832222341966464</c:v>
                </c:pt>
                <c:pt idx="21">
                  <c:v>39.609467504632569</c:v>
                </c:pt>
                <c:pt idx="22">
                  <c:v>39.411720039068264</c:v>
                </c:pt>
                <c:pt idx="23">
                  <c:v>39.199519686500942</c:v>
                </c:pt>
                <c:pt idx="24">
                  <c:v>38.972355923841178</c:v>
                </c:pt>
                <c:pt idx="25">
                  <c:v>38.731171412570085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30.163363995590704</c:v>
                </c:pt>
                <c:pt idx="1">
                  <c:v>32.925071678868932</c:v>
                </c:pt>
                <c:pt idx="2">
                  <c:v>32.748451208256142</c:v>
                </c:pt>
                <c:pt idx="3">
                  <c:v>34.588302719835056</c:v>
                </c:pt>
                <c:pt idx="4">
                  <c:v>33.752645787883658</c:v>
                </c:pt>
                <c:pt idx="5">
                  <c:v>36.006205962267231</c:v>
                </c:pt>
                <c:pt idx="6">
                  <c:v>32.829477421918028</c:v>
                </c:pt>
                <c:pt idx="7">
                  <c:v>34.713119907937511</c:v>
                </c:pt>
                <c:pt idx="8">
                  <c:v>36.671678487925121</c:v>
                </c:pt>
                <c:pt idx="9">
                  <c:v>39.967668672295609</c:v>
                </c:pt>
                <c:pt idx="10">
                  <c:v>40.37061373720806</c:v>
                </c:pt>
                <c:pt idx="11">
                  <c:v>36.50570415788907</c:v>
                </c:pt>
                <c:pt idx="12">
                  <c:v>36.655133285932109</c:v>
                </c:pt>
                <c:pt idx="13">
                  <c:v>36.961691232191171</c:v>
                </c:pt>
                <c:pt idx="14">
                  <c:v>37.347271958605013</c:v>
                </c:pt>
                <c:pt idx="15">
                  <c:v>37.720803267887426</c:v>
                </c:pt>
                <c:pt idx="16">
                  <c:v>38.06580911442088</c:v>
                </c:pt>
                <c:pt idx="17">
                  <c:v>38.425820908083111</c:v>
                </c:pt>
                <c:pt idx="18">
                  <c:v>38.799644776613754</c:v>
                </c:pt>
                <c:pt idx="19">
                  <c:v>39.166812819884349</c:v>
                </c:pt>
                <c:pt idx="20">
                  <c:v>39.549740107626803</c:v>
                </c:pt>
                <c:pt idx="21">
                  <c:v>39.976514279953435</c:v>
                </c:pt>
                <c:pt idx="22">
                  <c:v>40.446105433432876</c:v>
                </c:pt>
                <c:pt idx="23">
                  <c:v>40.83938966482318</c:v>
                </c:pt>
                <c:pt idx="24">
                  <c:v>41.215749506836367</c:v>
                </c:pt>
                <c:pt idx="25">
                  <c:v>41.383938326391622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84.838258647618744</c:v>
                </c:pt>
                <c:pt idx="1">
                  <c:v>83.428096220108245</c:v>
                </c:pt>
                <c:pt idx="2">
                  <c:v>85.088062736759866</c:v>
                </c:pt>
                <c:pt idx="3">
                  <c:v>83.53398697924051</c:v>
                </c:pt>
                <c:pt idx="4">
                  <c:v>87.185179997776956</c:v>
                </c:pt>
                <c:pt idx="5">
                  <c:v>90.125276635320617</c:v>
                </c:pt>
                <c:pt idx="6">
                  <c:v>86.144198695685063</c:v>
                </c:pt>
                <c:pt idx="7">
                  <c:v>87.168757258555843</c:v>
                </c:pt>
                <c:pt idx="8">
                  <c:v>91.188165057450746</c:v>
                </c:pt>
                <c:pt idx="9">
                  <c:v>92.878705546459884</c:v>
                </c:pt>
                <c:pt idx="10">
                  <c:v>99.214198883941705</c:v>
                </c:pt>
                <c:pt idx="11">
                  <c:v>100.67737059118666</c:v>
                </c:pt>
                <c:pt idx="12">
                  <c:v>101.80799518559665</c:v>
                </c:pt>
                <c:pt idx="13">
                  <c:v>102.95222079425382</c:v>
                </c:pt>
                <c:pt idx="14">
                  <c:v>104.15938226004778</c:v>
                </c:pt>
                <c:pt idx="15">
                  <c:v>105.21704171510396</c:v>
                </c:pt>
                <c:pt idx="16">
                  <c:v>106.19396986892787</c:v>
                </c:pt>
                <c:pt idx="17">
                  <c:v>107.16183514471723</c:v>
                </c:pt>
                <c:pt idx="18">
                  <c:v>108.12073355470912</c:v>
                </c:pt>
                <c:pt idx="19">
                  <c:v>109.0643432557751</c:v>
                </c:pt>
                <c:pt idx="20">
                  <c:v>110.06688830346974</c:v>
                </c:pt>
                <c:pt idx="21">
                  <c:v>111.10552510432872</c:v>
                </c:pt>
                <c:pt idx="22">
                  <c:v>112.13785203210861</c:v>
                </c:pt>
                <c:pt idx="23">
                  <c:v>113.1680005818536</c:v>
                </c:pt>
                <c:pt idx="24">
                  <c:v>114.19729654827704</c:v>
                </c:pt>
                <c:pt idx="25">
                  <c:v>115.15818535814142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50.280531084012054</c:v>
                </c:pt>
                <c:pt idx="1">
                  <c:v>50.119233176124936</c:v>
                </c:pt>
                <c:pt idx="2">
                  <c:v>49.737840122298444</c:v>
                </c:pt>
                <c:pt idx="3">
                  <c:v>50.504955168898135</c:v>
                </c:pt>
                <c:pt idx="4">
                  <c:v>50.572774057292051</c:v>
                </c:pt>
                <c:pt idx="5">
                  <c:v>51.546924924381941</c:v>
                </c:pt>
                <c:pt idx="6">
                  <c:v>49.354786954497158</c:v>
                </c:pt>
                <c:pt idx="7">
                  <c:v>51.47590188980071</c:v>
                </c:pt>
                <c:pt idx="8">
                  <c:v>53.62456623225097</c:v>
                </c:pt>
                <c:pt idx="9">
                  <c:v>53.529641037873461</c:v>
                </c:pt>
                <c:pt idx="10">
                  <c:v>56.00172158587965</c:v>
                </c:pt>
                <c:pt idx="11">
                  <c:v>56.929088280375183</c:v>
                </c:pt>
                <c:pt idx="12">
                  <c:v>57.145132330420509</c:v>
                </c:pt>
                <c:pt idx="13">
                  <c:v>57.609520529456532</c:v>
                </c:pt>
                <c:pt idx="14">
                  <c:v>58.135561087762191</c:v>
                </c:pt>
                <c:pt idx="15">
                  <c:v>58.649800045284394</c:v>
                </c:pt>
                <c:pt idx="16">
                  <c:v>59.116638202698894</c:v>
                </c:pt>
                <c:pt idx="17">
                  <c:v>59.580885525940417</c:v>
                </c:pt>
                <c:pt idx="18">
                  <c:v>60.070831043182622</c:v>
                </c:pt>
                <c:pt idx="19">
                  <c:v>60.535126983420987</c:v>
                </c:pt>
                <c:pt idx="20">
                  <c:v>61.048232029601074</c:v>
                </c:pt>
                <c:pt idx="21">
                  <c:v>61.560971368972972</c:v>
                </c:pt>
                <c:pt idx="22">
                  <c:v>62.085052202146095</c:v>
                </c:pt>
                <c:pt idx="23">
                  <c:v>62.623192395181746</c:v>
                </c:pt>
                <c:pt idx="24">
                  <c:v>63.165458906365018</c:v>
                </c:pt>
                <c:pt idx="25">
                  <c:v>63.744357689518701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54.973126562536478</c:v>
                </c:pt>
                <c:pt idx="1">
                  <c:v>53.927538565081143</c:v>
                </c:pt>
                <c:pt idx="2">
                  <c:v>51.171391662341605</c:v>
                </c:pt>
                <c:pt idx="3">
                  <c:v>51.299947410274015</c:v>
                </c:pt>
                <c:pt idx="4">
                  <c:v>53.417084998114191</c:v>
                </c:pt>
                <c:pt idx="5">
                  <c:v>55.285626195180058</c:v>
                </c:pt>
                <c:pt idx="6">
                  <c:v>51.115676013171736</c:v>
                </c:pt>
                <c:pt idx="7">
                  <c:v>51.108921739749285</c:v>
                </c:pt>
                <c:pt idx="8">
                  <c:v>52.445404727204519</c:v>
                </c:pt>
                <c:pt idx="9">
                  <c:v>50.43141193244513</c:v>
                </c:pt>
                <c:pt idx="10">
                  <c:v>52.39144812703546</c:v>
                </c:pt>
                <c:pt idx="11">
                  <c:v>53.660460420504918</c:v>
                </c:pt>
                <c:pt idx="12">
                  <c:v>53.35880979319726</c:v>
                </c:pt>
                <c:pt idx="13">
                  <c:v>53.187488530263302</c:v>
                </c:pt>
                <c:pt idx="14">
                  <c:v>53.093400066700809</c:v>
                </c:pt>
                <c:pt idx="15">
                  <c:v>53.015317088371816</c:v>
                </c:pt>
                <c:pt idx="16">
                  <c:v>52.845956946619935</c:v>
                </c:pt>
                <c:pt idx="17">
                  <c:v>52.643440539983345</c:v>
                </c:pt>
                <c:pt idx="18">
                  <c:v>52.385186056536583</c:v>
                </c:pt>
                <c:pt idx="19">
                  <c:v>52.176470691731886</c:v>
                </c:pt>
                <c:pt idx="20">
                  <c:v>51.95256146391295</c:v>
                </c:pt>
                <c:pt idx="21">
                  <c:v>51.584206135083477</c:v>
                </c:pt>
                <c:pt idx="22">
                  <c:v>51.15493051149781</c:v>
                </c:pt>
                <c:pt idx="23">
                  <c:v>50.8561483771445</c:v>
                </c:pt>
                <c:pt idx="24">
                  <c:v>50.593260954313301</c:v>
                </c:pt>
                <c:pt idx="25">
                  <c:v>50.690139861542178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58.429921127400142</c:v>
                </c:pt>
                <c:pt idx="1">
                  <c:v>60.306904667384345</c:v>
                </c:pt>
                <c:pt idx="2">
                  <c:v>53.104775290144126</c:v>
                </c:pt>
                <c:pt idx="3">
                  <c:v>57.031528427624806</c:v>
                </c:pt>
                <c:pt idx="4">
                  <c:v>56.867868468609799</c:v>
                </c:pt>
                <c:pt idx="5">
                  <c:v>57.022281878372624</c:v>
                </c:pt>
                <c:pt idx="6">
                  <c:v>52.397100513467905</c:v>
                </c:pt>
                <c:pt idx="7">
                  <c:v>55.019120919377848</c:v>
                </c:pt>
                <c:pt idx="8">
                  <c:v>55.95626877752229</c:v>
                </c:pt>
                <c:pt idx="9">
                  <c:v>56.025309387048878</c:v>
                </c:pt>
                <c:pt idx="10">
                  <c:v>48.201409740293336</c:v>
                </c:pt>
                <c:pt idx="11">
                  <c:v>48.112767343035969</c:v>
                </c:pt>
                <c:pt idx="12">
                  <c:v>47.598008428854904</c:v>
                </c:pt>
                <c:pt idx="13">
                  <c:v>47.088226489881073</c:v>
                </c:pt>
                <c:pt idx="14">
                  <c:v>46.718965811977924</c:v>
                </c:pt>
                <c:pt idx="15">
                  <c:v>46.414672245801022</c:v>
                </c:pt>
                <c:pt idx="16">
                  <c:v>46.057513810506535</c:v>
                </c:pt>
                <c:pt idx="17">
                  <c:v>45.66788122224078</c:v>
                </c:pt>
                <c:pt idx="18">
                  <c:v>45.30221631649804</c:v>
                </c:pt>
                <c:pt idx="19">
                  <c:v>44.930200545726649</c:v>
                </c:pt>
                <c:pt idx="20">
                  <c:v>44.576645597876293</c:v>
                </c:pt>
                <c:pt idx="21">
                  <c:v>44.231534492739748</c:v>
                </c:pt>
                <c:pt idx="22">
                  <c:v>43.885338330498115</c:v>
                </c:pt>
                <c:pt idx="23">
                  <c:v>43.518647501791961</c:v>
                </c:pt>
                <c:pt idx="24">
                  <c:v>43.146154857945994</c:v>
                </c:pt>
                <c:pt idx="25">
                  <c:v>42.717778350003464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42.866971417151156</c:v>
                </c:pt>
                <c:pt idx="1">
                  <c:v>40.727320974159433</c:v>
                </c:pt>
                <c:pt idx="2">
                  <c:v>41.06258634860162</c:v>
                </c:pt>
                <c:pt idx="3">
                  <c:v>40.724750467522682</c:v>
                </c:pt>
                <c:pt idx="4">
                  <c:v>44.161423718101574</c:v>
                </c:pt>
                <c:pt idx="5">
                  <c:v>44.888544099919969</c:v>
                </c:pt>
                <c:pt idx="6">
                  <c:v>41.903475593631413</c:v>
                </c:pt>
                <c:pt idx="7">
                  <c:v>42.932293602841227</c:v>
                </c:pt>
                <c:pt idx="8">
                  <c:v>43.132757415145193</c:v>
                </c:pt>
                <c:pt idx="9">
                  <c:v>43.233422460822297</c:v>
                </c:pt>
                <c:pt idx="10">
                  <c:v>42.778931764001705</c:v>
                </c:pt>
                <c:pt idx="11">
                  <c:v>41.52780750752607</c:v>
                </c:pt>
                <c:pt idx="12">
                  <c:v>41.615153006281339</c:v>
                </c:pt>
                <c:pt idx="13">
                  <c:v>41.786069928110173</c:v>
                </c:pt>
                <c:pt idx="14">
                  <c:v>41.951486150104472</c:v>
                </c:pt>
                <c:pt idx="15">
                  <c:v>42.066755184927395</c:v>
                </c:pt>
                <c:pt idx="16">
                  <c:v>42.123812890142084</c:v>
                </c:pt>
                <c:pt idx="17">
                  <c:v>42.151764612957017</c:v>
                </c:pt>
                <c:pt idx="18">
                  <c:v>42.20885186585015</c:v>
                </c:pt>
                <c:pt idx="19">
                  <c:v>42.249969270568883</c:v>
                </c:pt>
                <c:pt idx="20">
                  <c:v>42.325991638112477</c:v>
                </c:pt>
                <c:pt idx="21">
                  <c:v>42.415926042252522</c:v>
                </c:pt>
                <c:pt idx="22">
                  <c:v>42.525406376856154</c:v>
                </c:pt>
                <c:pt idx="23">
                  <c:v>42.634671401110786</c:v>
                </c:pt>
                <c:pt idx="24">
                  <c:v>42.747402817610656</c:v>
                </c:pt>
                <c:pt idx="25">
                  <c:v>42.832993401885005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48.443694116589079</c:v>
                </c:pt>
                <c:pt idx="1">
                  <c:v>49.500333973206679</c:v>
                </c:pt>
                <c:pt idx="2">
                  <c:v>50.574662655845202</c:v>
                </c:pt>
                <c:pt idx="3">
                  <c:v>47.902498424798594</c:v>
                </c:pt>
                <c:pt idx="4">
                  <c:v>54.478427173033836</c:v>
                </c:pt>
                <c:pt idx="5">
                  <c:v>56.179250393666806</c:v>
                </c:pt>
                <c:pt idx="6">
                  <c:v>54.428597413415226</c:v>
                </c:pt>
                <c:pt idx="7">
                  <c:v>52.779739785306532</c:v>
                </c:pt>
                <c:pt idx="8">
                  <c:v>50.182880862853523</c:v>
                </c:pt>
                <c:pt idx="9">
                  <c:v>50.864291073074931</c:v>
                </c:pt>
                <c:pt idx="10">
                  <c:v>51.615654381792616</c:v>
                </c:pt>
                <c:pt idx="11">
                  <c:v>51.596898828783885</c:v>
                </c:pt>
                <c:pt idx="12">
                  <c:v>51.655660557039653</c:v>
                </c:pt>
                <c:pt idx="13">
                  <c:v>51.848898460972876</c:v>
                </c:pt>
                <c:pt idx="14">
                  <c:v>52.101720134888126</c:v>
                </c:pt>
                <c:pt idx="15">
                  <c:v>52.282039231625951</c:v>
                </c:pt>
                <c:pt idx="16">
                  <c:v>52.405823372124701</c:v>
                </c:pt>
                <c:pt idx="17">
                  <c:v>52.490648425323172</c:v>
                </c:pt>
                <c:pt idx="18">
                  <c:v>52.568736266508417</c:v>
                </c:pt>
                <c:pt idx="19">
                  <c:v>52.654711067091903</c:v>
                </c:pt>
                <c:pt idx="20">
                  <c:v>52.728914700219079</c:v>
                </c:pt>
                <c:pt idx="21">
                  <c:v>52.77665481023994</c:v>
                </c:pt>
                <c:pt idx="22">
                  <c:v>52.785288027230656</c:v>
                </c:pt>
                <c:pt idx="23">
                  <c:v>52.834871281718002</c:v>
                </c:pt>
                <c:pt idx="24">
                  <c:v>52.862568865288665</c:v>
                </c:pt>
                <c:pt idx="25">
                  <c:v>52.843295042919557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37.933368087216735</c:v>
                </c:pt>
                <c:pt idx="1">
                  <c:v>37.79853137250015</c:v>
                </c:pt>
                <c:pt idx="2">
                  <c:v>35.983094145065955</c:v>
                </c:pt>
                <c:pt idx="3">
                  <c:v>41.046716039680305</c:v>
                </c:pt>
                <c:pt idx="4">
                  <c:v>38.221723107823699</c:v>
                </c:pt>
                <c:pt idx="5">
                  <c:v>38.275660553349219</c:v>
                </c:pt>
                <c:pt idx="6">
                  <c:v>38.735425768478635</c:v>
                </c:pt>
                <c:pt idx="7">
                  <c:v>40.433467043410516</c:v>
                </c:pt>
                <c:pt idx="8">
                  <c:v>44.626718539544662</c:v>
                </c:pt>
                <c:pt idx="9">
                  <c:v>40.239202154568737</c:v>
                </c:pt>
                <c:pt idx="10">
                  <c:v>35.651185636755315</c:v>
                </c:pt>
                <c:pt idx="11">
                  <c:v>36.412173960631378</c:v>
                </c:pt>
                <c:pt idx="12">
                  <c:v>35.951768370904958</c:v>
                </c:pt>
                <c:pt idx="13">
                  <c:v>35.636374623086397</c:v>
                </c:pt>
                <c:pt idx="14">
                  <c:v>35.375428966622351</c:v>
                </c:pt>
                <c:pt idx="15">
                  <c:v>35.074322526067263</c:v>
                </c:pt>
                <c:pt idx="16">
                  <c:v>34.778559618636102</c:v>
                </c:pt>
                <c:pt idx="17">
                  <c:v>34.456195394941901</c:v>
                </c:pt>
                <c:pt idx="18">
                  <c:v>34.11343348948175</c:v>
                </c:pt>
                <c:pt idx="19">
                  <c:v>33.782717283615618</c:v>
                </c:pt>
                <c:pt idx="20">
                  <c:v>33.473301613345939</c:v>
                </c:pt>
                <c:pt idx="21">
                  <c:v>33.193382646708784</c:v>
                </c:pt>
                <c:pt idx="22">
                  <c:v>32.932992921644278</c:v>
                </c:pt>
                <c:pt idx="23">
                  <c:v>32.648695568608069</c:v>
                </c:pt>
                <c:pt idx="24">
                  <c:v>32.361449944916934</c:v>
                </c:pt>
                <c:pt idx="25">
                  <c:v>32.09050347641633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58.346764961885</c:v>
                </c:pt>
                <c:pt idx="1">
                  <c:v>56.90796937256632</c:v>
                </c:pt>
                <c:pt idx="2">
                  <c:v>54.324135830687055</c:v>
                </c:pt>
                <c:pt idx="3">
                  <c:v>55.58331436212557</c:v>
                </c:pt>
                <c:pt idx="4">
                  <c:v>57.01087269136395</c:v>
                </c:pt>
                <c:pt idx="5">
                  <c:v>60.381229357541621</c:v>
                </c:pt>
                <c:pt idx="6">
                  <c:v>58.386261625734711</c:v>
                </c:pt>
                <c:pt idx="7">
                  <c:v>60.976677853020689</c:v>
                </c:pt>
                <c:pt idx="8">
                  <c:v>57.983559900103131</c:v>
                </c:pt>
                <c:pt idx="9">
                  <c:v>56.405347735410899</c:v>
                </c:pt>
                <c:pt idx="10">
                  <c:v>52.700836143092303</c:v>
                </c:pt>
                <c:pt idx="11">
                  <c:v>53.521728910066656</c:v>
                </c:pt>
                <c:pt idx="12">
                  <c:v>52.955339041772433</c:v>
                </c:pt>
                <c:pt idx="13">
                  <c:v>52.625509411784826</c:v>
                </c:pt>
                <c:pt idx="14">
                  <c:v>52.454783563291194</c:v>
                </c:pt>
                <c:pt idx="15">
                  <c:v>52.310248694930586</c:v>
                </c:pt>
                <c:pt idx="16">
                  <c:v>52.182916175922841</c:v>
                </c:pt>
                <c:pt idx="17">
                  <c:v>52.061528225813362</c:v>
                </c:pt>
                <c:pt idx="18">
                  <c:v>51.956366630619428</c:v>
                </c:pt>
                <c:pt idx="19">
                  <c:v>51.856648082184947</c:v>
                </c:pt>
                <c:pt idx="20">
                  <c:v>51.769724545835594</c:v>
                </c:pt>
                <c:pt idx="21">
                  <c:v>51.677285119720146</c:v>
                </c:pt>
                <c:pt idx="22">
                  <c:v>51.605034164585163</c:v>
                </c:pt>
                <c:pt idx="23">
                  <c:v>51.519383227767996</c:v>
                </c:pt>
                <c:pt idx="24">
                  <c:v>51.423657598446439</c:v>
                </c:pt>
                <c:pt idx="25">
                  <c:v>51.316808493181867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30.163363995590704</c:v>
                </c:pt>
                <c:pt idx="1">
                  <c:v>32.925071678868932</c:v>
                </c:pt>
                <c:pt idx="2">
                  <c:v>32.748451208256142</c:v>
                </c:pt>
                <c:pt idx="3">
                  <c:v>34.588302719835056</c:v>
                </c:pt>
                <c:pt idx="4">
                  <c:v>33.752645787883658</c:v>
                </c:pt>
                <c:pt idx="5">
                  <c:v>36.006205962267231</c:v>
                </c:pt>
                <c:pt idx="6">
                  <c:v>32.829477421918028</c:v>
                </c:pt>
                <c:pt idx="7">
                  <c:v>34.713119907937511</c:v>
                </c:pt>
                <c:pt idx="8">
                  <c:v>36.671678487925121</c:v>
                </c:pt>
                <c:pt idx="9">
                  <c:v>39.967668672295609</c:v>
                </c:pt>
                <c:pt idx="10">
                  <c:v>40.37061373720806</c:v>
                </c:pt>
                <c:pt idx="11">
                  <c:v>36.50570415788907</c:v>
                </c:pt>
                <c:pt idx="12">
                  <c:v>36.655133285932109</c:v>
                </c:pt>
                <c:pt idx="13">
                  <c:v>36.961691232191171</c:v>
                </c:pt>
                <c:pt idx="14">
                  <c:v>37.347271958605013</c:v>
                </c:pt>
                <c:pt idx="15">
                  <c:v>37.720803267887426</c:v>
                </c:pt>
                <c:pt idx="16">
                  <c:v>38.06580911442088</c:v>
                </c:pt>
                <c:pt idx="17">
                  <c:v>38.425820908083111</c:v>
                </c:pt>
                <c:pt idx="18">
                  <c:v>38.799644776613754</c:v>
                </c:pt>
                <c:pt idx="19">
                  <c:v>39.166812819884349</c:v>
                </c:pt>
                <c:pt idx="20">
                  <c:v>39.549740107626803</c:v>
                </c:pt>
                <c:pt idx="21">
                  <c:v>39.976514279953435</c:v>
                </c:pt>
                <c:pt idx="22">
                  <c:v>40.446105433432876</c:v>
                </c:pt>
                <c:pt idx="23">
                  <c:v>40.83938966482318</c:v>
                </c:pt>
                <c:pt idx="24">
                  <c:v>41.215749506836367</c:v>
                </c:pt>
                <c:pt idx="25">
                  <c:v>41.383938326391622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84.838258647618744</c:v>
                </c:pt>
                <c:pt idx="1">
                  <c:v>83.428096220108245</c:v>
                </c:pt>
                <c:pt idx="2">
                  <c:v>85.088062736759866</c:v>
                </c:pt>
                <c:pt idx="3">
                  <c:v>83.53398697924051</c:v>
                </c:pt>
                <c:pt idx="4">
                  <c:v>87.185179997776956</c:v>
                </c:pt>
                <c:pt idx="5">
                  <c:v>90.125276635320617</c:v>
                </c:pt>
                <c:pt idx="6">
                  <c:v>86.144198695685063</c:v>
                </c:pt>
                <c:pt idx="7">
                  <c:v>87.168757258555843</c:v>
                </c:pt>
                <c:pt idx="8">
                  <c:v>91.188165057450746</c:v>
                </c:pt>
                <c:pt idx="9">
                  <c:v>92.878705546459884</c:v>
                </c:pt>
                <c:pt idx="10">
                  <c:v>99.214198883941705</c:v>
                </c:pt>
                <c:pt idx="11">
                  <c:v>100.67737059118666</c:v>
                </c:pt>
                <c:pt idx="12">
                  <c:v>101.80799518559665</c:v>
                </c:pt>
                <c:pt idx="13">
                  <c:v>102.95222079425382</c:v>
                </c:pt>
                <c:pt idx="14">
                  <c:v>104.15938226004778</c:v>
                </c:pt>
                <c:pt idx="15">
                  <c:v>105.21704171510396</c:v>
                </c:pt>
                <c:pt idx="16">
                  <c:v>106.19396986892787</c:v>
                </c:pt>
                <c:pt idx="17">
                  <c:v>107.16183514471723</c:v>
                </c:pt>
                <c:pt idx="18">
                  <c:v>108.12073355470912</c:v>
                </c:pt>
                <c:pt idx="19">
                  <c:v>109.0643432557751</c:v>
                </c:pt>
                <c:pt idx="20">
                  <c:v>110.06688830346974</c:v>
                </c:pt>
                <c:pt idx="21">
                  <c:v>111.10552510432872</c:v>
                </c:pt>
                <c:pt idx="22">
                  <c:v>112.13785203210861</c:v>
                </c:pt>
                <c:pt idx="23">
                  <c:v>113.1680005818536</c:v>
                </c:pt>
                <c:pt idx="24">
                  <c:v>114.19729654827704</c:v>
                </c:pt>
                <c:pt idx="25">
                  <c:v>115.15818535814142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50.280531084012054</c:v>
                </c:pt>
                <c:pt idx="1">
                  <c:v>50.119233176124936</c:v>
                </c:pt>
                <c:pt idx="2">
                  <c:v>49.737840122298444</c:v>
                </c:pt>
                <c:pt idx="3">
                  <c:v>50.504955168898135</c:v>
                </c:pt>
                <c:pt idx="4">
                  <c:v>50.572774057292051</c:v>
                </c:pt>
                <c:pt idx="5">
                  <c:v>51.546924924381941</c:v>
                </c:pt>
                <c:pt idx="6">
                  <c:v>49.354786954497158</c:v>
                </c:pt>
                <c:pt idx="7">
                  <c:v>51.47590188980071</c:v>
                </c:pt>
                <c:pt idx="8">
                  <c:v>53.62456623225097</c:v>
                </c:pt>
                <c:pt idx="9">
                  <c:v>53.529641037873461</c:v>
                </c:pt>
                <c:pt idx="10">
                  <c:v>56.00172158587965</c:v>
                </c:pt>
                <c:pt idx="11">
                  <c:v>56.929088280375183</c:v>
                </c:pt>
                <c:pt idx="12">
                  <c:v>57.145132330420509</c:v>
                </c:pt>
                <c:pt idx="13">
                  <c:v>57.609520529456532</c:v>
                </c:pt>
                <c:pt idx="14">
                  <c:v>58.135561087762191</c:v>
                </c:pt>
                <c:pt idx="15">
                  <c:v>58.649800045284394</c:v>
                </c:pt>
                <c:pt idx="16">
                  <c:v>59.116638202698894</c:v>
                </c:pt>
                <c:pt idx="17">
                  <c:v>59.580885525940417</c:v>
                </c:pt>
                <c:pt idx="18">
                  <c:v>60.070831043182622</c:v>
                </c:pt>
                <c:pt idx="19">
                  <c:v>60.535126983420987</c:v>
                </c:pt>
                <c:pt idx="20">
                  <c:v>61.048232029601074</c:v>
                </c:pt>
                <c:pt idx="21">
                  <c:v>61.560971368972972</c:v>
                </c:pt>
                <c:pt idx="22">
                  <c:v>62.085052202146095</c:v>
                </c:pt>
                <c:pt idx="23">
                  <c:v>62.623192395181746</c:v>
                </c:pt>
                <c:pt idx="24">
                  <c:v>63.165458906365018</c:v>
                </c:pt>
                <c:pt idx="25">
                  <c:v>63.744357689518701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54.973126562536478</c:v>
                </c:pt>
                <c:pt idx="1">
                  <c:v>53.927538565081143</c:v>
                </c:pt>
                <c:pt idx="2">
                  <c:v>51.171391662341605</c:v>
                </c:pt>
                <c:pt idx="3">
                  <c:v>51.299947410274015</c:v>
                </c:pt>
                <c:pt idx="4">
                  <c:v>53.417084998114191</c:v>
                </c:pt>
                <c:pt idx="5">
                  <c:v>55.285626195180058</c:v>
                </c:pt>
                <c:pt idx="6">
                  <c:v>51.115676013171736</c:v>
                </c:pt>
                <c:pt idx="7">
                  <c:v>51.108921739749285</c:v>
                </c:pt>
                <c:pt idx="8">
                  <c:v>52.445404727204519</c:v>
                </c:pt>
                <c:pt idx="9">
                  <c:v>50.43141193244513</c:v>
                </c:pt>
                <c:pt idx="10">
                  <c:v>52.39144812703546</c:v>
                </c:pt>
                <c:pt idx="11">
                  <c:v>53.660460420504918</c:v>
                </c:pt>
                <c:pt idx="12">
                  <c:v>53.35880979319726</c:v>
                </c:pt>
                <c:pt idx="13">
                  <c:v>53.187488530263302</c:v>
                </c:pt>
                <c:pt idx="14">
                  <c:v>53.093400066700809</c:v>
                </c:pt>
                <c:pt idx="15">
                  <c:v>53.015317088371816</c:v>
                </c:pt>
                <c:pt idx="16">
                  <c:v>52.845956946619935</c:v>
                </c:pt>
                <c:pt idx="17">
                  <c:v>52.643440539983345</c:v>
                </c:pt>
                <c:pt idx="18">
                  <c:v>52.385186056536583</c:v>
                </c:pt>
                <c:pt idx="19">
                  <c:v>52.176470691731886</c:v>
                </c:pt>
                <c:pt idx="20">
                  <c:v>51.95256146391295</c:v>
                </c:pt>
                <c:pt idx="21">
                  <c:v>51.584206135083477</c:v>
                </c:pt>
                <c:pt idx="22">
                  <c:v>51.15493051149781</c:v>
                </c:pt>
                <c:pt idx="23">
                  <c:v>50.8561483771445</c:v>
                </c:pt>
                <c:pt idx="24">
                  <c:v>50.593260954313301</c:v>
                </c:pt>
                <c:pt idx="25">
                  <c:v>50.690139861542178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58.429921127400142</c:v>
                </c:pt>
                <c:pt idx="1">
                  <c:v>60.306904667384345</c:v>
                </c:pt>
                <c:pt idx="2">
                  <c:v>53.104775290144126</c:v>
                </c:pt>
                <c:pt idx="3">
                  <c:v>57.031528427624806</c:v>
                </c:pt>
                <c:pt idx="4">
                  <c:v>56.867868468609799</c:v>
                </c:pt>
                <c:pt idx="5">
                  <c:v>57.022281878372624</c:v>
                </c:pt>
                <c:pt idx="6">
                  <c:v>52.397100513467905</c:v>
                </c:pt>
                <c:pt idx="7">
                  <c:v>55.019120919377848</c:v>
                </c:pt>
                <c:pt idx="8">
                  <c:v>55.95626877752229</c:v>
                </c:pt>
                <c:pt idx="9">
                  <c:v>56.025309387048878</c:v>
                </c:pt>
                <c:pt idx="10">
                  <c:v>48.201409740293336</c:v>
                </c:pt>
                <c:pt idx="11">
                  <c:v>48.112767343035969</c:v>
                </c:pt>
                <c:pt idx="12">
                  <c:v>47.598008428854904</c:v>
                </c:pt>
                <c:pt idx="13">
                  <c:v>47.088226489881073</c:v>
                </c:pt>
                <c:pt idx="14">
                  <c:v>46.718965811977924</c:v>
                </c:pt>
                <c:pt idx="15">
                  <c:v>46.414672245801022</c:v>
                </c:pt>
                <c:pt idx="16">
                  <c:v>46.057513810506535</c:v>
                </c:pt>
                <c:pt idx="17">
                  <c:v>45.66788122224078</c:v>
                </c:pt>
                <c:pt idx="18">
                  <c:v>45.30221631649804</c:v>
                </c:pt>
                <c:pt idx="19">
                  <c:v>44.930200545726649</c:v>
                </c:pt>
                <c:pt idx="20">
                  <c:v>44.576645597876293</c:v>
                </c:pt>
                <c:pt idx="21">
                  <c:v>44.231534492739748</c:v>
                </c:pt>
                <c:pt idx="22">
                  <c:v>43.885338330498115</c:v>
                </c:pt>
                <c:pt idx="23">
                  <c:v>43.518647501791961</c:v>
                </c:pt>
                <c:pt idx="24">
                  <c:v>43.146154857945994</c:v>
                </c:pt>
                <c:pt idx="25">
                  <c:v>42.717778350003464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42.866971417151156</c:v>
                </c:pt>
                <c:pt idx="1">
                  <c:v>40.727320974159433</c:v>
                </c:pt>
                <c:pt idx="2">
                  <c:v>41.06258634860162</c:v>
                </c:pt>
                <c:pt idx="3">
                  <c:v>40.724750467522682</c:v>
                </c:pt>
                <c:pt idx="4">
                  <c:v>44.161423718101574</c:v>
                </c:pt>
                <c:pt idx="5">
                  <c:v>44.888544099919969</c:v>
                </c:pt>
                <c:pt idx="6">
                  <c:v>41.903475593631413</c:v>
                </c:pt>
                <c:pt idx="7">
                  <c:v>42.932293602841227</c:v>
                </c:pt>
                <c:pt idx="8">
                  <c:v>43.132757415145193</c:v>
                </c:pt>
                <c:pt idx="9">
                  <c:v>43.233422460822297</c:v>
                </c:pt>
                <c:pt idx="10">
                  <c:v>42.778931764001705</c:v>
                </c:pt>
                <c:pt idx="11">
                  <c:v>41.52780750752607</c:v>
                </c:pt>
                <c:pt idx="12">
                  <c:v>41.615153006281339</c:v>
                </c:pt>
                <c:pt idx="13">
                  <c:v>41.786069928110173</c:v>
                </c:pt>
                <c:pt idx="14">
                  <c:v>41.951486150104472</c:v>
                </c:pt>
                <c:pt idx="15">
                  <c:v>42.066755184927395</c:v>
                </c:pt>
                <c:pt idx="16">
                  <c:v>42.123812890142084</c:v>
                </c:pt>
                <c:pt idx="17">
                  <c:v>42.151764612957017</c:v>
                </c:pt>
                <c:pt idx="18">
                  <c:v>42.20885186585015</c:v>
                </c:pt>
                <c:pt idx="19">
                  <c:v>42.249969270568883</c:v>
                </c:pt>
                <c:pt idx="20">
                  <c:v>42.325991638112477</c:v>
                </c:pt>
                <c:pt idx="21">
                  <c:v>42.415926042252522</c:v>
                </c:pt>
                <c:pt idx="22">
                  <c:v>42.525406376856154</c:v>
                </c:pt>
                <c:pt idx="23">
                  <c:v>42.634671401110786</c:v>
                </c:pt>
                <c:pt idx="24">
                  <c:v>42.747402817610656</c:v>
                </c:pt>
                <c:pt idx="25">
                  <c:v>42.832993401885005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48.443694116589079</c:v>
                </c:pt>
                <c:pt idx="1">
                  <c:v>49.500333973206679</c:v>
                </c:pt>
                <c:pt idx="2">
                  <c:v>50.574662655845202</c:v>
                </c:pt>
                <c:pt idx="3">
                  <c:v>47.902498424798594</c:v>
                </c:pt>
                <c:pt idx="4">
                  <c:v>54.478427173033836</c:v>
                </c:pt>
                <c:pt idx="5">
                  <c:v>56.179250393666806</c:v>
                </c:pt>
                <c:pt idx="6">
                  <c:v>54.428597413415226</c:v>
                </c:pt>
                <c:pt idx="7">
                  <c:v>52.779739785306532</c:v>
                </c:pt>
                <c:pt idx="8">
                  <c:v>50.182880862853523</c:v>
                </c:pt>
                <c:pt idx="9">
                  <c:v>50.864291073074931</c:v>
                </c:pt>
                <c:pt idx="10">
                  <c:v>51.615654381792616</c:v>
                </c:pt>
                <c:pt idx="11">
                  <c:v>51.596898828783885</c:v>
                </c:pt>
                <c:pt idx="12">
                  <c:v>51.655660557039653</c:v>
                </c:pt>
                <c:pt idx="13">
                  <c:v>51.848898460972876</c:v>
                </c:pt>
                <c:pt idx="14">
                  <c:v>52.101720134888126</c:v>
                </c:pt>
                <c:pt idx="15">
                  <c:v>52.282039231625951</c:v>
                </c:pt>
                <c:pt idx="16">
                  <c:v>52.405823372124701</c:v>
                </c:pt>
                <c:pt idx="17">
                  <c:v>52.490648425323172</c:v>
                </c:pt>
                <c:pt idx="18">
                  <c:v>52.568736266508417</c:v>
                </c:pt>
                <c:pt idx="19">
                  <c:v>52.654711067091903</c:v>
                </c:pt>
                <c:pt idx="20">
                  <c:v>52.728914700219079</c:v>
                </c:pt>
                <c:pt idx="21">
                  <c:v>52.77665481023994</c:v>
                </c:pt>
                <c:pt idx="22">
                  <c:v>52.785288027230656</c:v>
                </c:pt>
                <c:pt idx="23">
                  <c:v>52.834871281718002</c:v>
                </c:pt>
                <c:pt idx="24">
                  <c:v>52.862568865288665</c:v>
                </c:pt>
                <c:pt idx="25">
                  <c:v>52.843295042919557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37.933368087216735</c:v>
                </c:pt>
                <c:pt idx="1">
                  <c:v>37.79853137250015</c:v>
                </c:pt>
                <c:pt idx="2">
                  <c:v>35.983094145065955</c:v>
                </c:pt>
                <c:pt idx="3">
                  <c:v>41.046716039680305</c:v>
                </c:pt>
                <c:pt idx="4">
                  <c:v>38.221723107823699</c:v>
                </c:pt>
                <c:pt idx="5">
                  <c:v>38.275660553349219</c:v>
                </c:pt>
                <c:pt idx="6">
                  <c:v>38.735425768478635</c:v>
                </c:pt>
                <c:pt idx="7">
                  <c:v>40.433467043410516</c:v>
                </c:pt>
                <c:pt idx="8">
                  <c:v>44.626718539544662</c:v>
                </c:pt>
                <c:pt idx="9">
                  <c:v>40.239202154568737</c:v>
                </c:pt>
                <c:pt idx="10">
                  <c:v>35.651185636755315</c:v>
                </c:pt>
                <c:pt idx="11">
                  <c:v>36.412173960631378</c:v>
                </c:pt>
                <c:pt idx="12">
                  <c:v>35.951768370904958</c:v>
                </c:pt>
                <c:pt idx="13">
                  <c:v>35.636374623086397</c:v>
                </c:pt>
                <c:pt idx="14">
                  <c:v>35.375428966622351</c:v>
                </c:pt>
                <c:pt idx="15">
                  <c:v>35.074322526067263</c:v>
                </c:pt>
                <c:pt idx="16">
                  <c:v>34.778559618636102</c:v>
                </c:pt>
                <c:pt idx="17">
                  <c:v>34.456195394941901</c:v>
                </c:pt>
                <c:pt idx="18">
                  <c:v>34.11343348948175</c:v>
                </c:pt>
                <c:pt idx="19">
                  <c:v>33.782717283615618</c:v>
                </c:pt>
                <c:pt idx="20">
                  <c:v>33.473301613345939</c:v>
                </c:pt>
                <c:pt idx="21">
                  <c:v>33.193382646708784</c:v>
                </c:pt>
                <c:pt idx="22">
                  <c:v>32.932992921644278</c:v>
                </c:pt>
                <c:pt idx="23">
                  <c:v>32.648695568608069</c:v>
                </c:pt>
                <c:pt idx="24">
                  <c:v>32.361449944916934</c:v>
                </c:pt>
                <c:pt idx="25">
                  <c:v>32.09050347641633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58.346764961885</c:v>
                </c:pt>
                <c:pt idx="1">
                  <c:v>56.90796937256632</c:v>
                </c:pt>
                <c:pt idx="2">
                  <c:v>54.324135830687055</c:v>
                </c:pt>
                <c:pt idx="3">
                  <c:v>55.58331436212557</c:v>
                </c:pt>
                <c:pt idx="4">
                  <c:v>57.01087269136395</c:v>
                </c:pt>
                <c:pt idx="5">
                  <c:v>60.381229357541621</c:v>
                </c:pt>
                <c:pt idx="6">
                  <c:v>58.386261625734711</c:v>
                </c:pt>
                <c:pt idx="7">
                  <c:v>60.976677853020689</c:v>
                </c:pt>
                <c:pt idx="8">
                  <c:v>57.983559900103131</c:v>
                </c:pt>
                <c:pt idx="9">
                  <c:v>56.405347735410899</c:v>
                </c:pt>
                <c:pt idx="10">
                  <c:v>52.700836143092303</c:v>
                </c:pt>
                <c:pt idx="11">
                  <c:v>53.521728910066656</c:v>
                </c:pt>
                <c:pt idx="12">
                  <c:v>52.955339041772433</c:v>
                </c:pt>
                <c:pt idx="13">
                  <c:v>52.625509411784826</c:v>
                </c:pt>
                <c:pt idx="14">
                  <c:v>52.454783563291194</c:v>
                </c:pt>
                <c:pt idx="15">
                  <c:v>52.310248694930586</c:v>
                </c:pt>
                <c:pt idx="16">
                  <c:v>52.182916175922841</c:v>
                </c:pt>
                <c:pt idx="17">
                  <c:v>52.061528225813362</c:v>
                </c:pt>
                <c:pt idx="18">
                  <c:v>51.956366630619428</c:v>
                </c:pt>
                <c:pt idx="19">
                  <c:v>51.856648082184947</c:v>
                </c:pt>
                <c:pt idx="20">
                  <c:v>51.769724545835594</c:v>
                </c:pt>
                <c:pt idx="21">
                  <c:v>51.677285119720146</c:v>
                </c:pt>
                <c:pt idx="22">
                  <c:v>51.605034164585163</c:v>
                </c:pt>
                <c:pt idx="23">
                  <c:v>51.519383227767996</c:v>
                </c:pt>
                <c:pt idx="24">
                  <c:v>51.423657598446439</c:v>
                </c:pt>
                <c:pt idx="25">
                  <c:v>51.316808493181867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41.383938326391622</c:v>
                </c:pt>
                <c:pt idx="1">
                  <c:v>115.15818535814142</c:v>
                </c:pt>
                <c:pt idx="2">
                  <c:v>63.744357689518701</c:v>
                </c:pt>
                <c:pt idx="3">
                  <c:v>50.690139861542178</c:v>
                </c:pt>
                <c:pt idx="4">
                  <c:v>42.717778350003464</c:v>
                </c:pt>
                <c:pt idx="5">
                  <c:v>42.832993401885005</c:v>
                </c:pt>
                <c:pt idx="6">
                  <c:v>52.843295042919557</c:v>
                </c:pt>
                <c:pt idx="7">
                  <c:v>32.09050347641633</c:v>
                </c:pt>
                <c:pt idx="8">
                  <c:v>51.316808493181867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40.37061373720806</c:v>
                </c:pt>
                <c:pt idx="1">
                  <c:v>99.214198883941705</c:v>
                </c:pt>
                <c:pt idx="2">
                  <c:v>56.00172158587965</c:v>
                </c:pt>
                <c:pt idx="3">
                  <c:v>52.39144812703546</c:v>
                </c:pt>
                <c:pt idx="4">
                  <c:v>48.201409740293336</c:v>
                </c:pt>
                <c:pt idx="5">
                  <c:v>42.778931764001705</c:v>
                </c:pt>
                <c:pt idx="6">
                  <c:v>51.615654381792616</c:v>
                </c:pt>
                <c:pt idx="7">
                  <c:v>35.651185636755315</c:v>
                </c:pt>
                <c:pt idx="8">
                  <c:v>52.700836143092303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8.3980896725080285</c:v>
                </c:pt>
                <c:pt idx="1">
                  <c:v>23.369181529642432</c:v>
                </c:pt>
                <c:pt idx="2">
                  <c:v>12.935715005442347</c:v>
                </c:pt>
                <c:pt idx="3">
                  <c:v>10.286607734424459</c:v>
                </c:pt>
                <c:pt idx="4">
                  <c:v>8.6687673455396652</c:v>
                </c:pt>
                <c:pt idx="5">
                  <c:v>8.6921480670575786</c:v>
                </c:pt>
                <c:pt idx="6">
                  <c:v>10.723549964267793</c:v>
                </c:pt>
                <c:pt idx="7">
                  <c:v>6.5121623685343746</c:v>
                </c:pt>
                <c:pt idx="8">
                  <c:v>10.413778312583325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8.4294053229952119</c:v>
                </c:pt>
                <c:pt idx="1">
                  <c:v>20.715976765500656</c:v>
                </c:pt>
                <c:pt idx="2">
                  <c:v>11.693188840422035</c:v>
                </c:pt>
                <c:pt idx="3">
                  <c:v>10.939361848601964</c:v>
                </c:pt>
                <c:pt idx="4">
                  <c:v>10.064479635746091</c:v>
                </c:pt>
                <c:pt idx="5">
                  <c:v>8.9322633901691884</c:v>
                </c:pt>
                <c:pt idx="6">
                  <c:v>10.777375707686073</c:v>
                </c:pt>
                <c:pt idx="7">
                  <c:v>7.4439862602479936</c:v>
                </c:pt>
                <c:pt idx="8">
                  <c:v>11.003962228630787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7.3525417975637124</c:v>
                </c:pt>
                <c:pt idx="1">
                  <c:v>18.403768066333125</c:v>
                </c:pt>
                <c:pt idx="2">
                  <c:v>10.525988782033064</c:v>
                </c:pt>
                <c:pt idx="3">
                  <c:v>11.289439321391608</c:v>
                </c:pt>
                <c:pt idx="4">
                  <c:v>11.644068007125146</c:v>
                </c:pt>
                <c:pt idx="5">
                  <c:v>9.166333633494034</c:v>
                </c:pt>
                <c:pt idx="6">
                  <c:v>11.471919232703943</c:v>
                </c:pt>
                <c:pt idx="7">
                  <c:v>7.8159691232888822</c:v>
                </c:pt>
                <c:pt idx="8">
                  <c:v>12.329972036066501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6.4689934707320776E-2</c:v>
                </c:pt>
                <c:pt idx="1">
                  <c:v>7.0709133600496771E-2</c:v>
                </c:pt>
                <c:pt idx="2">
                  <c:v>7.2165738292083753E-2</c:v>
                </c:pt>
                <c:pt idx="3">
                  <c:v>7.4831469961738839E-2</c:v>
                </c:pt>
                <c:pt idx="4">
                  <c:v>7.095841172389919E-2</c:v>
                </c:pt>
                <c:pt idx="5">
                  <c:v>7.3525417975637122E-2</c:v>
                </c:pt>
                <c:pt idx="6">
                  <c:v>7.0556265212215988E-2</c:v>
                </c:pt>
                <c:pt idx="7">
                  <c:v>7.2833691226201619E-2</c:v>
                </c:pt>
                <c:pt idx="8">
                  <c:v>7.5485328661962059E-2</c:v>
                </c:pt>
                <c:pt idx="9">
                  <c:v>8.2650403085965218E-2</c:v>
                </c:pt>
                <c:pt idx="10">
                  <c:v>8.4294053229952121E-2</c:v>
                </c:pt>
                <c:pt idx="11">
                  <c:v>7.6221237050446575E-2</c:v>
                </c:pt>
                <c:pt idx="12">
                  <c:v>7.6565366566053436E-2</c:v>
                </c:pt>
                <c:pt idx="13">
                  <c:v>7.7052323205094808E-2</c:v>
                </c:pt>
                <c:pt idx="14">
                  <c:v>7.759053296977389E-2</c:v>
                </c:pt>
                <c:pt idx="15">
                  <c:v>7.8137183077585437E-2</c:v>
                </c:pt>
                <c:pt idx="16">
                  <c:v>7.8685595280454781E-2</c:v>
                </c:pt>
                <c:pt idx="17">
                  <c:v>7.9287349183070066E-2</c:v>
                </c:pt>
                <c:pt idx="18">
                  <c:v>7.9912599483063243E-2</c:v>
                </c:pt>
                <c:pt idx="19">
                  <c:v>8.0521060776832062E-2</c:v>
                </c:pt>
                <c:pt idx="20">
                  <c:v>8.1129003363392238E-2</c:v>
                </c:pt>
                <c:pt idx="21">
                  <c:v>8.1831553706800217E-2</c:v>
                </c:pt>
                <c:pt idx="22">
                  <c:v>8.2617596757550482E-2</c:v>
                </c:pt>
                <c:pt idx="23">
                  <c:v>8.3236466564942727E-2</c:v>
                </c:pt>
                <c:pt idx="24">
                  <c:v>8.382074402514543E-2</c:v>
                </c:pt>
                <c:pt idx="25">
                  <c:v>8.3980896725080287E-2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0.18194858548932119</c:v>
                </c:pt>
                <c:pt idx="1">
                  <c:v>0.17916827818020364</c:v>
                </c:pt>
                <c:pt idx="2">
                  <c:v>0.18750330597904313</c:v>
                </c:pt>
                <c:pt idx="3">
                  <c:v>0.18072500082048343</c:v>
                </c:pt>
                <c:pt idx="4">
                  <c:v>0.18328998376551925</c:v>
                </c:pt>
                <c:pt idx="5">
                  <c:v>0.18403768066333126</c:v>
                </c:pt>
                <c:pt idx="6">
                  <c:v>0.18513888757817101</c:v>
                </c:pt>
                <c:pt idx="7">
                  <c:v>0.18289402875855171</c:v>
                </c:pt>
                <c:pt idx="8">
                  <c:v>0.18770257848190394</c:v>
                </c:pt>
                <c:pt idx="9">
                  <c:v>0.19206680565881182</c:v>
                </c:pt>
                <c:pt idx="10">
                  <c:v>0.20715976765500657</c:v>
                </c:pt>
                <c:pt idx="11">
                  <c:v>0.21020697741528593</c:v>
                </c:pt>
                <c:pt idx="12">
                  <c:v>0.21265688518807938</c:v>
                </c:pt>
                <c:pt idx="13">
                  <c:v>0.21461971914348624</c:v>
                </c:pt>
                <c:pt idx="14">
                  <c:v>0.21639551055609116</c:v>
                </c:pt>
                <c:pt idx="15">
                  <c:v>0.21795302695406951</c:v>
                </c:pt>
                <c:pt idx="16">
                  <c:v>0.21951288909200406</c:v>
                </c:pt>
                <c:pt idx="17">
                  <c:v>0.22111636502293894</c:v>
                </c:pt>
                <c:pt idx="18">
                  <c:v>0.22268783454379201</c:v>
                </c:pt>
                <c:pt idx="19">
                  <c:v>0.22421984275996731</c:v>
                </c:pt>
                <c:pt idx="20">
                  <c:v>0.22578193755686196</c:v>
                </c:pt>
                <c:pt idx="21">
                  <c:v>0.22743197871196952</c:v>
                </c:pt>
                <c:pt idx="22">
                  <c:v>0.22905938015946767</c:v>
                </c:pt>
                <c:pt idx="23">
                  <c:v>0.2306524307528155</c:v>
                </c:pt>
                <c:pt idx="24">
                  <c:v>0.23224380186872617</c:v>
                </c:pt>
                <c:pt idx="25">
                  <c:v>0.23369181529642433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0.10783426786712601</c:v>
                </c:pt>
                <c:pt idx="1">
                  <c:v>0.10763492299029706</c:v>
                </c:pt>
                <c:pt idx="2">
                  <c:v>0.10960420481119988</c:v>
                </c:pt>
                <c:pt idx="3">
                  <c:v>0.10926699891154389</c:v>
                </c:pt>
                <c:pt idx="4">
                  <c:v>0.10631947925294971</c:v>
                </c:pt>
                <c:pt idx="5">
                  <c:v>0.10525988782033065</c:v>
                </c:pt>
                <c:pt idx="6">
                  <c:v>0.10607203377319156</c:v>
                </c:pt>
                <c:pt idx="7">
                  <c:v>0.10800469545160948</c:v>
                </c:pt>
                <c:pt idx="8">
                  <c:v>0.11038131259057199</c:v>
                </c:pt>
                <c:pt idx="9">
                  <c:v>0.11069563364084886</c:v>
                </c:pt>
                <c:pt idx="10">
                  <c:v>0.11693188840422035</c:v>
                </c:pt>
                <c:pt idx="11">
                  <c:v>0.1188637675393683</c:v>
                </c:pt>
                <c:pt idx="12">
                  <c:v>0.1193649459739788</c:v>
                </c:pt>
                <c:pt idx="13">
                  <c:v>0.12009589516997538</c:v>
                </c:pt>
                <c:pt idx="14">
                  <c:v>0.12077908057905715</c:v>
                </c:pt>
                <c:pt idx="15">
                  <c:v>0.12149078934126377</c:v>
                </c:pt>
                <c:pt idx="16">
                  <c:v>0.12219963206289527</c:v>
                </c:pt>
                <c:pt idx="17">
                  <c:v>0.12293843992642035</c:v>
                </c:pt>
                <c:pt idx="18">
                  <c:v>0.12372320131812228</c:v>
                </c:pt>
                <c:pt idx="19">
                  <c:v>0.12445109234138803</c:v>
                </c:pt>
                <c:pt idx="20">
                  <c:v>0.12522919766806651</c:v>
                </c:pt>
                <c:pt idx="21">
                  <c:v>0.12601473704146998</c:v>
                </c:pt>
                <c:pt idx="22">
                  <c:v>0.12681858370641708</c:v>
                </c:pt>
                <c:pt idx="23">
                  <c:v>0.12763494515397503</c:v>
                </c:pt>
                <c:pt idx="24">
                  <c:v>0.12846001408619453</c:v>
                </c:pt>
                <c:pt idx="25">
                  <c:v>0.12935715005442347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0.11789825460143021</c:v>
                </c:pt>
                <c:pt idx="1">
                  <c:v>0.11581355285527074</c:v>
                </c:pt>
                <c:pt idx="2">
                  <c:v>0.11276323375608284</c:v>
                </c:pt>
                <c:pt idx="3">
                  <c:v>0.11098695720242063</c:v>
                </c:pt>
                <c:pt idx="4">
                  <c:v>0.11229909306094633</c:v>
                </c:pt>
                <c:pt idx="5">
                  <c:v>0.11289439321391607</c:v>
                </c:pt>
                <c:pt idx="6">
                  <c:v>0.10985649107162498</c:v>
                </c:pt>
                <c:pt idx="7">
                  <c:v>0.10723471225776585</c:v>
                </c:pt>
                <c:pt idx="8">
                  <c:v>0.10795411543396315</c:v>
                </c:pt>
                <c:pt idx="9">
                  <c:v>0.10428870792006442</c:v>
                </c:pt>
                <c:pt idx="10">
                  <c:v>0.10939361848601964</c:v>
                </c:pt>
                <c:pt idx="11">
                  <c:v>0.11203911192228098</c:v>
                </c:pt>
                <c:pt idx="12">
                  <c:v>0.11145606263318164</c:v>
                </c:pt>
                <c:pt idx="13">
                  <c:v>0.11087749018183032</c:v>
                </c:pt>
                <c:pt idx="14">
                  <c:v>0.11030377835679051</c:v>
                </c:pt>
                <c:pt idx="15">
                  <c:v>0.10981917611433606</c:v>
                </c:pt>
                <c:pt idx="16">
                  <c:v>0.10923754616671928</c:v>
                </c:pt>
                <c:pt idx="17">
                  <c:v>0.10862380434958588</c:v>
                </c:pt>
                <c:pt idx="18">
                  <c:v>0.10789367831287429</c:v>
                </c:pt>
                <c:pt idx="19">
                  <c:v>0.1072669554964811</c:v>
                </c:pt>
                <c:pt idx="20">
                  <c:v>0.10657110570822281</c:v>
                </c:pt>
                <c:pt idx="21">
                  <c:v>0.10559239120261421</c:v>
                </c:pt>
                <c:pt idx="22">
                  <c:v>0.10449207348567043</c:v>
                </c:pt>
                <c:pt idx="23">
                  <c:v>0.10365204105050825</c:v>
                </c:pt>
                <c:pt idx="24">
                  <c:v>0.10289185145463565</c:v>
                </c:pt>
                <c:pt idx="25">
                  <c:v>0.10286607734424459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0.12531187778783409</c:v>
                </c:pt>
                <c:pt idx="1">
                  <c:v>0.12951373411573364</c:v>
                </c:pt>
                <c:pt idx="2">
                  <c:v>0.11702371178647655</c:v>
                </c:pt>
                <c:pt idx="3">
                  <c:v>0.12338717921410088</c:v>
                </c:pt>
                <c:pt idx="4">
                  <c:v>0.11955369810163777</c:v>
                </c:pt>
                <c:pt idx="5">
                  <c:v>0.11644068007125145</c:v>
                </c:pt>
                <c:pt idx="6">
                  <c:v>0.11261049552105205</c:v>
                </c:pt>
                <c:pt idx="7">
                  <c:v>0.11543893707066988</c:v>
                </c:pt>
                <c:pt idx="8">
                  <c:v>0.1151809110880799</c:v>
                </c:pt>
                <c:pt idx="9">
                  <c:v>0.1158565049621029</c:v>
                </c:pt>
                <c:pt idx="10">
                  <c:v>0.1006447963574609</c:v>
                </c:pt>
                <c:pt idx="11">
                  <c:v>0.10045593502170606</c:v>
                </c:pt>
                <c:pt idx="12">
                  <c:v>9.9422881230336366E-2</c:v>
                </c:pt>
                <c:pt idx="13">
                  <c:v>9.8162641526885891E-2</c:v>
                </c:pt>
                <c:pt idx="14">
                  <c:v>9.7060622290319767E-2</c:v>
                </c:pt>
                <c:pt idx="15">
                  <c:v>9.6146195959824099E-2</c:v>
                </c:pt>
                <c:pt idx="16">
                  <c:v>9.5205197935607028E-2</c:v>
                </c:pt>
                <c:pt idx="17">
                  <c:v>9.4230524146254407E-2</c:v>
                </c:pt>
                <c:pt idx="18">
                  <c:v>9.3305438465701232E-2</c:v>
                </c:pt>
                <c:pt idx="19">
                  <c:v>9.2369716818545847E-2</c:v>
                </c:pt>
                <c:pt idx="20">
                  <c:v>9.1440773587825638E-2</c:v>
                </c:pt>
                <c:pt idx="21">
                  <c:v>9.0541540591293268E-2</c:v>
                </c:pt>
                <c:pt idx="22">
                  <c:v>8.9642776403404997E-2</c:v>
                </c:pt>
                <c:pt idx="23">
                  <c:v>8.8697173916252703E-2</c:v>
                </c:pt>
                <c:pt idx="24">
                  <c:v>8.7746622232777988E-2</c:v>
                </c:pt>
                <c:pt idx="25">
                  <c:v>8.6687673455396658E-2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9.1934758420229967E-2</c:v>
                </c:pt>
                <c:pt idx="1">
                  <c:v>8.7465066379806361E-2</c:v>
                </c:pt>
                <c:pt idx="2">
                  <c:v>9.0487084142843413E-2</c:v>
                </c:pt>
                <c:pt idx="3">
                  <c:v>8.810761736400885E-2</c:v>
                </c:pt>
                <c:pt idx="4">
                  <c:v>9.2840854793893215E-2</c:v>
                </c:pt>
                <c:pt idx="5">
                  <c:v>9.1663336334940337E-2</c:v>
                </c:pt>
                <c:pt idx="6">
                  <c:v>9.0057867790609009E-2</c:v>
                </c:pt>
                <c:pt idx="7">
                  <c:v>9.0078835443050079E-2</c:v>
                </c:pt>
                <c:pt idx="8">
                  <c:v>8.8784874427031812E-2</c:v>
                </c:pt>
                <c:pt idx="9">
                  <c:v>8.9403758384578022E-2</c:v>
                </c:pt>
                <c:pt idx="10">
                  <c:v>8.9322633901691886E-2</c:v>
                </c:pt>
                <c:pt idx="11">
                  <c:v>8.6707021087070901E-2</c:v>
                </c:pt>
                <c:pt idx="12">
                  <c:v>8.692587255851543E-2</c:v>
                </c:pt>
                <c:pt idx="13">
                  <c:v>8.7109481688632293E-2</c:v>
                </c:pt>
                <c:pt idx="14">
                  <c:v>8.7155982179060218E-2</c:v>
                </c:pt>
                <c:pt idx="15">
                  <c:v>8.7139654159033159E-2</c:v>
                </c:pt>
                <c:pt idx="16">
                  <c:v>8.7073869434385484E-2</c:v>
                </c:pt>
                <c:pt idx="17">
                  <c:v>8.6975413942218915E-2</c:v>
                </c:pt>
                <c:pt idx="18">
                  <c:v>8.6934277187730752E-2</c:v>
                </c:pt>
                <c:pt idx="19">
                  <c:v>8.6859565497441185E-2</c:v>
                </c:pt>
                <c:pt idx="20">
                  <c:v>8.6823971753613352E-2</c:v>
                </c:pt>
                <c:pt idx="21">
                  <c:v>8.6825006943909475E-2</c:v>
                </c:pt>
                <c:pt idx="22">
                  <c:v>8.6864899310921645E-2</c:v>
                </c:pt>
                <c:pt idx="23">
                  <c:v>8.6895505288184696E-2</c:v>
                </c:pt>
                <c:pt idx="24">
                  <c:v>8.6935677555018118E-2</c:v>
                </c:pt>
                <c:pt idx="25">
                  <c:v>8.6921480670575785E-2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0.1038948908298713</c:v>
                </c:pt>
                <c:pt idx="1">
                  <c:v>0.10630578916634631</c:v>
                </c:pt>
                <c:pt idx="2">
                  <c:v>0.11144825891833363</c:v>
                </c:pt>
                <c:pt idx="3">
                  <c:v>0.1036366080464515</c:v>
                </c:pt>
                <c:pt idx="4">
                  <c:v>0.11453035977411528</c:v>
                </c:pt>
                <c:pt idx="5">
                  <c:v>0.11471919232703942</c:v>
                </c:pt>
                <c:pt idx="6">
                  <c:v>0.11697653620480607</c:v>
                </c:pt>
                <c:pt idx="7">
                  <c:v>0.11074035640464808</c:v>
                </c:pt>
                <c:pt idx="8">
                  <c:v>0.10329691498533076</c:v>
                </c:pt>
                <c:pt idx="9">
                  <c:v>0.10518387235294413</c:v>
                </c:pt>
                <c:pt idx="10">
                  <c:v>0.10777375707686072</c:v>
                </c:pt>
                <c:pt idx="11">
                  <c:v>0.10773054642877646</c:v>
                </c:pt>
                <c:pt idx="12">
                  <c:v>0.10789851873978246</c:v>
                </c:pt>
                <c:pt idx="13">
                  <c:v>0.10808699355627908</c:v>
                </c:pt>
                <c:pt idx="14">
                  <c:v>0.10824352146493346</c:v>
                </c:pt>
                <c:pt idx="15">
                  <c:v>0.10830021943326058</c:v>
                </c:pt>
                <c:pt idx="16">
                  <c:v>0.10832774881529632</c:v>
                </c:pt>
                <c:pt idx="17">
                  <c:v>0.10830853504729929</c:v>
                </c:pt>
                <c:pt idx="18">
                  <c:v>0.1082717223516525</c:v>
                </c:pt>
                <c:pt idx="19">
                  <c:v>0.1082501455892616</c:v>
                </c:pt>
                <c:pt idx="20">
                  <c:v>0.10816365130139384</c:v>
                </c:pt>
                <c:pt idx="21">
                  <c:v>0.10803332257347666</c:v>
                </c:pt>
                <c:pt idx="22">
                  <c:v>0.10782233775616104</c:v>
                </c:pt>
                <c:pt idx="23">
                  <c:v>0.10768495888399106</c:v>
                </c:pt>
                <c:pt idx="24">
                  <c:v>0.10750695805335353</c:v>
                </c:pt>
                <c:pt idx="25">
                  <c:v>0.10723549964267792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8.1353893589240556E-2</c:v>
                </c:pt>
                <c:pt idx="1">
                  <c:v>8.1175264576143713E-2</c:v>
                </c:pt>
                <c:pt idx="2">
                  <c:v>7.9293721052602961E-2</c:v>
                </c:pt>
                <c:pt idx="3">
                  <c:v>8.8804186872977864E-2</c:v>
                </c:pt>
                <c:pt idx="4">
                  <c:v>8.0353782696804751E-2</c:v>
                </c:pt>
                <c:pt idx="5">
                  <c:v>7.8159691232888823E-2</c:v>
                </c:pt>
                <c:pt idx="6">
                  <c:v>8.3249176906002947E-2</c:v>
                </c:pt>
                <c:pt idx="7">
                  <c:v>8.4835896676955694E-2</c:v>
                </c:pt>
                <c:pt idx="8">
                  <c:v>9.1860058087376698E-2</c:v>
                </c:pt>
                <c:pt idx="9">
                  <c:v>8.3211915741237152E-2</c:v>
                </c:pt>
                <c:pt idx="10">
                  <c:v>7.4439862602479936E-2</c:v>
                </c:pt>
                <c:pt idx="11">
                  <c:v>7.6025952847580083E-2</c:v>
                </c:pt>
                <c:pt idx="12">
                  <c:v>7.5096175549104568E-2</c:v>
                </c:pt>
                <c:pt idx="13">
                  <c:v>7.4289497146289282E-2</c:v>
                </c:pt>
                <c:pt idx="14">
                  <c:v>7.3493945972730929E-2</c:v>
                </c:pt>
                <c:pt idx="15">
                  <c:v>7.2655100716657831E-2</c:v>
                </c:pt>
                <c:pt idx="16">
                  <c:v>7.1890542464587814E-2</c:v>
                </c:pt>
                <c:pt idx="17">
                  <c:v>7.1096474486096628E-2</c:v>
                </c:pt>
                <c:pt idx="18">
                  <c:v>7.0260775920304497E-2</c:v>
                </c:pt>
                <c:pt idx="19">
                  <c:v>6.9452172279372615E-2</c:v>
                </c:pt>
                <c:pt idx="20">
                  <c:v>6.8664309595533754E-2</c:v>
                </c:pt>
                <c:pt idx="21">
                  <c:v>6.7946546208172406E-2</c:v>
                </c:pt>
                <c:pt idx="22">
                  <c:v>6.7270870707136429E-2</c:v>
                </c:pt>
                <c:pt idx="23">
                  <c:v>6.6542670676251539E-2</c:v>
                </c:pt>
                <c:pt idx="24">
                  <c:v>6.5813696088809756E-2</c:v>
                </c:pt>
                <c:pt idx="25">
                  <c:v>6.5121623685343744E-2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0.12513353670762595</c:v>
                </c:pt>
                <c:pt idx="1">
                  <c:v>0.12221425813570175</c:v>
                </c:pt>
                <c:pt idx="2">
                  <c:v>0.11971074126133399</c:v>
                </c:pt>
                <c:pt idx="3">
                  <c:v>0.12025398160627414</c:v>
                </c:pt>
                <c:pt idx="4">
                  <c:v>0.1198543368302345</c:v>
                </c:pt>
                <c:pt idx="5">
                  <c:v>0.123299720360665</c:v>
                </c:pt>
                <c:pt idx="6">
                  <c:v>0.12548224594232632</c:v>
                </c:pt>
                <c:pt idx="7">
                  <c:v>0.12793884671054759</c:v>
                </c:pt>
                <c:pt idx="8">
                  <c:v>0.11935390624377973</c:v>
                </c:pt>
                <c:pt idx="9">
                  <c:v>0.1166423982534476</c:v>
                </c:pt>
                <c:pt idx="10">
                  <c:v>0.11003962228630787</c:v>
                </c:pt>
                <c:pt idx="11">
                  <c:v>0.11174945068748472</c:v>
                </c:pt>
                <c:pt idx="12">
                  <c:v>0.1106132915609679</c:v>
                </c:pt>
                <c:pt idx="13">
                  <c:v>0.10970595838152664</c:v>
                </c:pt>
                <c:pt idx="14">
                  <c:v>0.10897702563124294</c:v>
                </c:pt>
                <c:pt idx="15">
                  <c:v>0.10835865424396969</c:v>
                </c:pt>
                <c:pt idx="16">
                  <c:v>0.10786697874804992</c:v>
                </c:pt>
                <c:pt idx="17">
                  <c:v>0.10742309389611529</c:v>
                </c:pt>
                <c:pt idx="18">
                  <c:v>0.10701047241675923</c:v>
                </c:pt>
                <c:pt idx="19">
                  <c:v>0.10660944844071014</c:v>
                </c:pt>
                <c:pt idx="20">
                  <c:v>0.10619604946508988</c:v>
                </c:pt>
                <c:pt idx="21">
                  <c:v>0.10578292302029421</c:v>
                </c:pt>
                <c:pt idx="22">
                  <c:v>0.10541148171327032</c:v>
                </c:pt>
                <c:pt idx="23">
                  <c:v>0.10500380771307859</c:v>
                </c:pt>
                <c:pt idx="24">
                  <c:v>0.10458063463533891</c:v>
                </c:pt>
                <c:pt idx="25">
                  <c:v>0.10413778312583324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3.9614627100283784</c:v>
                </c:pt>
                <c:pt idx="1">
                  <c:v>2.7534289111392667</c:v>
                </c:pt>
                <c:pt idx="2">
                  <c:v>1.9827161134915201</c:v>
                </c:pt>
                <c:pt idx="3">
                  <c:v>-4.8542142627349278</c:v>
                </c:pt>
                <c:pt idx="4">
                  <c:v>-0.99697249132374566</c:v>
                </c:pt>
                <c:pt idx="5">
                  <c:v>-1.655121639097672</c:v>
                </c:pt>
                <c:pt idx="6">
                  <c:v>-5.3149593205918748</c:v>
                </c:pt>
                <c:pt idx="7">
                  <c:v>1.9635416012195179</c:v>
                </c:pt>
                <c:pt idx="8">
                  <c:v>-3.9758816221307214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0.4029450649124513</c:v>
                </c:pt>
                <c:pt idx="1">
                  <c:v>6.3354933374818216</c:v>
                </c:pt>
                <c:pt idx="2">
                  <c:v>2.4720805480061898</c:v>
                </c:pt>
                <c:pt idx="3">
                  <c:v>1.9600361945903302</c:v>
                </c:pt>
                <c:pt idx="4">
                  <c:v>-7.8238996467555424</c:v>
                </c:pt>
                <c:pt idx="5">
                  <c:v>-0.45449069682059218</c:v>
                </c:pt>
                <c:pt idx="6">
                  <c:v>0.75136330871768564</c:v>
                </c:pt>
                <c:pt idx="7">
                  <c:v>-4.588016517813422</c:v>
                </c:pt>
                <c:pt idx="8">
                  <c:v>-3.7045115923185961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-2.6498104693206344</c:v>
                </c:pt>
                <c:pt idx="1">
                  <c:v>6.0028428311622548</c:v>
                </c:pt>
                <c:pt idx="2">
                  <c:v>2.6480784594047435</c:v>
                </c:pt>
                <c:pt idx="3">
                  <c:v>0.62386896133635616</c:v>
                </c:pt>
                <c:pt idx="4">
                  <c:v>-1.7867374944923142</c:v>
                </c:pt>
                <c:pt idx="5">
                  <c:v>-0.71217657907430976</c:v>
                </c:pt>
                <c:pt idx="6">
                  <c:v>0.66638484983333512</c:v>
                </c:pt>
                <c:pt idx="7">
                  <c:v>-0.57686311068805196</c:v>
                </c:pt>
                <c:pt idx="8">
                  <c:v>-0.39058744816171753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3.6631350585041957</c:v>
                </c:pt>
                <c:pt idx="1">
                  <c:v>9.9411436430374636</c:v>
                </c:pt>
                <c:pt idx="2">
                  <c:v>5.0945576442343068</c:v>
                </c:pt>
                <c:pt idx="3">
                  <c:v>-2.3251772268296378</c:v>
                </c:pt>
                <c:pt idx="4">
                  <c:v>-3.6968938957975581</c:v>
                </c:pt>
                <c:pt idx="5">
                  <c:v>0.76623821695761052</c:v>
                </c:pt>
                <c:pt idx="6">
                  <c:v>0.56125581129360569</c:v>
                </c:pt>
                <c:pt idx="7">
                  <c:v>-2.9838190496509327</c:v>
                </c:pt>
                <c:pt idx="8">
                  <c:v>-0.99344020174871872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1.0133245891835614</c:v>
                </c:pt>
                <c:pt idx="1">
                  <c:v>15.943986474199718</c:v>
                </c:pt>
                <c:pt idx="2">
                  <c:v>7.7426361036390503</c:v>
                </c:pt>
                <c:pt idx="3">
                  <c:v>-1.7013082654932816</c:v>
                </c:pt>
                <c:pt idx="4">
                  <c:v>-5.4836313902898723</c:v>
                </c:pt>
                <c:pt idx="5">
                  <c:v>5.4061637883300762E-2</c:v>
                </c:pt>
                <c:pt idx="6">
                  <c:v>1.2276406611269408</c:v>
                </c:pt>
                <c:pt idx="7">
                  <c:v>-3.5606821603389847</c:v>
                </c:pt>
                <c:pt idx="8">
                  <c:v>-1.3840276499104363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0.87002059634859386</c:v>
                </c:pt>
                <c:pt idx="1">
                  <c:v>7.5553033910343501</c:v>
                </c:pt>
                <c:pt idx="2">
                  <c:v>9.0649719397331623</c:v>
                </c:pt>
                <c:pt idx="3">
                  <c:v>-4.5829921497185211</c:v>
                </c:pt>
                <c:pt idx="4">
                  <c:v>0.34896696846704423</c:v>
                </c:pt>
                <c:pt idx="5">
                  <c:v>-0.83392927079768953</c:v>
                </c:pt>
                <c:pt idx="6">
                  <c:v>-0.48827662084208612</c:v>
                </c:pt>
                <c:pt idx="7">
                  <c:v>0.15719274151985108</c:v>
                </c:pt>
                <c:pt idx="8">
                  <c:v>-0.78145878291692483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0.1433039928350226</c:v>
                </c:pt>
                <c:pt idx="1">
                  <c:v>8.3886830831654891</c:v>
                </c:pt>
                <c:pt idx="2">
                  <c:v>-1.3223358360940196</c:v>
                </c:pt>
                <c:pt idx="3">
                  <c:v>2.8816838842253105</c:v>
                </c:pt>
                <c:pt idx="4">
                  <c:v>-5.8325983587569468</c:v>
                </c:pt>
                <c:pt idx="5">
                  <c:v>0.88799090868097785</c:v>
                </c:pt>
                <c:pt idx="6">
                  <c:v>1.7159172819690554</c:v>
                </c:pt>
                <c:pt idx="7">
                  <c:v>-3.7178749018588597</c:v>
                </c:pt>
                <c:pt idx="8">
                  <c:v>-0.60256886699356116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0.23784385275278996</c:v>
                </c:pt>
                <c:pt idx="1">
                  <c:v>-0.7601863238354154</c:v>
                </c:pt>
                <c:pt idx="2">
                  <c:v>-9.6446841960433183E-2</c:v>
                </c:pt>
                <c:pt idx="3">
                  <c:v>0.50215701342123342</c:v>
                </c:pt>
                <c:pt idx="4">
                  <c:v>0.35857443235497755</c:v>
                </c:pt>
                <c:pt idx="5">
                  <c:v>0.25517718476741225</c:v>
                </c:pt>
                <c:pt idx="6">
                  <c:v>-0.48811516439673963</c:v>
                </c:pt>
                <c:pt idx="7">
                  <c:v>0.65343224995537685</c:v>
                </c:pt>
                <c:pt idx="8">
                  <c:v>1.0870128931342573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0.88722500554187445</c:v>
                </c:pt>
                <c:pt idx="1">
                  <c:v>3.5697265085604002</c:v>
                </c:pt>
                <c:pt idx="2">
                  <c:v>3.1307282303933643</c:v>
                </c:pt>
                <c:pt idx="3">
                  <c:v>-2.1635330742896883</c:v>
                </c:pt>
                <c:pt idx="4">
                  <c:v>0.61941789009564507</c:v>
                </c:pt>
                <c:pt idx="5">
                  <c:v>-1.0001791409593821</c:v>
                </c:pt>
                <c:pt idx="6">
                  <c:v>0.99448475181830887</c:v>
                </c:pt>
                <c:pt idx="7">
                  <c:v>0.67743231949341176</c:v>
                </c:pt>
                <c:pt idx="8">
                  <c:v>-4.3002357213649098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-0.11174426911103552</c:v>
                </c:pt>
                <c:pt idx="1">
                  <c:v>13.134446289474809</c:v>
                </c:pt>
                <c:pt idx="2">
                  <c:v>4.7083547152061698</c:v>
                </c:pt>
                <c:pt idx="3">
                  <c:v>-3.9932204624783196E-2</c:v>
                </c:pt>
                <c:pt idx="4">
                  <c:v>-6.4616237127405576</c:v>
                </c:pt>
                <c:pt idx="5">
                  <c:v>0.79906359407521421</c:v>
                </c:pt>
                <c:pt idx="6">
                  <c:v>0.721271073705406</c:v>
                </c:pt>
                <c:pt idx="7">
                  <c:v>-4.8915467297878479</c:v>
                </c:pt>
                <c:pt idx="8">
                  <c:v>1.8291951783201768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-0.28989773567627042</c:v>
                </c:pt>
                <c:pt idx="1">
                  <c:v>-0.29839433125399895</c:v>
                </c:pt>
                <c:pt idx="2">
                  <c:v>-0.1872739138931685</c:v>
                </c:pt>
                <c:pt idx="3">
                  <c:v>0.29763958475292029</c:v>
                </c:pt>
                <c:pt idx="4">
                  <c:v>0.28041346469168227</c:v>
                </c:pt>
                <c:pt idx="5">
                  <c:v>6.8716165462786361E-2</c:v>
                </c:pt>
                <c:pt idx="6">
                  <c:v>-0.35964780689454723</c:v>
                </c:pt>
                <c:pt idx="7">
                  <c:v>0.11275436122719201</c:v>
                </c:pt>
                <c:pt idx="8">
                  <c:v>0.63796932049886834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0.71865504170409222</c:v>
                </c:pt>
                <c:pt idx="1">
                  <c:v>2.4937001431734842</c:v>
                </c:pt>
                <c:pt idx="2">
                  <c:v>3.037628607757588</c:v>
                </c:pt>
                <c:pt idx="3">
                  <c:v>-2.2395478281269909</c:v>
                </c:pt>
                <c:pt idx="4">
                  <c:v>0.16460725230324069</c:v>
                </c:pt>
                <c:pt idx="5">
                  <c:v>-1.6752077174374982</c:v>
                </c:pt>
                <c:pt idx="6">
                  <c:v>8.6284086240858926E-2</c:v>
                </c:pt>
                <c:pt idx="7">
                  <c:v>0.18377830984805965</c:v>
                </c:pt>
                <c:pt idx="8">
                  <c:v>-3.0392429433014687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0.44126329032076761</c:v>
                </c:pt>
                <c:pt idx="1">
                  <c:v>5.3599975791148893</c:v>
                </c:pt>
                <c:pt idx="2">
                  <c:v>6.2146172458686948</c:v>
                </c:pt>
                <c:pt idx="3">
                  <c:v>-2.6410839063444946</c:v>
                </c:pt>
                <c:pt idx="4">
                  <c:v>-9.6053748527877403E-2</c:v>
                </c:pt>
                <c:pt idx="5">
                  <c:v>0.7725622811770041</c:v>
                </c:pt>
                <c:pt idx="6">
                  <c:v>-0.21491290018838427</c:v>
                </c:pt>
                <c:pt idx="7">
                  <c:v>-0.13933992955540386</c:v>
                </c:pt>
                <c:pt idx="8">
                  <c:v>1.619814839885704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0.52774158842906438</c:v>
                </c:pt>
                <c:pt idx="1">
                  <c:v>-0.46179199258141557</c:v>
                </c:pt>
                <c:pt idx="2">
                  <c:v>9.082707193273265E-2</c:v>
                </c:pt>
                <c:pt idx="3">
                  <c:v>0.20451742866831346</c:v>
                </c:pt>
                <c:pt idx="4">
                  <c:v>7.8160967663292169E-2</c:v>
                </c:pt>
                <c:pt idx="5">
                  <c:v>0.1864610193046265</c:v>
                </c:pt>
                <c:pt idx="6">
                  <c:v>-0.1284673575021914</c:v>
                </c:pt>
                <c:pt idx="7">
                  <c:v>0.54067788872818134</c:v>
                </c:pt>
                <c:pt idx="8">
                  <c:v>0.44904357263538963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0.16856996383778045</c:v>
                </c:pt>
                <c:pt idx="1">
                  <c:v>1.0760263653869142</c:v>
                </c:pt>
                <c:pt idx="2">
                  <c:v>9.3099622635778978E-2</c:v>
                </c:pt>
                <c:pt idx="3">
                  <c:v>7.6014753837299054E-2</c:v>
                </c:pt>
                <c:pt idx="4">
                  <c:v>0.45481063779240483</c:v>
                </c:pt>
                <c:pt idx="5">
                  <c:v>0.67502857647811565</c:v>
                </c:pt>
                <c:pt idx="6">
                  <c:v>0.90820066557743928</c:v>
                </c:pt>
                <c:pt idx="7">
                  <c:v>0.493654009645351</c:v>
                </c:pt>
                <c:pt idx="8">
                  <c:v>-1.2609927780634109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-0.55300755943180491</c:v>
                </c:pt>
                <c:pt idx="1">
                  <c:v>7.7744487103599695</c:v>
                </c:pt>
                <c:pt idx="2">
                  <c:v>-1.5062625306625286</c:v>
                </c:pt>
                <c:pt idx="3">
                  <c:v>2.6011517017197114</c:v>
                </c:pt>
                <c:pt idx="4">
                  <c:v>-6.3655699642126677</c:v>
                </c:pt>
                <c:pt idx="5">
                  <c:v>2.6501312898225216E-2</c:v>
                </c:pt>
                <c:pt idx="6">
                  <c:v>0.93618397389379915</c:v>
                </c:pt>
                <c:pt idx="7">
                  <c:v>-4.7522068002324325</c:v>
                </c:pt>
                <c:pt idx="8">
                  <c:v>0.20938033843447812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33.768392234577846</c:v>
                </c:pt>
                <c:pt idx="1">
                  <c:v>29.612061554877986</c:v>
                </c:pt>
                <c:pt idx="2">
                  <c:v>29.846940533026736</c:v>
                </c:pt>
                <c:pt idx="3">
                  <c:v>30.106700887424402</c:v>
                </c:pt>
                <c:pt idx="4">
                  <c:v>28.62762366395738</c:v>
                </c:pt>
                <c:pt idx="5">
                  <c:v>31.216575025140621</c:v>
                </c:pt>
                <c:pt idx="6">
                  <c:v>24.578428608479705</c:v>
                </c:pt>
                <c:pt idx="7">
                  <c:v>28.016969022884176</c:v>
                </c:pt>
                <c:pt idx="8">
                  <c:v>26.69767072341174</c:v>
                </c:pt>
                <c:pt idx="9">
                  <c:v>25.444078934916238</c:v>
                </c:pt>
                <c:pt idx="10">
                  <c:v>19.371685599163264</c:v>
                </c:pt>
                <c:pt idx="11">
                  <c:v>19.616413622970654</c:v>
                </c:pt>
                <c:pt idx="12">
                  <c:v>19.266867164740496</c:v>
                </c:pt>
                <c:pt idx="13">
                  <c:v>17.997187264291153</c:v>
                </c:pt>
                <c:pt idx="14">
                  <c:v>16.768998599094424</c:v>
                </c:pt>
                <c:pt idx="15">
                  <c:v>16.088747329070699</c:v>
                </c:pt>
                <c:pt idx="16">
                  <c:v>15.502799046352298</c:v>
                </c:pt>
                <c:pt idx="17">
                  <c:v>14.929602937283097</c:v>
                </c:pt>
                <c:pt idx="18">
                  <c:v>14.3835310795903</c:v>
                </c:pt>
                <c:pt idx="19">
                  <c:v>13.855754541500829</c:v>
                </c:pt>
                <c:pt idx="20">
                  <c:v>13.347778721751192</c:v>
                </c:pt>
                <c:pt idx="21">
                  <c:v>12.855311925578052</c:v>
                </c:pt>
                <c:pt idx="22">
                  <c:v>12.378422730891925</c:v>
                </c:pt>
                <c:pt idx="23">
                  <c:v>11.916886852211711</c:v>
                </c:pt>
                <c:pt idx="24">
                  <c:v>11.491314177745791</c:v>
                </c:pt>
                <c:pt idx="25">
                  <c:v>11.392310105206189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75.594426936912214</c:v>
                </c:pt>
                <c:pt idx="1">
                  <c:v>70.090391948901214</c:v>
                </c:pt>
                <c:pt idx="2">
                  <c:v>73.117447603519238</c:v>
                </c:pt>
                <c:pt idx="3">
                  <c:v>72.696732998440012</c:v>
                </c:pt>
                <c:pt idx="4">
                  <c:v>74.761815755269481</c:v>
                </c:pt>
                <c:pt idx="5">
                  <c:v>62.923603548818953</c:v>
                </c:pt>
                <c:pt idx="6">
                  <c:v>59.271450238244086</c:v>
                </c:pt>
                <c:pt idx="7">
                  <c:v>70.663254311100971</c:v>
                </c:pt>
                <c:pt idx="8">
                  <c:v>66.719837019998877</c:v>
                </c:pt>
                <c:pt idx="9">
                  <c:v>67.319812004646437</c:v>
                </c:pt>
                <c:pt idx="10">
                  <c:v>52.426204679849675</c:v>
                </c:pt>
                <c:pt idx="11">
                  <c:v>58.847939333770597</c:v>
                </c:pt>
                <c:pt idx="12">
                  <c:v>54.929198403937804</c:v>
                </c:pt>
                <c:pt idx="13">
                  <c:v>52.984117289133067</c:v>
                </c:pt>
                <c:pt idx="14">
                  <c:v>51.128434226210217</c:v>
                </c:pt>
                <c:pt idx="15">
                  <c:v>49.210839519449308</c:v>
                </c:pt>
                <c:pt idx="16">
                  <c:v>47.265503080789436</c:v>
                </c:pt>
                <c:pt idx="17">
                  <c:v>45.322072892664146</c:v>
                </c:pt>
                <c:pt idx="18">
                  <c:v>43.397245645540082</c:v>
                </c:pt>
                <c:pt idx="19">
                  <c:v>41.491505090381175</c:v>
                </c:pt>
                <c:pt idx="20">
                  <c:v>39.620391768114914</c:v>
                </c:pt>
                <c:pt idx="21">
                  <c:v>37.764690276545068</c:v>
                </c:pt>
                <c:pt idx="22">
                  <c:v>35.932494372518825</c:v>
                </c:pt>
                <c:pt idx="23">
                  <c:v>34.12703148119197</c:v>
                </c:pt>
                <c:pt idx="24">
                  <c:v>32.339586241662488</c:v>
                </c:pt>
                <c:pt idx="25">
                  <c:v>30.547563084569816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116.9206903739468</c:v>
                </c:pt>
                <c:pt idx="1">
                  <c:v>117.74311896107136</c:v>
                </c:pt>
                <c:pt idx="2">
                  <c:v>112.60743044938468</c:v>
                </c:pt>
                <c:pt idx="3">
                  <c:v>113.93570992301488</c:v>
                </c:pt>
                <c:pt idx="4">
                  <c:v>113.61326480368392</c:v>
                </c:pt>
                <c:pt idx="5">
                  <c:v>115.75528457445085</c:v>
                </c:pt>
                <c:pt idx="6">
                  <c:v>106.13079632535862</c:v>
                </c:pt>
                <c:pt idx="7">
                  <c:v>106.54965267111793</c:v>
                </c:pt>
                <c:pt idx="8">
                  <c:v>118.70579836680672</c:v>
                </c:pt>
                <c:pt idx="9">
                  <c:v>109.79657864625125</c:v>
                </c:pt>
                <c:pt idx="10">
                  <c:v>108.45532417942137</c:v>
                </c:pt>
                <c:pt idx="11">
                  <c:v>109.72724956748138</c:v>
                </c:pt>
                <c:pt idx="12">
                  <c:v>106.81074354712682</c:v>
                </c:pt>
                <c:pt idx="13">
                  <c:v>105.95125724688441</c:v>
                </c:pt>
                <c:pt idx="14">
                  <c:v>105.22302390065693</c:v>
                </c:pt>
                <c:pt idx="15">
                  <c:v>104.31585896499772</c:v>
                </c:pt>
                <c:pt idx="16">
                  <c:v>103.30266249659806</c:v>
                </c:pt>
                <c:pt idx="17">
                  <c:v>102.25654061039597</c:v>
                </c:pt>
                <c:pt idx="18">
                  <c:v>101.20955461124942</c:v>
                </c:pt>
                <c:pt idx="19">
                  <c:v>100.16287849929392</c:v>
                </c:pt>
                <c:pt idx="20">
                  <c:v>99.152837770166613</c:v>
                </c:pt>
                <c:pt idx="21">
                  <c:v>98.126005904830691</c:v>
                </c:pt>
                <c:pt idx="22">
                  <c:v>97.095999844413598</c:v>
                </c:pt>
                <c:pt idx="23">
                  <c:v>96.069805095473185</c:v>
                </c:pt>
                <c:pt idx="24">
                  <c:v>95.028028957337057</c:v>
                </c:pt>
                <c:pt idx="25">
                  <c:v>93.906232039083307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102.83281182436325</c:v>
                </c:pt>
                <c:pt idx="1">
                  <c:v>109.79507621565196</c:v>
                </c:pt>
                <c:pt idx="2">
                  <c:v>104.03845963080532</c:v>
                </c:pt>
                <c:pt idx="3">
                  <c:v>109.98166301162665</c:v>
                </c:pt>
                <c:pt idx="4">
                  <c:v>113.85408717761308</c:v>
                </c:pt>
                <c:pt idx="5">
                  <c:v>113.00883849411314</c:v>
                </c:pt>
                <c:pt idx="6">
                  <c:v>115.26063116849357</c:v>
                </c:pt>
                <c:pt idx="7">
                  <c:v>108.20501333606803</c:v>
                </c:pt>
                <c:pt idx="8">
                  <c:v>115.87224065027868</c:v>
                </c:pt>
                <c:pt idx="9">
                  <c:v>109.16601579797441</c:v>
                </c:pt>
                <c:pt idx="10">
                  <c:v>121.85072540451542</c:v>
                </c:pt>
                <c:pt idx="11">
                  <c:v>113.22875055566698</c:v>
                </c:pt>
                <c:pt idx="12">
                  <c:v>115.02270569123421</c:v>
                </c:pt>
                <c:pt idx="13">
                  <c:v>115.66944999546833</c:v>
                </c:pt>
                <c:pt idx="14">
                  <c:v>116.49349632548534</c:v>
                </c:pt>
                <c:pt idx="15">
                  <c:v>117.13670865037788</c:v>
                </c:pt>
                <c:pt idx="16">
                  <c:v>117.65268218227608</c:v>
                </c:pt>
                <c:pt idx="17">
                  <c:v>118.09995235837215</c:v>
                </c:pt>
                <c:pt idx="18">
                  <c:v>118.53899483008185</c:v>
                </c:pt>
                <c:pt idx="19">
                  <c:v>118.98604545032393</c:v>
                </c:pt>
                <c:pt idx="20">
                  <c:v>119.47764362357482</c:v>
                </c:pt>
                <c:pt idx="21">
                  <c:v>119.96017447308685</c:v>
                </c:pt>
                <c:pt idx="22">
                  <c:v>120.44756111718669</c:v>
                </c:pt>
                <c:pt idx="23">
                  <c:v>120.94891396533798</c:v>
                </c:pt>
                <c:pt idx="24">
                  <c:v>121.4469277686988</c:v>
                </c:pt>
                <c:pt idx="25">
                  <c:v>121.86673431472639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19.796783552462266</c:v>
                </c:pt>
                <c:pt idx="1">
                  <c:v>20.927204208932416</c:v>
                </c:pt>
                <c:pt idx="2">
                  <c:v>19.378806902953521</c:v>
                </c:pt>
                <c:pt idx="3">
                  <c:v>18.716777323107298</c:v>
                </c:pt>
                <c:pt idx="4">
                  <c:v>19.692441619075204</c:v>
                </c:pt>
                <c:pt idx="5">
                  <c:v>22.807149274523603</c:v>
                </c:pt>
                <c:pt idx="6">
                  <c:v>22.528097949729272</c:v>
                </c:pt>
                <c:pt idx="7">
                  <c:v>21.724934214355233</c:v>
                </c:pt>
                <c:pt idx="8">
                  <c:v>21.942568780788605</c:v>
                </c:pt>
                <c:pt idx="9">
                  <c:v>21.165529374117401</c:v>
                </c:pt>
                <c:pt idx="10">
                  <c:v>22.537264265733569</c:v>
                </c:pt>
                <c:pt idx="11">
                  <c:v>23.202982102669111</c:v>
                </c:pt>
                <c:pt idx="12">
                  <c:v>22.846312078846186</c:v>
                </c:pt>
                <c:pt idx="13">
                  <c:v>23.164813651181678</c:v>
                </c:pt>
                <c:pt idx="14">
                  <c:v>23.530902901465321</c:v>
                </c:pt>
                <c:pt idx="15">
                  <c:v>23.861236881803286</c:v>
                </c:pt>
                <c:pt idx="16">
                  <c:v>24.177796565749535</c:v>
                </c:pt>
                <c:pt idx="17">
                  <c:v>24.509069351041248</c:v>
                </c:pt>
                <c:pt idx="18" formatCode="General">
                  <c:v>24.838184400743909</c:v>
                </c:pt>
                <c:pt idx="19" formatCode="General">
                  <c:v>25.167623903530622</c:v>
                </c:pt>
                <c:pt idx="20" formatCode="General">
                  <c:v>25.518157243389034</c:v>
                </c:pt>
                <c:pt idx="21" formatCode="General">
                  <c:v>25.870528415031259</c:v>
                </c:pt>
                <c:pt idx="22">
                  <c:v>26.227748892604023</c:v>
                </c:pt>
                <c:pt idx="23">
                  <c:v>26.594419242273236</c:v>
                </c:pt>
                <c:pt idx="24">
                  <c:v>26.960263892250918</c:v>
                </c:pt>
                <c:pt idx="25">
                  <c:v>27.323098022803851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24.629444817772345</c:v>
                </c:pt>
                <c:pt idx="1">
                  <c:v>25.170655622207395</c:v>
                </c:pt>
                <c:pt idx="2">
                  <c:v>24.359941049432383</c:v>
                </c:pt>
                <c:pt idx="3">
                  <c:v>22.741706679797115</c:v>
                </c:pt>
                <c:pt idx="4">
                  <c:v>24.002921162738744</c:v>
                </c:pt>
                <c:pt idx="5">
                  <c:v>26.800248489582636</c:v>
                </c:pt>
                <c:pt idx="6">
                  <c:v>25.3242117966536</c:v>
                </c:pt>
                <c:pt idx="7">
                  <c:v>23.604126094892919</c:v>
                </c:pt>
                <c:pt idx="8">
                  <c:v>22.878431629561479</c:v>
                </c:pt>
                <c:pt idx="9">
                  <c:v>23.202473803976311</c:v>
                </c:pt>
                <c:pt idx="10">
                  <c:v>25.327611666110091</c:v>
                </c:pt>
                <c:pt idx="11">
                  <c:v>24.784572513459437</c:v>
                </c:pt>
                <c:pt idx="12">
                  <c:v>24.2620402143475</c:v>
                </c:pt>
                <c:pt idx="13">
                  <c:v>24.39230479220139</c:v>
                </c:pt>
                <c:pt idx="14">
                  <c:v>24.57769770749681</c:v>
                </c:pt>
                <c:pt idx="15">
                  <c:v>24.722787839281153</c:v>
                </c:pt>
                <c:pt idx="16">
                  <c:v>24.845780800883361</c:v>
                </c:pt>
                <c:pt idx="17">
                  <c:v>24.979494350209954</c:v>
                </c:pt>
                <c:pt idx="18" formatCode="General">
                  <c:v>25.179007735351561</c:v>
                </c:pt>
                <c:pt idx="19" formatCode="General">
                  <c:v>25.440348423227178</c:v>
                </c:pt>
                <c:pt idx="20" formatCode="General">
                  <c:v>25.721158509667379</c:v>
                </c:pt>
                <c:pt idx="21" formatCode="General">
                  <c:v>26.011500225419343</c:v>
                </c:pt>
                <c:pt idx="22">
                  <c:v>26.322311401429385</c:v>
                </c:pt>
                <c:pt idx="23">
                  <c:v>26.652362755210408</c:v>
                </c:pt>
                <c:pt idx="24">
                  <c:v>26.996958992051042</c:v>
                </c:pt>
                <c:pt idx="25">
                  <c:v>27.327552671140982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58.990693534324862</c:v>
                </c:pt>
                <c:pt idx="1">
                  <c:v>64.11425412322501</c:v>
                </c:pt>
                <c:pt idx="2">
                  <c:v>64.025580455441656</c:v>
                </c:pt>
                <c:pt idx="3">
                  <c:v>61.530371486332292</c:v>
                </c:pt>
                <c:pt idx="4">
                  <c:v>66.59057114477352</c:v>
                </c:pt>
                <c:pt idx="5">
                  <c:v>77.667960417349136</c:v>
                </c:pt>
                <c:pt idx="6">
                  <c:v>75.43398320720533</c:v>
                </c:pt>
                <c:pt idx="7">
                  <c:v>72.539613397397574</c:v>
                </c:pt>
                <c:pt idx="8">
                  <c:v>75.108498150344715</c:v>
                </c:pt>
                <c:pt idx="9">
                  <c:v>75.155034915430363</c:v>
                </c:pt>
                <c:pt idx="10">
                  <c:v>82.750380486498941</c:v>
                </c:pt>
                <c:pt idx="11">
                  <c:v>85.692155398850929</c:v>
                </c:pt>
                <c:pt idx="12">
                  <c:v>85.468195625822048</c:v>
                </c:pt>
                <c:pt idx="13">
                  <c:v>87.66441301258628</c:v>
                </c:pt>
                <c:pt idx="14">
                  <c:v>89.984664798856855</c:v>
                </c:pt>
                <c:pt idx="15">
                  <c:v>92.172514182547928</c:v>
                </c:pt>
                <c:pt idx="16">
                  <c:v>94.28267834791896</c:v>
                </c:pt>
                <c:pt idx="17">
                  <c:v>96.373937196796618</c:v>
                </c:pt>
                <c:pt idx="18" formatCode="General">
                  <c:v>98.43879118764751</c:v>
                </c:pt>
                <c:pt idx="19" formatCode="General">
                  <c:v>100.46469514644048</c:v>
                </c:pt>
                <c:pt idx="20" formatCode="General">
                  <c:v>102.53978710126769</c:v>
                </c:pt>
                <c:pt idx="21" formatCode="General">
                  <c:v>104.62319160311634</c:v>
                </c:pt>
                <c:pt idx="22" formatCode="General">
                  <c:v>106.71328698989304</c:v>
                </c:pt>
                <c:pt idx="23" formatCode="General">
                  <c:v>108.82371658900296</c:v>
                </c:pt>
                <c:pt idx="24" formatCode="General">
                  <c:v>110.94500327355247</c:v>
                </c:pt>
                <c:pt idx="25" formatCode="General">
                  <c:v>113.02950505438751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29.093903096013332</c:v>
                </c:pt>
                <c:pt idx="1">
                  <c:v>24.271123779434429</c:v>
                </c:pt>
                <c:pt idx="2">
                  <c:v>22.857960972623808</c:v>
                </c:pt>
                <c:pt idx="3">
                  <c:v>27.979838271981475</c:v>
                </c:pt>
                <c:pt idx="4">
                  <c:v>29.865497261679977</c:v>
                </c:pt>
                <c:pt idx="5">
                  <c:v>34.137453238772785</c:v>
                </c:pt>
                <c:pt idx="6">
                  <c:v>31.668383223498047</c:v>
                </c:pt>
                <c:pt idx="7">
                  <c:v>39.009529651504877</c:v>
                </c:pt>
                <c:pt idx="8">
                  <c:v>32.376096848601783</c:v>
                </c:pt>
                <c:pt idx="9">
                  <c:v>45.314710901695705</c:v>
                </c:pt>
                <c:pt idx="10">
                  <c:v>39.987641009941115</c:v>
                </c:pt>
                <c:pt idx="11">
                  <c:v>37.936057838766516</c:v>
                </c:pt>
                <c:pt idx="12">
                  <c:v>43.259529141242588</c:v>
                </c:pt>
                <c:pt idx="13">
                  <c:v>44.73730255561351</c:v>
                </c:pt>
                <c:pt idx="14">
                  <c:v>46.236303430290057</c:v>
                </c:pt>
                <c:pt idx="15">
                  <c:v>47.609594272621436</c:v>
                </c:pt>
                <c:pt idx="16">
                  <c:v>48.883889569533494</c:v>
                </c:pt>
                <c:pt idx="17">
                  <c:v>50.09654105220433</c:v>
                </c:pt>
                <c:pt idx="18" formatCode="General">
                  <c:v>51.258435675434264</c:v>
                </c:pt>
                <c:pt idx="19" formatCode="General">
                  <c:v>52.36706689792932</c:v>
                </c:pt>
                <c:pt idx="20" formatCode="General">
                  <c:v>53.437976450010673</c:v>
                </c:pt>
                <c:pt idx="21" formatCode="General">
                  <c:v>54.44953036426007</c:v>
                </c:pt>
                <c:pt idx="22" formatCode="General">
                  <c:v>55.402138938678441</c:v>
                </c:pt>
                <c:pt idx="23" formatCode="General">
                  <c:v>56.304363547933775</c:v>
                </c:pt>
                <c:pt idx="24" formatCode="General">
                  <c:v>57.138396238065781</c:v>
                </c:pt>
                <c:pt idx="25" formatCode="General">
                  <c:v>57.873738937037558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4.6488536296268572</c:v>
                </c:pt>
                <c:pt idx="1">
                  <c:v>3.917113585698317</c:v>
                </c:pt>
                <c:pt idx="2">
                  <c:v>3.5624324028133798</c:v>
                </c:pt>
                <c:pt idx="3">
                  <c:v>4.5264994182747627</c:v>
                </c:pt>
                <c:pt idx="4">
                  <c:v>4.6597774112080792</c:v>
                </c:pt>
                <c:pt idx="5">
                  <c:v>5.3938869372483431</c:v>
                </c:pt>
                <c:pt idx="6">
                  <c:v>5.0990174823375103</c:v>
                </c:pt>
                <c:pt idx="7">
                  <c:v>6.2949073006785401</c:v>
                </c:pt>
                <c:pt idx="8">
                  <c:v>5.5108578302076143</c:v>
                </c:pt>
                <c:pt idx="9">
                  <c:v>7.0107656209916636</c:v>
                </c:pt>
                <c:pt idx="10">
                  <c:v>6.2191627087666426</c:v>
                </c:pt>
                <c:pt idx="11">
                  <c:v>5.9078790663643792</c:v>
                </c:pt>
                <c:pt idx="12">
                  <c:v>6.8774081327021461</c:v>
                </c:pt>
                <c:pt idx="13">
                  <c:v>7.1351541926403925</c:v>
                </c:pt>
                <c:pt idx="14">
                  <c:v>7.3944781104448971</c:v>
                </c:pt>
                <c:pt idx="15">
                  <c:v>7.6327123598503901</c:v>
                </c:pt>
                <c:pt idx="16">
                  <c:v>7.8572079098992331</c:v>
                </c:pt>
                <c:pt idx="17">
                  <c:v>8.0727892510325923</c:v>
                </c:pt>
                <c:pt idx="18" formatCode="General">
                  <c:v>8.2822548343608631</c:v>
                </c:pt>
                <c:pt idx="19" formatCode="General">
                  <c:v>8.4810820473726896</c:v>
                </c:pt>
                <c:pt idx="20" formatCode="General">
                  <c:v>8.6762688120573799</c:v>
                </c:pt>
                <c:pt idx="21" formatCode="General">
                  <c:v>8.8610668121325276</c:v>
                </c:pt>
                <c:pt idx="22" formatCode="General">
                  <c:v>9.0380357123839854</c:v>
                </c:pt>
                <c:pt idx="23" formatCode="General">
                  <c:v>9.205500471364525</c:v>
                </c:pt>
                <c:pt idx="24" formatCode="General">
                  <c:v>9.3665204586355664</c:v>
                </c:pt>
                <c:pt idx="25" formatCode="General">
                  <c:v>9.5112657710443766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33.768392234577846</c:v>
                </c:pt>
                <c:pt idx="1">
                  <c:v>29.612061554877986</c:v>
                </c:pt>
                <c:pt idx="2">
                  <c:v>29.846940533026736</c:v>
                </c:pt>
                <c:pt idx="3">
                  <c:v>30.106700887424402</c:v>
                </c:pt>
                <c:pt idx="4">
                  <c:v>28.62762366395738</c:v>
                </c:pt>
                <c:pt idx="5">
                  <c:v>31.216575025140621</c:v>
                </c:pt>
                <c:pt idx="6">
                  <c:v>24.578428608479705</c:v>
                </c:pt>
                <c:pt idx="7">
                  <c:v>28.016969022884176</c:v>
                </c:pt>
                <c:pt idx="8">
                  <c:v>26.69767072341174</c:v>
                </c:pt>
                <c:pt idx="9">
                  <c:v>25.444078934916238</c:v>
                </c:pt>
                <c:pt idx="10">
                  <c:v>19.371685599163264</c:v>
                </c:pt>
                <c:pt idx="11">
                  <c:v>19.616413622970654</c:v>
                </c:pt>
                <c:pt idx="12">
                  <c:v>19.266867164740496</c:v>
                </c:pt>
                <c:pt idx="13">
                  <c:v>17.997187264291153</c:v>
                </c:pt>
                <c:pt idx="14">
                  <c:v>16.768998599094424</c:v>
                </c:pt>
                <c:pt idx="15">
                  <c:v>16.088747329070699</c:v>
                </c:pt>
                <c:pt idx="16">
                  <c:v>15.502799046352298</c:v>
                </c:pt>
                <c:pt idx="17">
                  <c:v>14.929602937283097</c:v>
                </c:pt>
                <c:pt idx="18">
                  <c:v>14.3835310795903</c:v>
                </c:pt>
                <c:pt idx="19">
                  <c:v>13.855754541500829</c:v>
                </c:pt>
                <c:pt idx="20">
                  <c:v>13.347778721751192</c:v>
                </c:pt>
                <c:pt idx="21">
                  <c:v>12.855311925578052</c:v>
                </c:pt>
                <c:pt idx="22">
                  <c:v>12.378422730891925</c:v>
                </c:pt>
                <c:pt idx="23">
                  <c:v>11.916886852211711</c:v>
                </c:pt>
                <c:pt idx="24">
                  <c:v>11.491314177745791</c:v>
                </c:pt>
                <c:pt idx="25">
                  <c:v>11.392310105206189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75.594426936912214</c:v>
                </c:pt>
                <c:pt idx="1">
                  <c:v>70.090391948901214</c:v>
                </c:pt>
                <c:pt idx="2">
                  <c:v>73.117447603519238</c:v>
                </c:pt>
                <c:pt idx="3">
                  <c:v>72.696732998440012</c:v>
                </c:pt>
                <c:pt idx="4">
                  <c:v>74.761815755269481</c:v>
                </c:pt>
                <c:pt idx="5">
                  <c:v>62.923603548818953</c:v>
                </c:pt>
                <c:pt idx="6">
                  <c:v>59.271450238244086</c:v>
                </c:pt>
                <c:pt idx="7">
                  <c:v>70.663254311100971</c:v>
                </c:pt>
                <c:pt idx="8">
                  <c:v>66.719837019998877</c:v>
                </c:pt>
                <c:pt idx="9">
                  <c:v>67.319812004646437</c:v>
                </c:pt>
                <c:pt idx="10">
                  <c:v>52.426204679849675</c:v>
                </c:pt>
                <c:pt idx="11">
                  <c:v>58.847939333770597</c:v>
                </c:pt>
                <c:pt idx="12">
                  <c:v>54.929198403937804</c:v>
                </c:pt>
                <c:pt idx="13">
                  <c:v>52.984117289133067</c:v>
                </c:pt>
                <c:pt idx="14">
                  <c:v>51.128434226210217</c:v>
                </c:pt>
                <c:pt idx="15">
                  <c:v>49.210839519449308</c:v>
                </c:pt>
                <c:pt idx="16">
                  <c:v>47.265503080789436</c:v>
                </c:pt>
                <c:pt idx="17">
                  <c:v>45.322072892664146</c:v>
                </c:pt>
                <c:pt idx="18">
                  <c:v>43.397245645540082</c:v>
                </c:pt>
                <c:pt idx="19">
                  <c:v>41.491505090381175</c:v>
                </c:pt>
                <c:pt idx="20">
                  <c:v>39.620391768114914</c:v>
                </c:pt>
                <c:pt idx="21">
                  <c:v>37.764690276545068</c:v>
                </c:pt>
                <c:pt idx="22">
                  <c:v>35.932494372518825</c:v>
                </c:pt>
                <c:pt idx="23">
                  <c:v>34.12703148119197</c:v>
                </c:pt>
                <c:pt idx="24">
                  <c:v>32.339586241662488</c:v>
                </c:pt>
                <c:pt idx="25">
                  <c:v>30.547563084569816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116.9206903739468</c:v>
                </c:pt>
                <c:pt idx="1">
                  <c:v>117.74311896107136</c:v>
                </c:pt>
                <c:pt idx="2">
                  <c:v>112.60743044938468</c:v>
                </c:pt>
                <c:pt idx="3">
                  <c:v>113.93570992301488</c:v>
                </c:pt>
                <c:pt idx="4">
                  <c:v>113.61326480368392</c:v>
                </c:pt>
                <c:pt idx="5">
                  <c:v>115.75528457445085</c:v>
                </c:pt>
                <c:pt idx="6">
                  <c:v>106.13079632535862</c:v>
                </c:pt>
                <c:pt idx="7">
                  <c:v>106.54965267111793</c:v>
                </c:pt>
                <c:pt idx="8">
                  <c:v>118.70579836680672</c:v>
                </c:pt>
                <c:pt idx="9">
                  <c:v>109.79657864625125</c:v>
                </c:pt>
                <c:pt idx="10">
                  <c:v>108.45532417942137</c:v>
                </c:pt>
                <c:pt idx="11">
                  <c:v>109.72724956748138</c:v>
                </c:pt>
                <c:pt idx="12">
                  <c:v>106.81074354712682</c:v>
                </c:pt>
                <c:pt idx="13">
                  <c:v>105.95125724688441</c:v>
                </c:pt>
                <c:pt idx="14">
                  <c:v>105.22302390065693</c:v>
                </c:pt>
                <c:pt idx="15">
                  <c:v>104.31585896499772</c:v>
                </c:pt>
                <c:pt idx="16">
                  <c:v>103.30266249659806</c:v>
                </c:pt>
                <c:pt idx="17">
                  <c:v>102.25654061039597</c:v>
                </c:pt>
                <c:pt idx="18">
                  <c:v>101.20955461124942</c:v>
                </c:pt>
                <c:pt idx="19">
                  <c:v>100.16287849929392</c:v>
                </c:pt>
                <c:pt idx="20">
                  <c:v>99.152837770166613</c:v>
                </c:pt>
                <c:pt idx="21">
                  <c:v>98.126005904830691</c:v>
                </c:pt>
                <c:pt idx="22">
                  <c:v>97.095999844413598</c:v>
                </c:pt>
                <c:pt idx="23">
                  <c:v>96.069805095473185</c:v>
                </c:pt>
                <c:pt idx="24">
                  <c:v>95.028028957337057</c:v>
                </c:pt>
                <c:pt idx="25">
                  <c:v>93.906232039083307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102.83281182436325</c:v>
                </c:pt>
                <c:pt idx="1">
                  <c:v>109.79507621565196</c:v>
                </c:pt>
                <c:pt idx="2">
                  <c:v>104.03845963080532</c:v>
                </c:pt>
                <c:pt idx="3">
                  <c:v>109.98166301162665</c:v>
                </c:pt>
                <c:pt idx="4">
                  <c:v>113.85408717761308</c:v>
                </c:pt>
                <c:pt idx="5">
                  <c:v>113.00883849411314</c:v>
                </c:pt>
                <c:pt idx="6">
                  <c:v>115.26063116849357</c:v>
                </c:pt>
                <c:pt idx="7">
                  <c:v>108.20501333606803</c:v>
                </c:pt>
                <c:pt idx="8">
                  <c:v>115.87224065027868</c:v>
                </c:pt>
                <c:pt idx="9">
                  <c:v>109.16601579797441</c:v>
                </c:pt>
                <c:pt idx="10">
                  <c:v>121.85072540451542</c:v>
                </c:pt>
                <c:pt idx="11">
                  <c:v>113.22875055566698</c:v>
                </c:pt>
                <c:pt idx="12">
                  <c:v>115.02270569123421</c:v>
                </c:pt>
                <c:pt idx="13">
                  <c:v>115.66944999546833</c:v>
                </c:pt>
                <c:pt idx="14">
                  <c:v>116.49349632548534</c:v>
                </c:pt>
                <c:pt idx="15">
                  <c:v>117.13670865037788</c:v>
                </c:pt>
                <c:pt idx="16">
                  <c:v>117.65268218227608</c:v>
                </c:pt>
                <c:pt idx="17">
                  <c:v>118.09995235837215</c:v>
                </c:pt>
                <c:pt idx="18">
                  <c:v>118.53899483008185</c:v>
                </c:pt>
                <c:pt idx="19">
                  <c:v>118.98604545032393</c:v>
                </c:pt>
                <c:pt idx="20">
                  <c:v>119.47764362357482</c:v>
                </c:pt>
                <c:pt idx="21">
                  <c:v>119.96017447308685</c:v>
                </c:pt>
                <c:pt idx="22">
                  <c:v>120.44756111718669</c:v>
                </c:pt>
                <c:pt idx="23">
                  <c:v>120.94891396533798</c:v>
                </c:pt>
                <c:pt idx="24">
                  <c:v>121.4469277686988</c:v>
                </c:pt>
                <c:pt idx="25">
                  <c:v>121.86673431472639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19.796783552462266</c:v>
                </c:pt>
                <c:pt idx="1">
                  <c:v>20.927204208932416</c:v>
                </c:pt>
                <c:pt idx="2">
                  <c:v>19.378806902953521</c:v>
                </c:pt>
                <c:pt idx="3">
                  <c:v>18.716777323107298</c:v>
                </c:pt>
                <c:pt idx="4">
                  <c:v>19.692441619075204</c:v>
                </c:pt>
                <c:pt idx="5">
                  <c:v>22.807149274523603</c:v>
                </c:pt>
                <c:pt idx="6">
                  <c:v>22.528097949729272</c:v>
                </c:pt>
                <c:pt idx="7">
                  <c:v>21.724934214355233</c:v>
                </c:pt>
                <c:pt idx="8">
                  <c:v>21.942568780788605</c:v>
                </c:pt>
                <c:pt idx="9">
                  <c:v>21.165529374117401</c:v>
                </c:pt>
                <c:pt idx="10">
                  <c:v>22.537264265733569</c:v>
                </c:pt>
                <c:pt idx="11">
                  <c:v>23.202982102669111</c:v>
                </c:pt>
                <c:pt idx="12">
                  <c:v>22.846312078846186</c:v>
                </c:pt>
                <c:pt idx="13">
                  <c:v>23.164813651181678</c:v>
                </c:pt>
                <c:pt idx="14">
                  <c:v>23.530902901465321</c:v>
                </c:pt>
                <c:pt idx="15">
                  <c:v>23.861236881803286</c:v>
                </c:pt>
                <c:pt idx="16">
                  <c:v>24.177796565749535</c:v>
                </c:pt>
                <c:pt idx="17">
                  <c:v>24.509069351041248</c:v>
                </c:pt>
                <c:pt idx="18" formatCode="General">
                  <c:v>24.838184400743909</c:v>
                </c:pt>
                <c:pt idx="19" formatCode="General">
                  <c:v>25.167623903530622</c:v>
                </c:pt>
                <c:pt idx="20" formatCode="General">
                  <c:v>25.518157243389034</c:v>
                </c:pt>
                <c:pt idx="21" formatCode="General">
                  <c:v>25.870528415031259</c:v>
                </c:pt>
                <c:pt idx="22">
                  <c:v>26.227748892604023</c:v>
                </c:pt>
                <c:pt idx="23">
                  <c:v>26.594419242273236</c:v>
                </c:pt>
                <c:pt idx="24">
                  <c:v>26.960263892250918</c:v>
                </c:pt>
                <c:pt idx="25">
                  <c:v>27.323098022803851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24.629444817772345</c:v>
                </c:pt>
                <c:pt idx="1">
                  <c:v>25.170655622207395</c:v>
                </c:pt>
                <c:pt idx="2">
                  <c:v>24.359941049432383</c:v>
                </c:pt>
                <c:pt idx="3">
                  <c:v>22.741706679797115</c:v>
                </c:pt>
                <c:pt idx="4">
                  <c:v>24.002921162738744</c:v>
                </c:pt>
                <c:pt idx="5">
                  <c:v>26.800248489582636</c:v>
                </c:pt>
                <c:pt idx="6">
                  <c:v>25.3242117966536</c:v>
                </c:pt>
                <c:pt idx="7">
                  <c:v>23.604126094892919</c:v>
                </c:pt>
                <c:pt idx="8">
                  <c:v>22.878431629561479</c:v>
                </c:pt>
                <c:pt idx="9">
                  <c:v>23.202473803976311</c:v>
                </c:pt>
                <c:pt idx="10">
                  <c:v>25.327611666110091</c:v>
                </c:pt>
                <c:pt idx="11">
                  <c:v>24.784572513459437</c:v>
                </c:pt>
                <c:pt idx="12">
                  <c:v>24.2620402143475</c:v>
                </c:pt>
                <c:pt idx="13">
                  <c:v>24.39230479220139</c:v>
                </c:pt>
                <c:pt idx="14">
                  <c:v>24.57769770749681</c:v>
                </c:pt>
                <c:pt idx="15">
                  <c:v>24.722787839281153</c:v>
                </c:pt>
                <c:pt idx="16">
                  <c:v>24.845780800883361</c:v>
                </c:pt>
                <c:pt idx="17">
                  <c:v>24.979494350209954</c:v>
                </c:pt>
                <c:pt idx="18" formatCode="General">
                  <c:v>25.179007735351561</c:v>
                </c:pt>
                <c:pt idx="19" formatCode="General">
                  <c:v>25.440348423227178</c:v>
                </c:pt>
                <c:pt idx="20" formatCode="General">
                  <c:v>25.721158509667379</c:v>
                </c:pt>
                <c:pt idx="21" formatCode="General">
                  <c:v>26.011500225419343</c:v>
                </c:pt>
                <c:pt idx="22">
                  <c:v>26.322311401429385</c:v>
                </c:pt>
                <c:pt idx="23">
                  <c:v>26.652362755210408</c:v>
                </c:pt>
                <c:pt idx="24">
                  <c:v>26.996958992051042</c:v>
                </c:pt>
                <c:pt idx="25">
                  <c:v>27.327552671140982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58.990693534324862</c:v>
                </c:pt>
                <c:pt idx="1">
                  <c:v>64.11425412322501</c:v>
                </c:pt>
                <c:pt idx="2">
                  <c:v>64.025580455441656</c:v>
                </c:pt>
                <c:pt idx="3">
                  <c:v>61.530371486332292</c:v>
                </c:pt>
                <c:pt idx="4">
                  <c:v>66.59057114477352</c:v>
                </c:pt>
                <c:pt idx="5">
                  <c:v>77.667960417349136</c:v>
                </c:pt>
                <c:pt idx="6">
                  <c:v>75.43398320720533</c:v>
                </c:pt>
                <c:pt idx="7">
                  <c:v>72.539613397397574</c:v>
                </c:pt>
                <c:pt idx="8">
                  <c:v>75.108498150344715</c:v>
                </c:pt>
                <c:pt idx="9">
                  <c:v>75.155034915430363</c:v>
                </c:pt>
                <c:pt idx="10">
                  <c:v>82.750380486498941</c:v>
                </c:pt>
                <c:pt idx="11">
                  <c:v>85.692155398850929</c:v>
                </c:pt>
                <c:pt idx="12">
                  <c:v>85.468195625822048</c:v>
                </c:pt>
                <c:pt idx="13">
                  <c:v>87.66441301258628</c:v>
                </c:pt>
                <c:pt idx="14">
                  <c:v>89.984664798856855</c:v>
                </c:pt>
                <c:pt idx="15">
                  <c:v>92.172514182547928</c:v>
                </c:pt>
                <c:pt idx="16">
                  <c:v>94.28267834791896</c:v>
                </c:pt>
                <c:pt idx="17">
                  <c:v>96.373937196796618</c:v>
                </c:pt>
                <c:pt idx="18" formatCode="General">
                  <c:v>98.43879118764751</c:v>
                </c:pt>
                <c:pt idx="19" formatCode="General">
                  <c:v>100.46469514644048</c:v>
                </c:pt>
                <c:pt idx="20" formatCode="General">
                  <c:v>102.53978710126769</c:v>
                </c:pt>
                <c:pt idx="21" formatCode="General">
                  <c:v>104.62319160311634</c:v>
                </c:pt>
                <c:pt idx="22" formatCode="General">
                  <c:v>106.71328698989304</c:v>
                </c:pt>
                <c:pt idx="23" formatCode="General">
                  <c:v>108.82371658900296</c:v>
                </c:pt>
                <c:pt idx="24" formatCode="General">
                  <c:v>110.94500327355247</c:v>
                </c:pt>
                <c:pt idx="25" formatCode="General">
                  <c:v>113.02950505438751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29.093903096013332</c:v>
                </c:pt>
                <c:pt idx="1">
                  <c:v>24.271123779434429</c:v>
                </c:pt>
                <c:pt idx="2">
                  <c:v>22.857960972623808</c:v>
                </c:pt>
                <c:pt idx="3">
                  <c:v>27.979838271981475</c:v>
                </c:pt>
                <c:pt idx="4">
                  <c:v>29.865497261679977</c:v>
                </c:pt>
                <c:pt idx="5">
                  <c:v>34.137453238772785</c:v>
                </c:pt>
                <c:pt idx="6">
                  <c:v>31.668383223498047</c:v>
                </c:pt>
                <c:pt idx="7">
                  <c:v>39.009529651504877</c:v>
                </c:pt>
                <c:pt idx="8">
                  <c:v>32.376096848601783</c:v>
                </c:pt>
                <c:pt idx="9">
                  <c:v>45.314710901695705</c:v>
                </c:pt>
                <c:pt idx="10">
                  <c:v>39.987641009941115</c:v>
                </c:pt>
                <c:pt idx="11">
                  <c:v>37.936057838766516</c:v>
                </c:pt>
                <c:pt idx="12">
                  <c:v>43.259529141242588</c:v>
                </c:pt>
                <c:pt idx="13">
                  <c:v>44.73730255561351</c:v>
                </c:pt>
                <c:pt idx="14">
                  <c:v>46.236303430290057</c:v>
                </c:pt>
                <c:pt idx="15">
                  <c:v>47.609594272621436</c:v>
                </c:pt>
                <c:pt idx="16">
                  <c:v>48.883889569533494</c:v>
                </c:pt>
                <c:pt idx="17">
                  <c:v>50.09654105220433</c:v>
                </c:pt>
                <c:pt idx="18" formatCode="General">
                  <c:v>51.258435675434264</c:v>
                </c:pt>
                <c:pt idx="19" formatCode="General">
                  <c:v>52.36706689792932</c:v>
                </c:pt>
                <c:pt idx="20" formatCode="General">
                  <c:v>53.437976450010673</c:v>
                </c:pt>
                <c:pt idx="21" formatCode="General">
                  <c:v>54.44953036426007</c:v>
                </c:pt>
                <c:pt idx="22" formatCode="General">
                  <c:v>55.402138938678441</c:v>
                </c:pt>
                <c:pt idx="23" formatCode="General">
                  <c:v>56.304363547933775</c:v>
                </c:pt>
                <c:pt idx="24" formatCode="General">
                  <c:v>57.138396238065781</c:v>
                </c:pt>
                <c:pt idx="25" formatCode="General">
                  <c:v>57.873738937037558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4.6488536296268572</c:v>
                </c:pt>
                <c:pt idx="1">
                  <c:v>3.917113585698317</c:v>
                </c:pt>
                <c:pt idx="2">
                  <c:v>3.5624324028133798</c:v>
                </c:pt>
                <c:pt idx="3">
                  <c:v>4.5264994182747627</c:v>
                </c:pt>
                <c:pt idx="4">
                  <c:v>4.6597774112080792</c:v>
                </c:pt>
                <c:pt idx="5">
                  <c:v>5.3938869372483431</c:v>
                </c:pt>
                <c:pt idx="6">
                  <c:v>5.0990174823375103</c:v>
                </c:pt>
                <c:pt idx="7">
                  <c:v>6.2949073006785401</c:v>
                </c:pt>
                <c:pt idx="8">
                  <c:v>5.5108578302076143</c:v>
                </c:pt>
                <c:pt idx="9">
                  <c:v>7.0107656209916636</c:v>
                </c:pt>
                <c:pt idx="10">
                  <c:v>6.2191627087666426</c:v>
                </c:pt>
                <c:pt idx="11">
                  <c:v>5.9078790663643792</c:v>
                </c:pt>
                <c:pt idx="12">
                  <c:v>6.8774081327021461</c:v>
                </c:pt>
                <c:pt idx="13">
                  <c:v>7.1351541926403925</c:v>
                </c:pt>
                <c:pt idx="14">
                  <c:v>7.3944781104448971</c:v>
                </c:pt>
                <c:pt idx="15">
                  <c:v>7.6327123598503901</c:v>
                </c:pt>
                <c:pt idx="16">
                  <c:v>7.8572079098992331</c:v>
                </c:pt>
                <c:pt idx="17">
                  <c:v>8.0727892510325923</c:v>
                </c:pt>
                <c:pt idx="18" formatCode="General">
                  <c:v>8.2822548343608631</c:v>
                </c:pt>
                <c:pt idx="19" formatCode="General">
                  <c:v>8.4810820473726896</c:v>
                </c:pt>
                <c:pt idx="20" formatCode="General">
                  <c:v>8.6762688120573799</c:v>
                </c:pt>
                <c:pt idx="21" formatCode="General">
                  <c:v>8.8610668121325276</c:v>
                </c:pt>
                <c:pt idx="22" formatCode="General">
                  <c:v>9.0380357123839854</c:v>
                </c:pt>
                <c:pt idx="23" formatCode="General">
                  <c:v>9.205500471364525</c:v>
                </c:pt>
                <c:pt idx="24" formatCode="General">
                  <c:v>9.3665204586355664</c:v>
                </c:pt>
                <c:pt idx="25" formatCode="General">
                  <c:v>9.5112657710443766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21.732746128315462</c:v>
                </c:pt>
                <c:pt idx="1">
                  <c:v>14.273459833951767</c:v>
                </c:pt>
                <c:pt idx="2">
                  <c:v>21.426021449350184</c:v>
                </c:pt>
                <c:pt idx="3">
                  <c:v>27.572687353088561</c:v>
                </c:pt>
                <c:pt idx="4">
                  <c:v>21.073206393473658</c:v>
                </c:pt>
                <c:pt idx="5">
                  <c:v>20.053361439408224</c:v>
                </c:pt>
                <c:pt idx="6">
                  <c:v>9.0554566906705674</c:v>
                </c:pt>
                <c:pt idx="7">
                  <c:v>9.6622274795413894</c:v>
                </c:pt>
                <c:pt idx="8">
                  <c:v>6.3572759436806416</c:v>
                </c:pt>
                <c:pt idx="9">
                  <c:v>5.8966157276684088</c:v>
                </c:pt>
                <c:pt idx="10">
                  <c:v>20.575349082820935</c:v>
                </c:pt>
                <c:pt idx="11">
                  <c:v>45.581332961093814</c:v>
                </c:pt>
                <c:pt idx="12">
                  <c:v>9.7042932340862418</c:v>
                </c:pt>
                <c:pt idx="13">
                  <c:v>4.6441267016966581</c:v>
                </c:pt>
                <c:pt idx="14">
                  <c:v>23.746739359376495</c:v>
                </c:pt>
                <c:pt idx="15">
                  <c:v>18.075106264951447</c:v>
                </c:pt>
                <c:pt idx="16">
                  <c:v>10.556309552348026</c:v>
                </c:pt>
                <c:pt idx="17">
                  <c:v>33.611923724291351</c:v>
                </c:pt>
                <c:pt idx="18">
                  <c:v>10.6944696784219</c:v>
                </c:pt>
                <c:pt idx="19">
                  <c:v>0.5821506972067142</c:v>
                </c:pt>
                <c:pt idx="20">
                  <c:v>47.905002120359619</c:v>
                </c:pt>
                <c:pt idx="21">
                  <c:v>8.2742482733071903</c:v>
                </c:pt>
                <c:pt idx="22">
                  <c:v>20.497099930923987</c:v>
                </c:pt>
                <c:pt idx="23">
                  <c:v>17.778560622425232</c:v>
                </c:pt>
                <c:pt idx="24">
                  <c:v>8.7079014188987074</c:v>
                </c:pt>
                <c:pt idx="25">
                  <c:v>51.673327938642913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25.494593563241615</c:v>
                </c:pt>
                <c:pt idx="1">
                  <c:v>14.876020173966445</c:v>
                </c:pt>
                <c:pt idx="2">
                  <c:v>23.46501028467237</c:v>
                </c:pt>
                <c:pt idx="3">
                  <c:v>29.071675612099103</c:v>
                </c:pt>
                <c:pt idx="4">
                  <c:v>22.124493247781583</c:v>
                </c:pt>
                <c:pt idx="5">
                  <c:v>24.553019739388649</c:v>
                </c:pt>
                <c:pt idx="6">
                  <c:v>10.660548134316841</c:v>
                </c:pt>
                <c:pt idx="7">
                  <c:v>10.366699906328211</c:v>
                </c:pt>
                <c:pt idx="8">
                  <c:v>7.0349632192483194</c:v>
                </c:pt>
                <c:pt idx="9">
                  <c:v>5.7434457670382706</c:v>
                </c:pt>
                <c:pt idx="10">
                  <c:v>22.196064558948006</c:v>
                </c:pt>
                <c:pt idx="11">
                  <c:v>44.05591851005456</c:v>
                </c:pt>
                <c:pt idx="12">
                  <c:v>8.3355296169808994</c:v>
                </c:pt>
                <c:pt idx="13">
                  <c:v>3.9204869986734088</c:v>
                </c:pt>
                <c:pt idx="14">
                  <c:v>19.736500027349198</c:v>
                </c:pt>
                <c:pt idx="15">
                  <c:v>16.144007006449332</c:v>
                </c:pt>
                <c:pt idx="16">
                  <c:v>8.4004157078214021</c:v>
                </c:pt>
                <c:pt idx="17">
                  <c:v>31.522914436562427</c:v>
                </c:pt>
                <c:pt idx="18">
                  <c:v>10.629285017834826</c:v>
                </c:pt>
                <c:pt idx="19">
                  <c:v>0.62673230960444826</c:v>
                </c:pt>
                <c:pt idx="20">
                  <c:v>42.756056972206558</c:v>
                </c:pt>
                <c:pt idx="21">
                  <c:v>8.8595974095860566</c:v>
                </c:pt>
                <c:pt idx="22">
                  <c:v>16.548158285916536</c:v>
                </c:pt>
                <c:pt idx="23">
                  <c:v>19.103027350838783</c:v>
                </c:pt>
                <c:pt idx="24">
                  <c:v>6.6571559097656925</c:v>
                </c:pt>
                <c:pt idx="25">
                  <c:v>46.043680233326612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24.310195085041141</c:v>
                </c:pt>
                <c:pt idx="1">
                  <c:v>17.073743241350481</c:v>
                </c:pt>
                <c:pt idx="2">
                  <c:v>31.879962808876176</c:v>
                </c:pt>
                <c:pt idx="3">
                  <c:v>30.934400308108977</c:v>
                </c:pt>
                <c:pt idx="4">
                  <c:v>24.241951647744695</c:v>
                </c:pt>
                <c:pt idx="5">
                  <c:v>28.101870593411583</c:v>
                </c:pt>
                <c:pt idx="6">
                  <c:v>10.271157986011254</c:v>
                </c:pt>
                <c:pt idx="7">
                  <c:v>18.994297606717303</c:v>
                </c:pt>
                <c:pt idx="8">
                  <c:v>5.9388024787928382</c:v>
                </c:pt>
                <c:pt idx="9">
                  <c:v>5.4450508046056658</c:v>
                </c:pt>
                <c:pt idx="10">
                  <c:v>23.095048813391642</c:v>
                </c:pt>
                <c:pt idx="11">
                  <c:v>44.019474661640601</c:v>
                </c:pt>
                <c:pt idx="12">
                  <c:v>6.6706651999015758</c:v>
                </c:pt>
                <c:pt idx="13">
                  <c:v>4.2607290348810505</c:v>
                </c:pt>
                <c:pt idx="14">
                  <c:v>16.681274790098062</c:v>
                </c:pt>
                <c:pt idx="15">
                  <c:v>13.266339519507433</c:v>
                </c:pt>
                <c:pt idx="16">
                  <c:v>8.5094350055169219</c:v>
                </c:pt>
                <c:pt idx="17">
                  <c:v>32.897439310638831</c:v>
                </c:pt>
                <c:pt idx="18">
                  <c:v>9.4293498035795746</c:v>
                </c:pt>
                <c:pt idx="19">
                  <c:v>0.50620428766659598</c:v>
                </c:pt>
                <c:pt idx="20">
                  <c:v>41.839607514982774</c:v>
                </c:pt>
                <c:pt idx="21">
                  <c:v>11.003687527936783</c:v>
                </c:pt>
                <c:pt idx="22">
                  <c:v>15.005377884399907</c:v>
                </c:pt>
                <c:pt idx="23">
                  <c:v>17.085125592016425</c:v>
                </c:pt>
                <c:pt idx="24">
                  <c:v>12.585637080611781</c:v>
                </c:pt>
                <c:pt idx="25">
                  <c:v>38.731171412570085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3.7618474349261533</c:v>
                </c:pt>
                <c:pt idx="1">
                  <c:v>0.60256034001467818</c:v>
                </c:pt>
                <c:pt idx="2">
                  <c:v>2.0389888353221863</c:v>
                </c:pt>
                <c:pt idx="3">
                  <c:v>1.4989882590105417</c:v>
                </c:pt>
                <c:pt idx="4">
                  <c:v>1.051286854307925</c:v>
                </c:pt>
                <c:pt idx="5">
                  <c:v>4.4996582999804247</c:v>
                </c:pt>
                <c:pt idx="6">
                  <c:v>1.6050914436462733</c:v>
                </c:pt>
                <c:pt idx="7">
                  <c:v>0.70447242678682187</c:v>
                </c:pt>
                <c:pt idx="8">
                  <c:v>0.67768727556767772</c:v>
                </c:pt>
                <c:pt idx="9">
                  <c:v>-0.15316996063013821</c:v>
                </c:pt>
                <c:pt idx="10">
                  <c:v>1.6207154761270708</c:v>
                </c:pt>
                <c:pt idx="11">
                  <c:v>-1.5254144510392535</c:v>
                </c:pt>
                <c:pt idx="12">
                  <c:v>-1.3687636171053423</c:v>
                </c:pt>
                <c:pt idx="13">
                  <c:v>-0.72363970302324931</c:v>
                </c:pt>
                <c:pt idx="14">
                  <c:v>-4.0102393320272967</c:v>
                </c:pt>
                <c:pt idx="15">
                  <c:v>-1.9310992585021154</c:v>
                </c:pt>
                <c:pt idx="16">
                  <c:v>-2.1558938445266236</c:v>
                </c:pt>
                <c:pt idx="17">
                  <c:v>-2.0890092877289241</c:v>
                </c:pt>
                <c:pt idx="18">
                  <c:v>-6.5184660587073395E-2</c:v>
                </c:pt>
                <c:pt idx="19">
                  <c:v>4.4581612397734061E-2</c:v>
                </c:pt>
                <c:pt idx="20">
                  <c:v>-5.1489451481530608</c:v>
                </c:pt>
                <c:pt idx="21">
                  <c:v>0.58534913627886631</c:v>
                </c:pt>
                <c:pt idx="22">
                  <c:v>-3.9489416450074515</c:v>
                </c:pt>
                <c:pt idx="23">
                  <c:v>1.324466728413551</c:v>
                </c:pt>
                <c:pt idx="24">
                  <c:v>-2.0507455091330149</c:v>
                </c:pt>
                <c:pt idx="25">
                  <c:v>-5.6296477053163017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-1.1843984782004746</c:v>
                </c:pt>
                <c:pt idx="1">
                  <c:v>2.197723067384036</c:v>
                </c:pt>
                <c:pt idx="2">
                  <c:v>8.4149525242038052</c:v>
                </c:pt>
                <c:pt idx="3">
                  <c:v>1.8627246960098738</c:v>
                </c:pt>
                <c:pt idx="4">
                  <c:v>2.1174583999631125</c:v>
                </c:pt>
                <c:pt idx="5">
                  <c:v>3.548850854022934</c:v>
                </c:pt>
                <c:pt idx="6">
                  <c:v>-0.38939014830558705</c:v>
                </c:pt>
                <c:pt idx="7">
                  <c:v>8.6275977003890922</c:v>
                </c:pt>
                <c:pt idx="8">
                  <c:v>-1.0961607404554812</c:v>
                </c:pt>
                <c:pt idx="9">
                  <c:v>-0.29839496243260477</c:v>
                </c:pt>
                <c:pt idx="10">
                  <c:v>0.89898425444363639</c:v>
                </c:pt>
                <c:pt idx="11">
                  <c:v>-3.6443848413959756E-2</c:v>
                </c:pt>
                <c:pt idx="12">
                  <c:v>-1.6648644170793236</c:v>
                </c:pt>
                <c:pt idx="13">
                  <c:v>0.34024203620764171</c:v>
                </c:pt>
                <c:pt idx="14">
                  <c:v>-3.0552252372511362</c:v>
                </c:pt>
                <c:pt idx="15">
                  <c:v>-2.877667486941899</c:v>
                </c:pt>
                <c:pt idx="16">
                  <c:v>0.10901929769551977</c:v>
                </c:pt>
                <c:pt idx="17">
                  <c:v>1.3745248740764033</c:v>
                </c:pt>
                <c:pt idx="18">
                  <c:v>-1.1999352142552517</c:v>
                </c:pt>
                <c:pt idx="19">
                  <c:v>-0.12052802193785228</c:v>
                </c:pt>
                <c:pt idx="20">
                  <c:v>-0.91644945722378424</c:v>
                </c:pt>
                <c:pt idx="21">
                  <c:v>2.1440901183507268</c:v>
                </c:pt>
                <c:pt idx="22">
                  <c:v>-1.5427804015166284</c:v>
                </c:pt>
                <c:pt idx="23">
                  <c:v>-2.017901758822358</c:v>
                </c:pt>
                <c:pt idx="24">
                  <c:v>5.9284811708460881</c:v>
                </c:pt>
                <c:pt idx="25">
                  <c:v>-7.312508820756527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4.4378717505458241</c:v>
                </c:pt>
                <c:pt idx="1">
                  <c:v>5.3232845080955311</c:v>
                </c:pt>
                <c:pt idx="2">
                  <c:v>4.9332955377555683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2.9146700470178875</c:v>
                </c:pt>
                <c:pt idx="1">
                  <c:v>3.1061208148996795</c:v>
                </c:pt>
                <c:pt idx="2">
                  <c:v>3.4647941347524593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1.8491430028466926</c:v>
                </c:pt>
                <c:pt idx="1">
                  <c:v>2.225928041976597</c:v>
                </c:pt>
                <c:pt idx="2">
                  <c:v>2.0843377719807399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1.9730468540713582</c:v>
                </c:pt>
                <c:pt idx="1">
                  <c:v>2.1645723778471426</c:v>
                </c:pt>
                <c:pt idx="2">
                  <c:v>3.8545344164547317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1.2981689085359818</c:v>
                </c:pt>
                <c:pt idx="1">
                  <c:v>1.4689040100659216</c:v>
                </c:pt>
                <c:pt idx="2">
                  <c:v>1.2051679415056753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1.204101138767234</c:v>
                </c:pt>
                <c:pt idx="1">
                  <c:v>1.1992344886346258</c:v>
                </c:pt>
                <c:pt idx="2">
                  <c:v>1.104970352695466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4.2015288778117981</c:v>
                </c:pt>
                <c:pt idx="1">
                  <c:v>4.6345499218977455</c:v>
                </c:pt>
                <c:pt idx="2">
                  <c:v>4.6867045228057327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9.3078025531576394</c:v>
                </c:pt>
                <c:pt idx="1">
                  <c:v>9.198898892533407</c:v>
                </c:pt>
                <c:pt idx="2">
                  <c:v>8.932922058541692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1.9816367682339668</c:v>
                </c:pt>
                <c:pt idx="1">
                  <c:v>1.7404629560685565</c:v>
                </c:pt>
                <c:pt idx="2">
                  <c:v>1.3536856758827653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6.8636244079245419</c:v>
                </c:pt>
                <c:pt idx="1">
                  <c:v>6.582001068340916</c:v>
                </c:pt>
                <c:pt idx="2">
                  <c:v>6.6759147751398835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2.1838328480311651</c:v>
                </c:pt>
                <c:pt idx="1">
                  <c:v>2.2194002868574314</c:v>
                </c:pt>
                <c:pt idx="2">
                  <c:v>1.9135086800911507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0.11887637753832653</c:v>
                </c:pt>
                <c:pt idx="1">
                  <c:v>0.13086203497084059</c:v>
                </c:pt>
                <c:pt idx="2">
                  <c:v>0.10272461182654173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9.7823006059409767</c:v>
                </c:pt>
                <c:pt idx="1">
                  <c:v>8.9274871216443739</c:v>
                </c:pt>
                <c:pt idx="2">
                  <c:v>8.4905591392032029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1.6896186267629663</c:v>
                </c:pt>
                <c:pt idx="1">
                  <c:v>1.849888586041696</c:v>
                </c:pt>
                <c:pt idx="2">
                  <c:v>2.2329908250645887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4.1855502390030015</c:v>
                </c:pt>
                <c:pt idx="1">
                  <c:v>3.4552641297228646</c:v>
                </c:pt>
                <c:pt idx="2">
                  <c:v>3.045058400415583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3.6304188842858811</c:v>
                </c:pt>
                <c:pt idx="1">
                  <c:v>3.9887221305251277</c:v>
                </c:pt>
                <c:pt idx="2">
                  <c:v>3.4671039681187912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4.375237936119504</c:v>
                </c:pt>
                <c:pt idx="1">
                  <c:v>4.8995064549998038</c:v>
                </c:pt>
                <c:pt idx="2">
                  <c:v>6.469437111412474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5.6303998384942471</c:v>
                </c:pt>
                <c:pt idx="1">
                  <c:v>6.0701811161012538</c:v>
                </c:pt>
                <c:pt idx="2">
                  <c:v>6.2775530376983077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4.3031923713115807</c:v>
                </c:pt>
                <c:pt idx="1">
                  <c:v>4.6196057945865485</c:v>
                </c:pt>
                <c:pt idx="2">
                  <c:v>4.9194468194084733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4.094937920407796</c:v>
                </c:pt>
                <c:pt idx="1">
                  <c:v>5.1266833998130483</c:v>
                </c:pt>
                <c:pt idx="2">
                  <c:v>5.7027445611231773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0.9483402867602847</c:v>
                </c:pt>
                <c:pt idx="1">
                  <c:v>0.81859974164555838</c:v>
                </c:pt>
                <c:pt idx="2">
                  <c:v>0.86463458897942869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4.8491333376984578</c:v>
                </c:pt>
                <c:pt idx="1">
                  <c:v>4.1209915576413039</c:v>
                </c:pt>
                <c:pt idx="2">
                  <c:v>3.3851500655666555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3.6909741183986973</c:v>
                </c:pt>
                <c:pt idx="1">
                  <c:v>3.3708771305899714</c:v>
                </c:pt>
                <c:pt idx="2">
                  <c:v>2.6921533671364037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2.1556202642677063</c:v>
                </c:pt>
                <c:pt idx="1">
                  <c:v>1.7540112058692572</c:v>
                </c:pt>
                <c:pt idx="2">
                  <c:v>1.7268293238571768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1.778171496841751</c:v>
                </c:pt>
                <c:pt idx="1">
                  <c:v>1.3900176456834019</c:v>
                </c:pt>
                <c:pt idx="2">
                  <c:v>2.554017647015852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10.55180053922475</c:v>
                </c:pt>
                <c:pt idx="1">
                  <c:v>9.6139445829473846</c:v>
                </c:pt>
                <c:pt idx="2">
                  <c:v>7.859760665567471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-1.3840276499104363</c:v>
                </c:pt>
                <c:pt idx="1">
                  <c:v>-3.5606821603389847</c:v>
                </c:pt>
                <c:pt idx="2">
                  <c:v>1.2276406611269408</c:v>
                </c:pt>
                <c:pt idx="3">
                  <c:v>5.4061637883300762E-2</c:v>
                </c:pt>
                <c:pt idx="4">
                  <c:v>-5.4836313902898723</c:v>
                </c:pt>
                <c:pt idx="5">
                  <c:v>-1.7013082654932816</c:v>
                </c:pt>
                <c:pt idx="6">
                  <c:v>7.7426361036390503</c:v>
                </c:pt>
                <c:pt idx="7">
                  <c:v>15.943986474199718</c:v>
                </c:pt>
                <c:pt idx="8">
                  <c:v>1.0133245891835614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23.046407728461649</c:v>
                </c:pt>
                <c:pt idx="1">
                  <c:v>11.834443208706295</c:v>
                </c:pt>
                <c:pt idx="2">
                  <c:v>27.229850687921278</c:v>
                </c:pt>
                <c:pt idx="3">
                  <c:v>23.476046376231128</c:v>
                </c:pt>
                <c:pt idx="4">
                  <c:v>13.316374330043178</c:v>
                </c:pt>
                <c:pt idx="5">
                  <c:v>24.928007574263404</c:v>
                </c:pt>
                <c:pt idx="6">
                  <c:v>36.464959045824372</c:v>
                </c:pt>
                <c:pt idx="7">
                  <c:v>66.942982788910555</c:v>
                </c:pt>
                <c:pt idx="8">
                  <c:v>21.892166144589968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-1.1843984782004746</c:v>
                </c:pt>
                <c:pt idx="1">
                  <c:v>2.197723067384036</c:v>
                </c:pt>
                <c:pt idx="2">
                  <c:v>8.4149525242038052</c:v>
                </c:pt>
                <c:pt idx="3">
                  <c:v>1.8627246960098738</c:v>
                </c:pt>
                <c:pt idx="4">
                  <c:v>2.1174583999631125</c:v>
                </c:pt>
                <c:pt idx="5">
                  <c:v>3.548850854022934</c:v>
                </c:pt>
                <c:pt idx="6">
                  <c:v>-0.38939014830558705</c:v>
                </c:pt>
                <c:pt idx="7">
                  <c:v>8.6275977003890922</c:v>
                </c:pt>
                <c:pt idx="8">
                  <c:v>-1.0961607404554812</c:v>
                </c:pt>
                <c:pt idx="9">
                  <c:v>-0.29839496243260477</c:v>
                </c:pt>
                <c:pt idx="10">
                  <c:v>0.89898425444363639</c:v>
                </c:pt>
                <c:pt idx="11">
                  <c:v>-3.6443848413959756E-2</c:v>
                </c:pt>
                <c:pt idx="12">
                  <c:v>-1.6648644170793236</c:v>
                </c:pt>
                <c:pt idx="13">
                  <c:v>0.34024203620764171</c:v>
                </c:pt>
                <c:pt idx="14">
                  <c:v>-3.0552252372511362</c:v>
                </c:pt>
                <c:pt idx="15">
                  <c:v>-2.877667486941899</c:v>
                </c:pt>
                <c:pt idx="16">
                  <c:v>0.10901929769551977</c:v>
                </c:pt>
                <c:pt idx="17">
                  <c:v>1.3745248740764033</c:v>
                </c:pt>
                <c:pt idx="18">
                  <c:v>-1.1999352142552517</c:v>
                </c:pt>
                <c:pt idx="19">
                  <c:v>-0.12052802193785228</c:v>
                </c:pt>
                <c:pt idx="20">
                  <c:v>-0.91644945722378424</c:v>
                </c:pt>
                <c:pt idx="21">
                  <c:v>2.1440901183507268</c:v>
                </c:pt>
                <c:pt idx="22">
                  <c:v>-1.5427804015166284</c:v>
                </c:pt>
                <c:pt idx="23">
                  <c:v>-2.017901758822358</c:v>
                </c:pt>
                <c:pt idx="24">
                  <c:v>5.9284811708460881</c:v>
                </c:pt>
                <c:pt idx="25">
                  <c:v>-7.312508820756527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10.834212588786132</c:v>
                </c:pt>
                <c:pt idx="1">
                  <c:v>11.057953555803836</c:v>
                </c:pt>
                <c:pt idx="2">
                  <c:v>19.007312991999882</c:v>
                </c:pt>
                <c:pt idx="3">
                  <c:v>17.958086453218922</c:v>
                </c:pt>
                <c:pt idx="4">
                  <c:v>13.734222044051437</c:v>
                </c:pt>
                <c:pt idx="5">
                  <c:v>16.243361299640323</c:v>
                </c:pt>
                <c:pt idx="6">
                  <c:v>3.5278815996343726</c:v>
                </c:pt>
                <c:pt idx="7">
                  <c:v>18.488151334466522</c:v>
                </c:pt>
                <c:pt idx="8">
                  <c:v>0.95595367797856845</c:v>
                </c:pt>
                <c:pt idx="9">
                  <c:v>2.2558666279567854</c:v>
                </c:pt>
                <c:pt idx="10">
                  <c:v>11.237105805788124</c:v>
                </c:pt>
                <c:pt idx="11">
                  <c:v>22.506404883243654</c:v>
                </c:pt>
                <c:pt idx="12">
                  <c:v>2.4216026910197463</c:v>
                </c:pt>
                <c:pt idx="13">
                  <c:v>2.5632869493801413</c:v>
                </c:pt>
                <c:pt idx="14">
                  <c:v>3.6516341361412783</c:v>
                </c:pt>
                <c:pt idx="15">
                  <c:v>3.1634073150294038</c:v>
                </c:pt>
                <c:pt idx="16">
                  <c:v>3.9380459294923527</c:v>
                </c:pt>
                <c:pt idx="17">
                  <c:v>19.678106654035318</c:v>
                </c:pt>
                <c:pt idx="18">
                  <c:v>3.6724859944070936</c:v>
                </c:pt>
                <c:pt idx="19">
                  <c:v>0.12545372778871375</c:v>
                </c:pt>
                <c:pt idx="20">
                  <c:v>20.459044157162506</c:v>
                </c:pt>
                <c:pt idx="21">
                  <c:v>6.7708065307587733</c:v>
                </c:pt>
                <c:pt idx="22">
                  <c:v>4.5619356538995586</c:v>
                </c:pt>
                <c:pt idx="23">
                  <c:v>7.2725075548067348</c:v>
                </c:pt>
                <c:pt idx="24">
                  <c:v>10.983773439071774</c:v>
                </c:pt>
                <c:pt idx="25">
                  <c:v>12.062634289389873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44960.567731481482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automation/Data/Results/Workbooks/MCAs/NE_MCA/NE_MCA_Database.Main.xlsx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North East</v>
      </c>
      <c r="L1" s="19" t="str">
        <f>CONCATENATE("Industry Table 1.1  Employment by Industry Sector (SIC 2007), ",B$5,"-",F$5,", ",Info!B5)</f>
        <v>Industry Table 1.1  Employment by Industry Sector (SIC 2007), 2015-2035, North East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8.3899999999999935</v>
      </c>
      <c r="N5" s="11">
        <f t="shared" si="1"/>
        <v>11.073999999999998</v>
      </c>
      <c r="O5" s="11">
        <f t="shared" si="1"/>
        <v>11.735999999999994</v>
      </c>
      <c r="P5" s="11">
        <f t="shared" si="1"/>
        <v>11.704999999999986</v>
      </c>
      <c r="Q5" s="11">
        <f t="shared" si="1"/>
        <v>11.858000000000001</v>
      </c>
      <c r="R5" s="40">
        <f t="shared" ref="R5:R10" si="2">IF(D$5-B$5 &lt;&gt; 0,(EXP(LN(D7/B7)/(D$5-B$5))-1)*100,0)</f>
        <v>6.9428190332837092</v>
      </c>
      <c r="S5" s="40">
        <f t="shared" si="0"/>
        <v>6.8968468615304701E-2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64.017999999999887</v>
      </c>
      <c r="N6" s="11">
        <f t="shared" si="1"/>
        <v>59.384999999999941</v>
      </c>
      <c r="O6" s="11">
        <f t="shared" si="1"/>
        <v>55.156999999999918</v>
      </c>
      <c r="P6" s="11">
        <f t="shared" si="1"/>
        <v>53.937999999999988</v>
      </c>
      <c r="Q6" s="11">
        <f t="shared" si="1"/>
        <v>49.055000000000035</v>
      </c>
      <c r="R6" s="40">
        <f t="shared" si="2"/>
        <v>-2.9356597593099942</v>
      </c>
      <c r="S6" s="40">
        <f t="shared" si="0"/>
        <v>-0.77856367999591392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8.3899999999999935</v>
      </c>
      <c r="C7" s="11">
        <f t="array" ref="C7:C12">MMULT(aggregation!$B$3:$W$8,'Ind T2'!C5:C26)</f>
        <v>11.073999999999998</v>
      </c>
      <c r="D7" s="11">
        <f t="array" ref="D7:D12">MMULT(aggregation!$B$3:$W$8,'Ind T2'!D5:D26)</f>
        <v>11.735999999999994</v>
      </c>
      <c r="E7" s="11">
        <f t="array" ref="E7:E12">MMULT(aggregation!$B$3:$W$8,'Ind T2'!E5:E26)</f>
        <v>11.704999999999986</v>
      </c>
      <c r="F7" s="11">
        <f t="array" ref="F7:F12">MMULT(aggregation!$B$3:$W$8,'Ind T2'!F5:F26)</f>
        <v>11.858000000000001</v>
      </c>
      <c r="G7" s="11"/>
      <c r="H7" s="11">
        <f>F7-D7</f>
        <v>0.12200000000000699</v>
      </c>
      <c r="I7" s="11">
        <f t="array" ref="I7:I12">MMULT(aggregation!$B$3:$W$8,'RD T1'!AB7:AB28)</f>
        <v>5.3001692131043461</v>
      </c>
      <c r="J7" s="11">
        <f>SUM(H7:I7)</f>
        <v>5.4221692131043531</v>
      </c>
      <c r="K7" s="11"/>
      <c r="L7" t="str">
        <f t="shared" si="1"/>
        <v>Construction</v>
      </c>
      <c r="M7" s="11">
        <f t="shared" si="1"/>
        <v>28.748999999999967</v>
      </c>
      <c r="N7" s="11">
        <f t="shared" si="1"/>
        <v>32.118000000000016</v>
      </c>
      <c r="O7" s="11">
        <f t="shared" si="1"/>
        <v>30.614999999999952</v>
      </c>
      <c r="P7" s="11">
        <f t="shared" si="1"/>
        <v>29.637000000000022</v>
      </c>
      <c r="Q7" s="11">
        <f t="shared" si="1"/>
        <v>29.410000000000029</v>
      </c>
      <c r="R7" s="40">
        <f>IF(D$5-B$5 &lt;&gt; 0,(EXP(LN(D9/B9)/(D$5-B$5))-1)*100,0)</f>
        <v>1.2656848581371172</v>
      </c>
      <c r="S7" s="40">
        <f t="shared" si="0"/>
        <v>-0.26734421291023658</v>
      </c>
    </row>
    <row r="8" spans="1:19" x14ac:dyDescent="0.2">
      <c r="A8" t="str">
        <f>name!C5</f>
        <v>Manufacturing</v>
      </c>
      <c r="B8" s="11">
        <v>64.017999999999887</v>
      </c>
      <c r="C8" s="11">
        <v>59.384999999999941</v>
      </c>
      <c r="D8" s="11">
        <v>55.156999999999918</v>
      </c>
      <c r="E8" s="11">
        <v>53.937999999999988</v>
      </c>
      <c r="F8" s="11">
        <v>49.055000000000035</v>
      </c>
      <c r="G8" s="11"/>
      <c r="H8" s="11">
        <f t="shared" ref="H8:H12" si="3">F8-D8</f>
        <v>-6.1019999999998831</v>
      </c>
      <c r="I8" s="11">
        <v>21.364829938462222</v>
      </c>
      <c r="J8" s="11">
        <f t="shared" ref="J8:J12" si="4">SUM(H8:I8)</f>
        <v>15.262829938462339</v>
      </c>
      <c r="K8" s="11"/>
      <c r="L8" t="str">
        <f t="shared" si="1"/>
        <v>Trade, accomod. and transport</v>
      </c>
      <c r="M8" s="11">
        <f t="shared" si="1"/>
        <v>130.01699999999983</v>
      </c>
      <c r="N8" s="11">
        <f t="shared" si="1"/>
        <v>133.38300000000004</v>
      </c>
      <c r="O8" s="11">
        <f t="shared" si="1"/>
        <v>133.41199999999984</v>
      </c>
      <c r="P8" s="11">
        <f t="shared" si="1"/>
        <v>134.4469999999998</v>
      </c>
      <c r="Q8" s="11">
        <f t="shared" si="1"/>
        <v>139.09199999999996</v>
      </c>
      <c r="R8" s="40">
        <f t="shared" si="2"/>
        <v>0.51686864742228611</v>
      </c>
      <c r="S8" s="40">
        <f t="shared" si="0"/>
        <v>0.27834332595311206</v>
      </c>
    </row>
    <row r="9" spans="1:19" x14ac:dyDescent="0.2">
      <c r="A9" t="str">
        <f>name!C6</f>
        <v>Construction</v>
      </c>
      <c r="B9" s="11">
        <v>28.748999999999967</v>
      </c>
      <c r="C9" s="11">
        <v>32.118000000000016</v>
      </c>
      <c r="D9" s="11">
        <v>30.614999999999952</v>
      </c>
      <c r="E9" s="11">
        <v>29.637000000000022</v>
      </c>
      <c r="F9" s="11">
        <v>29.410000000000029</v>
      </c>
      <c r="G9" s="11"/>
      <c r="H9" s="11">
        <f t="shared" si="3"/>
        <v>-1.2049999999999237</v>
      </c>
      <c r="I9" s="11">
        <v>12.179407825692563</v>
      </c>
      <c r="J9" s="11">
        <f t="shared" si="4"/>
        <v>10.974407825692639</v>
      </c>
      <c r="K9" s="11"/>
      <c r="L9" t="str">
        <f t="shared" si="1"/>
        <v>Business and other services</v>
      </c>
      <c r="M9" s="11">
        <f t="shared" si="1"/>
        <v>114.80699999999999</v>
      </c>
      <c r="N9" s="11">
        <f t="shared" si="1"/>
        <v>109.6729999999999</v>
      </c>
      <c r="O9" s="11">
        <f t="shared" si="1"/>
        <v>107.56199999999998</v>
      </c>
      <c r="P9" s="11">
        <f t="shared" si="1"/>
        <v>107.75199999999997</v>
      </c>
      <c r="Q9" s="11">
        <f t="shared" si="1"/>
        <v>113.09699999999999</v>
      </c>
      <c r="R9" s="40">
        <f t="shared" si="2"/>
        <v>-1.2952392760916753</v>
      </c>
      <c r="S9" s="40">
        <f t="shared" si="0"/>
        <v>0.33508303269662587</v>
      </c>
    </row>
    <row r="10" spans="1:19" x14ac:dyDescent="0.2">
      <c r="A10" t="str">
        <f>name!C7</f>
        <v>Trade, accomod. and transport</v>
      </c>
      <c r="B10" s="11">
        <v>130.01699999999983</v>
      </c>
      <c r="C10" s="11">
        <v>133.38300000000004</v>
      </c>
      <c r="D10" s="11">
        <v>133.41199999999984</v>
      </c>
      <c r="E10" s="11">
        <v>134.4469999999998</v>
      </c>
      <c r="F10" s="11">
        <v>139.09199999999996</v>
      </c>
      <c r="G10" s="11"/>
      <c r="H10" s="11">
        <f t="shared" si="3"/>
        <v>5.6800000000001205</v>
      </c>
      <c r="I10" s="11">
        <v>65.444699243220171</v>
      </c>
      <c r="J10" s="11">
        <f t="shared" si="4"/>
        <v>71.124699243220292</v>
      </c>
      <c r="K10" s="11"/>
      <c r="L10" t="str">
        <f t="shared" si="1"/>
        <v>Non-marketed services</v>
      </c>
      <c r="M10" s="11">
        <f t="shared" si="1"/>
        <v>143.73000000000008</v>
      </c>
      <c r="N10" s="11">
        <f t="shared" si="1"/>
        <v>137.94199999999992</v>
      </c>
      <c r="O10" s="11">
        <f t="shared" si="1"/>
        <v>140.44399999999996</v>
      </c>
      <c r="P10" s="11">
        <f t="shared" si="1"/>
        <v>145.27200000000002</v>
      </c>
      <c r="Q10" s="11">
        <f t="shared" si="1"/>
        <v>150.26600000000002</v>
      </c>
      <c r="R10" s="40">
        <f t="shared" si="2"/>
        <v>-0.46148600098521175</v>
      </c>
      <c r="S10" s="40">
        <f t="shared" si="0"/>
        <v>0.45167180345637714</v>
      </c>
    </row>
    <row r="11" spans="1:19" x14ac:dyDescent="0.2">
      <c r="A11" t="str">
        <f>name!C8</f>
        <v>Business and other services</v>
      </c>
      <c r="B11" s="11">
        <v>114.80699999999999</v>
      </c>
      <c r="C11" s="11">
        <v>109.6729999999999</v>
      </c>
      <c r="D11" s="11">
        <v>107.56199999999998</v>
      </c>
      <c r="E11" s="11">
        <v>107.75199999999997</v>
      </c>
      <c r="F11" s="11">
        <v>113.09699999999999</v>
      </c>
      <c r="G11" s="11"/>
      <c r="H11" s="11">
        <f t="shared" si="3"/>
        <v>5.5350000000000108</v>
      </c>
      <c r="I11" s="11">
        <v>52.063128293147308</v>
      </c>
      <c r="J11" s="11">
        <f t="shared" si="4"/>
        <v>57.598128293147319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143.73000000000008</v>
      </c>
      <c r="C12" s="11">
        <v>137.94199999999992</v>
      </c>
      <c r="D12" s="11">
        <v>140.44399999999996</v>
      </c>
      <c r="E12" s="11">
        <v>145.27200000000002</v>
      </c>
      <c r="F12" s="11">
        <v>150.26600000000002</v>
      </c>
      <c r="G12" s="11"/>
      <c r="H12" s="11">
        <f t="shared" si="3"/>
        <v>9.8220000000000596</v>
      </c>
      <c r="I12" s="11">
        <v>78.927003371325213</v>
      </c>
      <c r="J12" s="11">
        <f t="shared" si="4"/>
        <v>88.749003371325273</v>
      </c>
      <c r="K12" s="11"/>
      <c r="L12" s="24" t="str">
        <f t="shared" ref="L12:Q12" si="5">A14</f>
        <v>All industries</v>
      </c>
      <c r="M12" s="34">
        <f t="shared" si="5"/>
        <v>489.71099999999973</v>
      </c>
      <c r="N12" s="34">
        <f t="shared" si="5"/>
        <v>483.57499999999982</v>
      </c>
      <c r="O12" s="34">
        <f t="shared" si="5"/>
        <v>478.92599999999965</v>
      </c>
      <c r="P12" s="34">
        <f t="shared" si="5"/>
        <v>482.75099999999975</v>
      </c>
      <c r="Q12" s="34">
        <f t="shared" si="5"/>
        <v>492.77800000000002</v>
      </c>
      <c r="R12" s="43">
        <f>IF(D$5-B$5 &lt;&gt; 0,(EXP(LN(D14/B14)/(D$5-B$5))-1)*100,0)</f>
        <v>-0.44439610986767297</v>
      </c>
      <c r="S12" s="43">
        <f>F41</f>
        <v>0.1902652511108327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489.71099999999973</v>
      </c>
      <c r="C14" s="34">
        <f t="shared" ref="C14:F14" si="6">SUM(C7:C12)</f>
        <v>483.57499999999982</v>
      </c>
      <c r="D14" s="34">
        <f t="shared" si="6"/>
        <v>478.92599999999965</v>
      </c>
      <c r="E14" s="34">
        <f t="shared" si="6"/>
        <v>482.75099999999975</v>
      </c>
      <c r="F14" s="34">
        <f t="shared" si="6"/>
        <v>492.77800000000002</v>
      </c>
      <c r="G14" s="34"/>
      <c r="H14" s="34">
        <f>SUM(H7:H12)</f>
        <v>13.852000000000391</v>
      </c>
      <c r="I14" s="34">
        <f>SUM(I7:I12)</f>
        <v>235.27923788495184</v>
      </c>
      <c r="J14" s="34">
        <f t="shared" ref="J14" si="7">SUM(J7:J12)</f>
        <v>249.13123788495221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1.7132553689829304</v>
      </c>
      <c r="C20" s="18">
        <f t="shared" si="8"/>
        <v>2.2900274000930572</v>
      </c>
      <c r="D20" s="18">
        <f t="shared" si="8"/>
        <v>2.4504829556131851</v>
      </c>
      <c r="E20" s="18">
        <f t="shared" si="8"/>
        <v>2.4246454176169481</v>
      </c>
      <c r="F20" s="18">
        <f t="shared" si="8"/>
        <v>2.4063574266708336</v>
      </c>
      <c r="G20" s="351"/>
      <c r="H20" s="40">
        <f>IF(D7&gt;0,(H7/D7)*100,0)</f>
        <v>1.0395364689843818</v>
      </c>
      <c r="I20" s="40">
        <f>IF(D7&gt;0,(I7/D7)*100,0)</f>
        <v>45.161632695163163</v>
      </c>
      <c r="J20" s="40">
        <f>IF(D7&gt;0,(J7/D7)*100,0)</f>
        <v>46.201169164147551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13.072608130101207</v>
      </c>
      <c r="C21" s="18">
        <f t="shared" si="8"/>
        <v>12.280411518378735</v>
      </c>
      <c r="D21" s="18">
        <f t="shared" si="8"/>
        <v>11.516810530228042</v>
      </c>
      <c r="E21" s="18">
        <f t="shared" si="8"/>
        <v>11.173047803111752</v>
      </c>
      <c r="F21" s="18">
        <f t="shared" si="8"/>
        <v>9.9547869425989042</v>
      </c>
      <c r="G21" s="351"/>
      <c r="H21" s="40">
        <f t="shared" ref="H21:H25" si="9">IF(D8&gt;0,(H8/D8)*100,0)</f>
        <v>-11.062965716046726</v>
      </c>
      <c r="I21" s="40">
        <f t="shared" ref="I21:I25" si="10">IF(D8&gt;0,(I8/D8)*100,0)</f>
        <v>38.734575735558956</v>
      </c>
      <c r="J21" s="40">
        <f t="shared" ref="J21:J27" si="11">IF(D8&gt;0,(J8/D8)*100,0)</f>
        <v>27.671610019512233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5.8706053161966922</v>
      </c>
      <c r="C22" s="18">
        <f t="shared" si="8"/>
        <v>6.6417825569973692</v>
      </c>
      <c r="D22" s="18">
        <f t="shared" si="8"/>
        <v>6.3924280577792754</v>
      </c>
      <c r="E22" s="18">
        <f t="shared" si="8"/>
        <v>6.1391897686384986</v>
      </c>
      <c r="F22" s="18">
        <f t="shared" si="8"/>
        <v>5.9682047494003436</v>
      </c>
      <c r="G22" s="351"/>
      <c r="H22" s="40">
        <f t="shared" si="9"/>
        <v>-3.9359790952145208</v>
      </c>
      <c r="I22" s="40">
        <f t="shared" si="10"/>
        <v>39.782485140266473</v>
      </c>
      <c r="J22" s="40">
        <f t="shared" si="11"/>
        <v>35.84650604505196</v>
      </c>
      <c r="K22" s="351"/>
    </row>
    <row r="23" spans="1:12" x14ac:dyDescent="0.2">
      <c r="A23" t="str">
        <f>$A$10</f>
        <v>Trade, accomod. and transport</v>
      </c>
      <c r="B23" s="18">
        <f t="shared" si="8"/>
        <v>26.54974056126979</v>
      </c>
      <c r="C23" s="18">
        <f t="shared" si="8"/>
        <v>27.582691412914251</v>
      </c>
      <c r="D23" s="18">
        <f t="shared" si="8"/>
        <v>27.85649557551687</v>
      </c>
      <c r="E23" s="18">
        <f t="shared" si="8"/>
        <v>27.850175349196562</v>
      </c>
      <c r="F23" s="18">
        <f t="shared" si="8"/>
        <v>28.226097755987471</v>
      </c>
      <c r="G23" s="351"/>
      <c r="H23" s="40">
        <f t="shared" si="9"/>
        <v>4.2574880820316974</v>
      </c>
      <c r="I23" s="40">
        <f t="shared" si="10"/>
        <v>49.054582228900138</v>
      </c>
      <c r="J23" s="40">
        <f t="shared" si="11"/>
        <v>53.312070310931837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23.443827073518882</v>
      </c>
      <c r="C24" s="18">
        <f t="shared" si="8"/>
        <v>22.679625704389174</v>
      </c>
      <c r="D24" s="18">
        <f t="shared" si="8"/>
        <v>22.459002017013081</v>
      </c>
      <c r="E24" s="18">
        <f t="shared" si="8"/>
        <v>22.32040948646404</v>
      </c>
      <c r="F24" s="18">
        <f t="shared" si="8"/>
        <v>22.950902840630057</v>
      </c>
      <c r="G24" s="351"/>
      <c r="H24" s="40">
        <f t="shared" si="9"/>
        <v>5.1458693590673388</v>
      </c>
      <c r="I24" s="40">
        <f t="shared" si="10"/>
        <v>48.402900925184838</v>
      </c>
      <c r="J24" s="40">
        <f t="shared" si="11"/>
        <v>53.548770284252178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29.349963549930504</v>
      </c>
      <c r="C25" s="18">
        <f t="shared" si="8"/>
        <v>28.525461407227414</v>
      </c>
      <c r="D25" s="18">
        <f t="shared" si="8"/>
        <v>29.324780863849544</v>
      </c>
      <c r="E25" s="18">
        <f t="shared" si="8"/>
        <v>30.092532174972209</v>
      </c>
      <c r="F25" s="18">
        <f t="shared" si="8"/>
        <v>30.493650284712388</v>
      </c>
      <c r="G25" s="351"/>
      <c r="H25" s="40">
        <f t="shared" si="9"/>
        <v>6.9935347896671001</v>
      </c>
      <c r="I25" s="40">
        <f t="shared" si="10"/>
        <v>56.198202394780296</v>
      </c>
      <c r="J25" s="40">
        <f t="shared" si="11"/>
        <v>63.191737184447391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2.8923048654699057</v>
      </c>
      <c r="I27" s="43">
        <f>IF(D14&gt;0,(I14/D14)*100,0)</f>
        <v>49.126428275965814</v>
      </c>
      <c r="J27" s="43">
        <f t="shared" si="11"/>
        <v>52.01873314143571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North East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7.1854016224552231</v>
      </c>
      <c r="C34" s="18">
        <f t="shared" si="12"/>
        <v>5.9779664078020156</v>
      </c>
      <c r="D34" s="18">
        <f t="shared" si="12"/>
        <v>-5.2884809008790779E-2</v>
      </c>
      <c r="E34" s="18">
        <f t="shared" si="12"/>
        <v>0.12995080640445522</v>
      </c>
      <c r="F34" s="18">
        <f t="shared" ref="F34:F39" si="13">IF(F$5-D$5 &lt;&gt; 0,(EXP(LN(F7/D7)/(F$5-D$5))-1)*100,0)</f>
        <v>6.8968468615304701E-2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-1.8605398491068792</v>
      </c>
      <c r="C35" s="18">
        <f t="shared" si="12"/>
        <v>-7.1196430074935257</v>
      </c>
      <c r="D35" s="18">
        <f t="shared" si="12"/>
        <v>-0.44597109076021102</v>
      </c>
      <c r="E35" s="18">
        <f t="shared" si="12"/>
        <v>-0.94444306720156135</v>
      </c>
      <c r="F35" s="18">
        <f t="shared" si="13"/>
        <v>-0.77856367999591392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2.8090716901228774</v>
      </c>
      <c r="C36" s="18">
        <f t="shared" si="12"/>
        <v>-4.6796189052869526</v>
      </c>
      <c r="D36" s="18">
        <f t="shared" si="12"/>
        <v>-0.6472264917479098</v>
      </c>
      <c r="E36" s="18">
        <f t="shared" si="12"/>
        <v>-7.6858730180506818E-2</v>
      </c>
      <c r="F36" s="18">
        <f t="shared" si="13"/>
        <v>-0.26734421291023658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0.64103282546383866</v>
      </c>
      <c r="C37" s="18">
        <f t="shared" si="12"/>
        <v>2.1741901141680842E-2</v>
      </c>
      <c r="D37" s="18">
        <f>IF(E$5-D$5 &lt;&gt; 0,(EXP(LN(E10/D10)/(E$5-D$5))-1)*100,0)</f>
        <v>0.15467920266303281</v>
      </c>
      <c r="E37" s="18">
        <f t="shared" si="12"/>
        <v>0.34023263530944536</v>
      </c>
      <c r="F37" s="18">
        <f t="shared" si="13"/>
        <v>0.27834332595311206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-1.1372154208301399</v>
      </c>
      <c r="C38" s="18">
        <f t="shared" si="12"/>
        <v>-1.9248128527531105</v>
      </c>
      <c r="D38" s="18">
        <f t="shared" si="12"/>
        <v>3.5303526143648511E-2</v>
      </c>
      <c r="E38" s="18">
        <f t="shared" si="12"/>
        <v>0.48530950304226383</v>
      </c>
      <c r="F38" s="18">
        <f t="shared" si="13"/>
        <v>0.33508303269662587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-1.0223192412602389</v>
      </c>
      <c r="C39" s="18">
        <f t="shared" si="12"/>
        <v>1.8138058024387282</v>
      </c>
      <c r="D39" s="18">
        <f t="shared" si="12"/>
        <v>0.67827019259087962</v>
      </c>
      <c r="E39" s="18">
        <f t="shared" si="12"/>
        <v>0.33856393409021912</v>
      </c>
      <c r="F39" s="18">
        <f t="shared" si="13"/>
        <v>0.45167180345637714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-0.31472867268405036</v>
      </c>
      <c r="C41" s="18">
        <f>IF(D$5-C$5 &lt;&gt; 0,(EXP(LN(D14/C14)/(D$5-C$5))-1)*100,0)</f>
        <v>-0.96138137827641579</v>
      </c>
      <c r="D41" s="18">
        <f>IF(E$5-D$5 &lt;&gt; 0,(EXP(LN(E14/D14)/(E$5-D$5))-1)*100,0)</f>
        <v>0.15922454414902809</v>
      </c>
      <c r="E41" s="18">
        <f>IF(F$5-E$5 &lt;&gt; 0,(EXP(LN(F14/E14)/(F$5-E$5))-1)*100,0)</f>
        <v>0.20578921188203481</v>
      </c>
      <c r="F41" s="18">
        <f>IF(F$5-D$5 &lt;&gt; 0,(EXP(LN(F14/D14)/(F$5-D$5))-1)*100,0)</f>
        <v>0.1902652511108327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2.6840000000000046</v>
      </c>
      <c r="C45" s="27">
        <f>D7-C7</f>
        <v>0.66199999999999548</v>
      </c>
      <c r="D45" s="27">
        <f>E7-D7</f>
        <v>-3.1000000000007688E-2</v>
      </c>
      <c r="E45" s="27">
        <f>F7-E7</f>
        <v>0.15300000000001468</v>
      </c>
      <c r="F45" s="27">
        <f>F7-D7</f>
        <v>0.12200000000000699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-4.6329999999999458</v>
      </c>
      <c r="C46" s="27">
        <f>D8-C8</f>
        <v>-4.2280000000000229</v>
      </c>
      <c r="D46" s="27">
        <f t="shared" si="14"/>
        <v>-1.2189999999999301</v>
      </c>
      <c r="E46" s="27">
        <f t="shared" si="14"/>
        <v>-4.8829999999999529</v>
      </c>
      <c r="F46" s="27">
        <f t="shared" ref="F46:F52" si="15">F8-D8</f>
        <v>-6.1019999999998831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3.3690000000000495</v>
      </c>
      <c r="C47" s="27">
        <f t="shared" ref="C47:C50" si="16">D9-C9</f>
        <v>-1.5030000000000641</v>
      </c>
      <c r="D47" s="27">
        <f t="shared" si="14"/>
        <v>-0.97799999999993048</v>
      </c>
      <c r="E47" s="27">
        <f t="shared" si="14"/>
        <v>-0.22699999999999321</v>
      </c>
      <c r="F47" s="27">
        <f t="shared" si="15"/>
        <v>-1.2049999999999237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3.3660000000002128</v>
      </c>
      <c r="C48" s="27">
        <f t="shared" si="16"/>
        <v>2.899999999979741E-2</v>
      </c>
      <c r="D48" s="27">
        <f t="shared" si="14"/>
        <v>1.0349999999999682</v>
      </c>
      <c r="E48" s="27">
        <f t="shared" si="14"/>
        <v>4.6450000000001523</v>
      </c>
      <c r="F48" s="27">
        <f t="shared" si="15"/>
        <v>5.6800000000001205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-5.1340000000000856</v>
      </c>
      <c r="C49" s="27">
        <f t="shared" si="16"/>
        <v>-2.1109999999999189</v>
      </c>
      <c r="D49" s="27">
        <f t="shared" si="14"/>
        <v>0.18999999999998352</v>
      </c>
      <c r="E49" s="27">
        <f t="shared" si="14"/>
        <v>5.3450000000000273</v>
      </c>
      <c r="F49" s="27">
        <f t="shared" si="15"/>
        <v>5.5350000000000108</v>
      </c>
    </row>
    <row r="50" spans="1:6" x14ac:dyDescent="0.2">
      <c r="A50" t="str">
        <f>$A$12</f>
        <v>Non-marketed services</v>
      </c>
      <c r="B50" s="27">
        <f t="shared" si="14"/>
        <v>-5.788000000000153</v>
      </c>
      <c r="C50" s="27">
        <f t="shared" si="16"/>
        <v>2.502000000000038</v>
      </c>
      <c r="D50" s="27">
        <f t="shared" si="14"/>
        <v>4.8280000000000598</v>
      </c>
      <c r="E50" s="27">
        <f t="shared" si="14"/>
        <v>4.9939999999999998</v>
      </c>
      <c r="F50" s="27">
        <f t="shared" si="15"/>
        <v>9.8220000000000596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-6.1359999999999104</v>
      </c>
      <c r="C52" s="29">
        <f>D14-C14</f>
        <v>-4.6490000000001714</v>
      </c>
      <c r="D52" s="29">
        <f t="shared" si="14"/>
        <v>3.8250000000001023</v>
      </c>
      <c r="E52" s="29">
        <f t="shared" si="14"/>
        <v>10.027000000000271</v>
      </c>
      <c r="F52" s="29">
        <f t="shared" si="15"/>
        <v>13.852000000000373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North East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2.5589999999999953</v>
      </c>
      <c r="C5" s="11">
        <v>1.9729999999999992</v>
      </c>
      <c r="D5" s="11">
        <v>1.9020000000000015</v>
      </c>
      <c r="E5" s="11">
        <v>1.9700000000000031</v>
      </c>
      <c r="F5" s="11">
        <v>2.0250000000000017</v>
      </c>
      <c r="G5" s="10"/>
    </row>
    <row r="6" spans="1:7" x14ac:dyDescent="0.2">
      <c r="A6" s="10" t="str">
        <f>name!B5</f>
        <v>Mining and quarrying</v>
      </c>
      <c r="B6" s="11">
        <v>0.25900000000000067</v>
      </c>
      <c r="C6" s="11">
        <v>0.38199999999999917</v>
      </c>
      <c r="D6" s="11">
        <v>0.46700000000000053</v>
      </c>
      <c r="E6" s="11">
        <v>0.41600000000000004</v>
      </c>
      <c r="F6" s="11">
        <v>0.36700000000000033</v>
      </c>
    </row>
    <row r="7" spans="1:7" x14ac:dyDescent="0.2">
      <c r="A7" s="10" t="str">
        <f>name!B6</f>
        <v>Food drink and tobacco</v>
      </c>
      <c r="B7" s="11">
        <v>4.0409999999999942</v>
      </c>
      <c r="C7" s="11">
        <v>4.612999999999996</v>
      </c>
      <c r="D7" s="11">
        <v>4.4239999999999977</v>
      </c>
      <c r="E7" s="11">
        <v>4.4559999999999897</v>
      </c>
      <c r="F7" s="11">
        <v>4.3289999999999988</v>
      </c>
      <c r="G7" s="11"/>
    </row>
    <row r="8" spans="1:7" x14ac:dyDescent="0.2">
      <c r="A8" s="10" t="str">
        <f>name!B7</f>
        <v>Engineering</v>
      </c>
      <c r="B8" s="11">
        <v>11.625000000000005</v>
      </c>
      <c r="C8" s="11">
        <v>11.17399999999998</v>
      </c>
      <c r="D8" s="11">
        <v>10.318000000000016</v>
      </c>
      <c r="E8" s="11">
        <v>10.550000000000008</v>
      </c>
      <c r="F8" s="11">
        <v>9.4499999999999851</v>
      </c>
      <c r="G8" s="11"/>
    </row>
    <row r="9" spans="1:7" x14ac:dyDescent="0.2">
      <c r="A9" s="10" t="str">
        <f>name!B8</f>
        <v>Rest of manufacturing</v>
      </c>
      <c r="B9" s="11">
        <v>48.35199999999989</v>
      </c>
      <c r="C9" s="11">
        <v>43.597999999999963</v>
      </c>
      <c r="D9" s="11">
        <v>40.414999999999907</v>
      </c>
      <c r="E9" s="11">
        <v>38.931999999999988</v>
      </c>
      <c r="F9" s="11">
        <v>35.276000000000053</v>
      </c>
      <c r="G9" s="11"/>
    </row>
    <row r="10" spans="1:7" x14ac:dyDescent="0.2">
      <c r="A10" s="10" t="str">
        <f>name!B9</f>
        <v>Electricity and gas</v>
      </c>
      <c r="B10" s="11">
        <v>2.7310000000000012</v>
      </c>
      <c r="C10" s="11">
        <v>5.5929999999999982</v>
      </c>
      <c r="D10" s="11">
        <v>5.8249999999999922</v>
      </c>
      <c r="E10" s="11">
        <v>5.740999999999989</v>
      </c>
      <c r="F10" s="11">
        <v>5.866000000000005</v>
      </c>
      <c r="G10" s="11"/>
    </row>
    <row r="11" spans="1:7" x14ac:dyDescent="0.2">
      <c r="A11" s="10" t="str">
        <f>name!B10</f>
        <v>Water and sewerage</v>
      </c>
      <c r="B11" s="11">
        <v>2.8409999999999962</v>
      </c>
      <c r="C11" s="11">
        <v>3.1260000000000012</v>
      </c>
      <c r="D11" s="11">
        <v>3.5419999999999994</v>
      </c>
      <c r="E11" s="11">
        <v>3.5779999999999941</v>
      </c>
      <c r="F11" s="11">
        <v>3.5999999999999952</v>
      </c>
      <c r="G11" s="11"/>
    </row>
    <row r="12" spans="1:7" x14ac:dyDescent="0.2">
      <c r="A12" s="10" t="str">
        <f>name!B11</f>
        <v>Construction</v>
      </c>
      <c r="B12" s="11">
        <v>28.748999999999967</v>
      </c>
      <c r="C12" s="11">
        <v>32.118000000000016</v>
      </c>
      <c r="D12" s="11">
        <v>30.614999999999952</v>
      </c>
      <c r="E12" s="11">
        <v>29.637000000000022</v>
      </c>
      <c r="F12" s="11">
        <v>29.410000000000029</v>
      </c>
      <c r="G12" s="11"/>
    </row>
    <row r="13" spans="1:7" x14ac:dyDescent="0.2">
      <c r="A13" s="10" t="str">
        <f>name!B12</f>
        <v>Wholesale and retail trade</v>
      </c>
      <c r="B13" s="11">
        <v>74.61799999999991</v>
      </c>
      <c r="C13" s="11">
        <v>71.895000000000067</v>
      </c>
      <c r="D13" s="11">
        <v>72.056999999999817</v>
      </c>
      <c r="E13" s="11">
        <v>71.422999999999803</v>
      </c>
      <c r="F13" s="11">
        <v>71.716999999999956</v>
      </c>
      <c r="G13" s="11"/>
    </row>
    <row r="14" spans="1:7" x14ac:dyDescent="0.2">
      <c r="A14" s="10" t="str">
        <f>name!B13</f>
        <v>Transport and storage</v>
      </c>
      <c r="B14" s="11">
        <v>22.279999999999955</v>
      </c>
      <c r="C14" s="11">
        <v>26.582999999999949</v>
      </c>
      <c r="D14" s="11">
        <v>27.423999999999914</v>
      </c>
      <c r="E14" s="11">
        <v>28.243000000000006</v>
      </c>
      <c r="F14" s="11">
        <v>28.280999999999988</v>
      </c>
      <c r="G14" s="11"/>
    </row>
    <row r="15" spans="1:7" x14ac:dyDescent="0.2">
      <c r="A15" s="10" t="str">
        <f>name!B14</f>
        <v>Accommodation and food</v>
      </c>
      <c r="B15" s="11">
        <v>33.118999999999964</v>
      </c>
      <c r="C15" s="11">
        <v>34.905000000000037</v>
      </c>
      <c r="D15" s="11">
        <v>33.93100000000009</v>
      </c>
      <c r="E15" s="11">
        <v>34.780999999999999</v>
      </c>
      <c r="F15" s="11">
        <v>39.094000000000015</v>
      </c>
      <c r="G15" s="11"/>
    </row>
    <row r="16" spans="1:7" x14ac:dyDescent="0.2">
      <c r="A16" s="10" t="str">
        <f>name!B15</f>
        <v>Media</v>
      </c>
      <c r="B16" s="11">
        <v>2.5630000000000077</v>
      </c>
      <c r="C16" s="11">
        <v>2.9880000000000022</v>
      </c>
      <c r="D16" s="11">
        <v>2.895999999999999</v>
      </c>
      <c r="E16" s="11">
        <v>2.8370000000000006</v>
      </c>
      <c r="F16" s="11">
        <v>2.8879999999999937</v>
      </c>
      <c r="G16" s="11"/>
    </row>
    <row r="17" spans="1:7" x14ac:dyDescent="0.2">
      <c r="A17" s="10" t="str">
        <f>name!B16</f>
        <v>Information technology</v>
      </c>
      <c r="B17" s="11">
        <v>8.537000000000015</v>
      </c>
      <c r="C17" s="11">
        <v>6.4880000000000075</v>
      </c>
      <c r="D17" s="11">
        <v>5.6370000000000173</v>
      </c>
      <c r="E17" s="11">
        <v>6.1230000000000047</v>
      </c>
      <c r="F17" s="11">
        <v>6.7169999999999961</v>
      </c>
      <c r="G17" s="11"/>
    </row>
    <row r="18" spans="1:7" x14ac:dyDescent="0.2">
      <c r="A18" s="10" t="str">
        <f>name!B17</f>
        <v>Finance and insurance</v>
      </c>
      <c r="B18" s="11">
        <v>9.3589999999999751</v>
      </c>
      <c r="C18" s="11">
        <v>8.4649999999999981</v>
      </c>
      <c r="D18" s="11">
        <v>7.971999999999996</v>
      </c>
      <c r="E18" s="11">
        <v>8.2219999999999924</v>
      </c>
      <c r="F18" s="11">
        <v>8.2009999999999934</v>
      </c>
      <c r="G18" s="11"/>
    </row>
    <row r="19" spans="1:7" x14ac:dyDescent="0.2">
      <c r="A19" s="10" t="str">
        <f>name!B18</f>
        <v>Real estate</v>
      </c>
      <c r="B19" s="11">
        <v>7.2679999999999989</v>
      </c>
      <c r="C19" s="11">
        <v>7.5290000000000123</v>
      </c>
      <c r="D19" s="11">
        <v>6.7820000000000009</v>
      </c>
      <c r="E19" s="11">
        <v>6.762000000000004</v>
      </c>
      <c r="F19" s="11">
        <v>7.8439999999999968</v>
      </c>
      <c r="G19" s="11"/>
    </row>
    <row r="20" spans="1:7" x14ac:dyDescent="0.2">
      <c r="A20" s="10" t="str">
        <f>name!B19</f>
        <v>Professional services</v>
      </c>
      <c r="B20" s="11">
        <v>25.36399999999999</v>
      </c>
      <c r="C20" s="11">
        <v>22.099000000000011</v>
      </c>
      <c r="D20" s="11">
        <v>23.093999999999916</v>
      </c>
      <c r="E20" s="11">
        <v>23.910999999999966</v>
      </c>
      <c r="F20" s="11">
        <v>25.575000000000049</v>
      </c>
      <c r="G20" s="11"/>
    </row>
    <row r="21" spans="1:7" x14ac:dyDescent="0.2">
      <c r="A21" s="10" t="str">
        <f>name!B20</f>
        <v>Support services</v>
      </c>
      <c r="B21" s="11">
        <v>35.167999999999985</v>
      </c>
      <c r="C21" s="11">
        <v>36.009999999999863</v>
      </c>
      <c r="D21" s="11">
        <v>35.190000000000026</v>
      </c>
      <c r="E21" s="11">
        <v>36.036999999999971</v>
      </c>
      <c r="F21" s="11">
        <v>37.686999999999927</v>
      </c>
      <c r="G21" s="11"/>
    </row>
    <row r="22" spans="1:7" x14ac:dyDescent="0.2">
      <c r="A22" s="10" t="str">
        <f>name!B21</f>
        <v>Public admin. and defence</v>
      </c>
      <c r="B22" s="11">
        <v>30.57200000000006</v>
      </c>
      <c r="C22" s="11">
        <v>30.999999999999993</v>
      </c>
      <c r="D22" s="11">
        <v>31.607000000000024</v>
      </c>
      <c r="E22" s="11">
        <v>30.495000000000015</v>
      </c>
      <c r="F22" s="11">
        <v>30.646999999999995</v>
      </c>
      <c r="G22" s="11"/>
    </row>
    <row r="23" spans="1:7" x14ac:dyDescent="0.2">
      <c r="A23" s="10" t="str">
        <f>name!B22</f>
        <v>Education</v>
      </c>
      <c r="B23" s="11">
        <v>44.228000000000058</v>
      </c>
      <c r="C23" s="11">
        <v>44.33799999999998</v>
      </c>
      <c r="D23" s="11">
        <v>43.001000000000005</v>
      </c>
      <c r="E23" s="11">
        <v>45.634999999999998</v>
      </c>
      <c r="F23" s="11">
        <v>47.142000000000046</v>
      </c>
      <c r="G23" s="11"/>
    </row>
    <row r="24" spans="1:7" x14ac:dyDescent="0.2">
      <c r="A24" s="10" t="str">
        <f>name!B23</f>
        <v>Health and social work</v>
      </c>
      <c r="B24" s="11">
        <v>68.929999999999964</v>
      </c>
      <c r="C24" s="11">
        <v>62.603999999999957</v>
      </c>
      <c r="D24" s="11">
        <v>65.835999999999942</v>
      </c>
      <c r="E24" s="11">
        <v>69.14200000000001</v>
      </c>
      <c r="F24" s="11">
        <v>72.47699999999999</v>
      </c>
      <c r="G24" s="11"/>
    </row>
    <row r="25" spans="1:7" x14ac:dyDescent="0.2">
      <c r="A25" s="10" t="str">
        <f>name!B24</f>
        <v>Arts and entertainment</v>
      </c>
      <c r="B25" s="11">
        <v>12.142999999999994</v>
      </c>
      <c r="C25" s="11">
        <v>13.485999999999995</v>
      </c>
      <c r="D25" s="11">
        <v>12.61500000000002</v>
      </c>
      <c r="E25" s="11">
        <v>12.903000000000013</v>
      </c>
      <c r="F25" s="11">
        <v>14.023000000000057</v>
      </c>
      <c r="G25" s="11"/>
    </row>
    <row r="26" spans="1:7" x14ac:dyDescent="0.2">
      <c r="A26" s="10" t="str">
        <f>name!B25</f>
        <v>Other services</v>
      </c>
      <c r="B26" s="11">
        <v>14.405000000000028</v>
      </c>
      <c r="C26" s="11">
        <v>12.608000000000024</v>
      </c>
      <c r="D26" s="11">
        <v>13.376000000000001</v>
      </c>
      <c r="E26" s="11">
        <v>10.957000000000011</v>
      </c>
      <c r="F26" s="11">
        <v>10.161999999999994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489.71099999999973</v>
      </c>
      <c r="C28" s="11">
        <f t="shared" ref="C28:F28" si="0">SUM(C5:C26)</f>
        <v>483.57499999999976</v>
      </c>
      <c r="D28" s="11">
        <f t="shared" si="0"/>
        <v>478.92599999999965</v>
      </c>
      <c r="E28" s="11">
        <f t="shared" si="0"/>
        <v>482.75099999999969</v>
      </c>
      <c r="F28" s="11">
        <f t="shared" si="0"/>
        <v>492.77800000000008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0.52255309764330327</v>
      </c>
      <c r="C32" s="18">
        <f t="shared" ref="C32:E32" si="1">C5/C$28*100</f>
        <v>0.40800289510417204</v>
      </c>
      <c r="D32" s="18">
        <f t="shared" si="1"/>
        <v>0.39713859761215775</v>
      </c>
      <c r="E32" s="18">
        <f t="shared" si="1"/>
        <v>0.40807787037209747</v>
      </c>
      <c r="F32" s="18">
        <f>F5/F$28*100</f>
        <v>0.41093555312940133</v>
      </c>
    </row>
    <row r="33" spans="1:6" x14ac:dyDescent="0.2">
      <c r="A33" t="str">
        <f>$A$6</f>
        <v>Mining and quarrying</v>
      </c>
      <c r="B33" s="18">
        <f t="shared" ref="B33:F53" si="2">B6/B$28*100</f>
        <v>5.2888336181952385E-2</v>
      </c>
      <c r="C33" s="18">
        <f t="shared" si="2"/>
        <v>7.8994985265987555E-2</v>
      </c>
      <c r="D33" s="18">
        <f t="shared" si="2"/>
        <v>9.7509844944730681E-2</v>
      </c>
      <c r="E33" s="18">
        <f t="shared" si="2"/>
        <v>8.6172788870452946E-2</v>
      </c>
      <c r="F33" s="18">
        <f t="shared" si="2"/>
        <v>7.4475727406661876E-2</v>
      </c>
    </row>
    <row r="34" spans="1:6" x14ac:dyDescent="0.2">
      <c r="A34" t="str">
        <f>$A$7</f>
        <v>Food drink and tobacco</v>
      </c>
      <c r="B34" s="18">
        <f t="shared" si="2"/>
        <v>0.82518056568057407</v>
      </c>
      <c r="C34" s="18">
        <f t="shared" si="2"/>
        <v>0.95393682469110241</v>
      </c>
      <c r="D34" s="18">
        <f t="shared" si="2"/>
        <v>0.92373352041860357</v>
      </c>
      <c r="E34" s="18">
        <f t="shared" si="2"/>
        <v>0.92304314232388807</v>
      </c>
      <c r="F34" s="18">
        <f t="shared" si="2"/>
        <v>0.87848889357885263</v>
      </c>
    </row>
    <row r="35" spans="1:6" x14ac:dyDescent="0.2">
      <c r="A35" t="str">
        <f>$A$8</f>
        <v>Engineering</v>
      </c>
      <c r="B35" s="18">
        <f t="shared" si="2"/>
        <v>2.3738490660818341</v>
      </c>
      <c r="C35" s="18">
        <f t="shared" si="2"/>
        <v>2.3107067156077106</v>
      </c>
      <c r="D35" s="18">
        <f t="shared" si="2"/>
        <v>2.1544038118623803</v>
      </c>
      <c r="E35" s="18">
        <f t="shared" si="2"/>
        <v>2.1853916408251903</v>
      </c>
      <c r="F35" s="18">
        <f t="shared" si="2"/>
        <v>1.9176992479372017</v>
      </c>
    </row>
    <row r="36" spans="1:6" x14ac:dyDescent="0.2">
      <c r="A36" t="str">
        <f>$A$9</f>
        <v>Rest of manufacturing</v>
      </c>
      <c r="B36" s="18">
        <f t="shared" si="2"/>
        <v>9.8735784983387997</v>
      </c>
      <c r="C36" s="18">
        <f t="shared" si="2"/>
        <v>9.0157679780799214</v>
      </c>
      <c r="D36" s="18">
        <f t="shared" si="2"/>
        <v>8.4386731979470593</v>
      </c>
      <c r="E36" s="18">
        <f t="shared" si="2"/>
        <v>8.0646130199626764</v>
      </c>
      <c r="F36" s="18">
        <f t="shared" si="2"/>
        <v>7.1585988010828512</v>
      </c>
    </row>
    <row r="37" spans="1:6" x14ac:dyDescent="0.2">
      <c r="A37" t="str">
        <f>$A$10</f>
        <v>Electricity and gas</v>
      </c>
      <c r="B37" s="18">
        <f t="shared" si="2"/>
        <v>0.55767585371780559</v>
      </c>
      <c r="C37" s="18">
        <f t="shared" si="2"/>
        <v>1.1565941167347362</v>
      </c>
      <c r="D37" s="18">
        <f t="shared" si="2"/>
        <v>1.216263055252794</v>
      </c>
      <c r="E37" s="18">
        <f t="shared" si="2"/>
        <v>1.1892259156376668</v>
      </c>
      <c r="F37" s="18">
        <f t="shared" si="2"/>
        <v>1.1903940516825029</v>
      </c>
    </row>
    <row r="38" spans="1:6" x14ac:dyDescent="0.2">
      <c r="A38" t="str">
        <f>$A$11</f>
        <v>Water and sewerage</v>
      </c>
      <c r="B38" s="18">
        <f t="shared" si="2"/>
        <v>0.58013808143986922</v>
      </c>
      <c r="C38" s="18">
        <f t="shared" si="2"/>
        <v>0.6464354029881616</v>
      </c>
      <c r="D38" s="18">
        <f t="shared" si="2"/>
        <v>0.73957145780350242</v>
      </c>
      <c r="E38" s="18">
        <f t="shared" si="2"/>
        <v>0.741168842736731</v>
      </c>
      <c r="F38" s="18">
        <f t="shared" si="2"/>
        <v>0.73055209445226743</v>
      </c>
    </row>
    <row r="39" spans="1:6" x14ac:dyDescent="0.2">
      <c r="A39" t="str">
        <f>$A$12</f>
        <v>Construction</v>
      </c>
      <c r="B39" s="18">
        <f t="shared" si="2"/>
        <v>5.8706053161966922</v>
      </c>
      <c r="C39" s="18">
        <f t="shared" si="2"/>
        <v>6.641782556997371</v>
      </c>
      <c r="D39" s="18">
        <f t="shared" si="2"/>
        <v>6.3924280577792754</v>
      </c>
      <c r="E39" s="18">
        <f t="shared" si="2"/>
        <v>6.1391897686384995</v>
      </c>
      <c r="F39" s="18">
        <f t="shared" si="2"/>
        <v>5.9682047494003427</v>
      </c>
    </row>
    <row r="40" spans="1:6" x14ac:dyDescent="0.2">
      <c r="A40" t="str">
        <f>$A$13</f>
        <v>Wholesale and retail trade</v>
      </c>
      <c r="B40" s="18">
        <f t="shared" si="2"/>
        <v>15.237150074227443</v>
      </c>
      <c r="C40" s="18">
        <f t="shared" si="2"/>
        <v>14.867393889262287</v>
      </c>
      <c r="D40" s="18">
        <f t="shared" si="2"/>
        <v>15.045539394394932</v>
      </c>
      <c r="E40" s="18">
        <f t="shared" si="2"/>
        <v>14.79499783532294</v>
      </c>
      <c r="F40" s="18">
        <f t="shared" si="2"/>
        <v>14.553612377175916</v>
      </c>
    </row>
    <row r="41" spans="1:6" x14ac:dyDescent="0.2">
      <c r="A41" t="str">
        <f>$A$14</f>
        <v>Transport and storage</v>
      </c>
      <c r="B41" s="18">
        <f t="shared" si="2"/>
        <v>4.5496221240690877</v>
      </c>
      <c r="C41" s="18">
        <f t="shared" si="2"/>
        <v>5.4971824432611198</v>
      </c>
      <c r="D41" s="18">
        <f t="shared" si="2"/>
        <v>5.7261455840776936</v>
      </c>
      <c r="E41" s="18">
        <f t="shared" si="2"/>
        <v>5.8504280674716416</v>
      </c>
      <c r="F41" s="18">
        <f t="shared" si="2"/>
        <v>5.7390954953346096</v>
      </c>
    </row>
    <row r="42" spans="1:6" x14ac:dyDescent="0.2">
      <c r="A42" t="str">
        <f>$A$15</f>
        <v>Accommodation and food</v>
      </c>
      <c r="B42" s="18">
        <f t="shared" si="2"/>
        <v>6.7629683629732611</v>
      </c>
      <c r="C42" s="18">
        <f t="shared" si="2"/>
        <v>7.2181150803908505</v>
      </c>
      <c r="D42" s="18">
        <f t="shared" si="2"/>
        <v>7.0848105970442443</v>
      </c>
      <c r="E42" s="18">
        <f t="shared" si="2"/>
        <v>7.2047494464019799</v>
      </c>
      <c r="F42" s="18">
        <f t="shared" si="2"/>
        <v>7.9333898834769432</v>
      </c>
    </row>
    <row r="43" spans="1:6" x14ac:dyDescent="0.2">
      <c r="A43" t="str">
        <f>$A$16</f>
        <v>Media</v>
      </c>
      <c r="B43" s="18">
        <f t="shared" si="2"/>
        <v>0.52336990592410815</v>
      </c>
      <c r="C43" s="18">
        <f t="shared" si="2"/>
        <v>0.61789794757793592</v>
      </c>
      <c r="D43" s="18">
        <f t="shared" si="2"/>
        <v>0.60468631897203351</v>
      </c>
      <c r="E43" s="18">
        <f t="shared" si="2"/>
        <v>0.58767356256123804</v>
      </c>
      <c r="F43" s="18">
        <f t="shared" si="2"/>
        <v>0.58606512466059624</v>
      </c>
    </row>
    <row r="44" spans="1:6" x14ac:dyDescent="0.2">
      <c r="A44" t="str">
        <f>$A$17</f>
        <v>Information technology</v>
      </c>
      <c r="B44" s="18">
        <f t="shared" si="2"/>
        <v>1.7432730733024211</v>
      </c>
      <c r="C44" s="18">
        <f t="shared" si="2"/>
        <v>1.3416739905909136</v>
      </c>
      <c r="D44" s="18">
        <f t="shared" si="2"/>
        <v>1.1770085566454989</v>
      </c>
      <c r="E44" s="18">
        <f t="shared" si="2"/>
        <v>1.2683557361869802</v>
      </c>
      <c r="F44" s="18">
        <f t="shared" si="2"/>
        <v>1.3630884495655236</v>
      </c>
    </row>
    <row r="45" spans="1:6" x14ac:dyDescent="0.2">
      <c r="A45" t="str">
        <f>$A$18</f>
        <v>Finance and insurance</v>
      </c>
      <c r="B45" s="18">
        <f t="shared" si="2"/>
        <v>1.9111271750072962</v>
      </c>
      <c r="C45" s="18">
        <f t="shared" si="2"/>
        <v>1.7505040583156704</v>
      </c>
      <c r="D45" s="18">
        <f t="shared" si="2"/>
        <v>1.6645577813691474</v>
      </c>
      <c r="E45" s="18">
        <f t="shared" si="2"/>
        <v>1.7031554569539986</v>
      </c>
      <c r="F45" s="18">
        <f t="shared" si="2"/>
        <v>1.6642382573897359</v>
      </c>
    </row>
    <row r="46" spans="1:6" x14ac:dyDescent="0.2">
      <c r="A46" t="str">
        <f>$A$19</f>
        <v>Real estate</v>
      </c>
      <c r="B46" s="18">
        <f t="shared" si="2"/>
        <v>1.4841406462178721</v>
      </c>
      <c r="C46" s="18">
        <f t="shared" si="2"/>
        <v>1.5569456650984885</v>
      </c>
      <c r="D46" s="18">
        <f t="shared" si="2"/>
        <v>1.4160851572059161</v>
      </c>
      <c r="E46" s="18">
        <f t="shared" si="2"/>
        <v>1.400722111399046</v>
      </c>
      <c r="F46" s="18">
        <f t="shared" si="2"/>
        <v>1.5917918413565533</v>
      </c>
    </row>
    <row r="47" spans="1:6" x14ac:dyDescent="0.2">
      <c r="A47" s="10" t="str">
        <f>$A$20</f>
        <v>Professional services</v>
      </c>
      <c r="B47" s="18">
        <f t="shared" si="2"/>
        <v>5.1793813085677067</v>
      </c>
      <c r="C47" s="18">
        <f t="shared" si="2"/>
        <v>4.5699219355839364</v>
      </c>
      <c r="D47" s="18">
        <f t="shared" si="2"/>
        <v>4.8220393129627404</v>
      </c>
      <c r="E47" s="18">
        <f t="shared" si="2"/>
        <v>4.9530710449072046</v>
      </c>
      <c r="F47" s="18">
        <f t="shared" si="2"/>
        <v>5.1899638376713337</v>
      </c>
    </row>
    <row r="48" spans="1:6" x14ac:dyDescent="0.2">
      <c r="A48" s="10" t="str">
        <f>$A$21</f>
        <v>Support services</v>
      </c>
      <c r="B48" s="18">
        <f t="shared" si="2"/>
        <v>7.1813784048142688</v>
      </c>
      <c r="C48" s="18">
        <f t="shared" si="2"/>
        <v>7.4466215168277685</v>
      </c>
      <c r="D48" s="18">
        <f t="shared" si="2"/>
        <v>7.3476904573984401</v>
      </c>
      <c r="E48" s="18">
        <f t="shared" si="2"/>
        <v>7.4649249820300714</v>
      </c>
      <c r="F48" s="18">
        <f t="shared" si="2"/>
        <v>7.6478657732284958</v>
      </c>
    </row>
    <row r="49" spans="1:9" x14ac:dyDescent="0.2">
      <c r="A49" s="10" t="str">
        <f>$A$22</f>
        <v>Public admin. and defence</v>
      </c>
      <c r="B49" s="18">
        <f t="shared" si="2"/>
        <v>6.2428656901723825</v>
      </c>
      <c r="C49" s="18">
        <f t="shared" si="2"/>
        <v>6.4105878095435056</v>
      </c>
      <c r="D49" s="18">
        <f t="shared" si="2"/>
        <v>6.5995581780901533</v>
      </c>
      <c r="E49" s="18">
        <f t="shared" si="2"/>
        <v>6.316921145683807</v>
      </c>
      <c r="F49" s="18">
        <f t="shared" si="2"/>
        <v>6.2192305662996299</v>
      </c>
    </row>
    <row r="50" spans="1:9" x14ac:dyDescent="0.2">
      <c r="A50" s="10" t="str">
        <f>$A$23</f>
        <v>Education</v>
      </c>
      <c r="B50" s="18">
        <f t="shared" si="2"/>
        <v>9.0314491608316096</v>
      </c>
      <c r="C50" s="18">
        <f t="shared" si="2"/>
        <v>9.1687949128883837</v>
      </c>
      <c r="D50" s="18">
        <f t="shared" si="2"/>
        <v>8.9786313543219691</v>
      </c>
      <c r="E50" s="18">
        <f t="shared" si="2"/>
        <v>9.4531135098632681</v>
      </c>
      <c r="F50" s="18">
        <f t="shared" si="2"/>
        <v>9.5665796768524647</v>
      </c>
    </row>
    <row r="51" spans="1:9" x14ac:dyDescent="0.2">
      <c r="A51" s="10" t="str">
        <f>$A$24</f>
        <v>Health and social work</v>
      </c>
      <c r="B51" s="18">
        <f t="shared" si="2"/>
        <v>14.075648698926511</v>
      </c>
      <c r="C51" s="18">
        <f t="shared" si="2"/>
        <v>12.94607868479553</v>
      </c>
      <c r="D51" s="18">
        <f t="shared" si="2"/>
        <v>13.746591331437422</v>
      </c>
      <c r="E51" s="18">
        <f t="shared" si="2"/>
        <v>14.32249751942514</v>
      </c>
      <c r="F51" s="18">
        <f t="shared" si="2"/>
        <v>14.707840041560294</v>
      </c>
    </row>
    <row r="52" spans="1:9" x14ac:dyDescent="0.2">
      <c r="A52" s="10" t="str">
        <f>$A$25</f>
        <v>Arts and entertainment</v>
      </c>
      <c r="B52" s="18">
        <f t="shared" si="2"/>
        <v>2.4796257384457365</v>
      </c>
      <c r="C52" s="18">
        <f t="shared" si="2"/>
        <v>2.7888124903065714</v>
      </c>
      <c r="D52" s="18">
        <f t="shared" si="2"/>
        <v>2.634018616654771</v>
      </c>
      <c r="E52" s="18">
        <f t="shared" si="2"/>
        <v>2.6728064778736909</v>
      </c>
      <c r="F52" s="18">
        <f t="shared" si="2"/>
        <v>2.8457033390289448</v>
      </c>
    </row>
    <row r="53" spans="1:9" x14ac:dyDescent="0.2">
      <c r="A53" s="10" t="str">
        <f>$A$26</f>
        <v>Other services</v>
      </c>
      <c r="B53" s="18">
        <f t="shared" si="2"/>
        <v>2.9415308212394731</v>
      </c>
      <c r="C53" s="18">
        <f t="shared" si="2"/>
        <v>2.6072481000878933</v>
      </c>
      <c r="D53" s="18">
        <f t="shared" si="2"/>
        <v>2.7929158158045317</v>
      </c>
      <c r="E53" s="18">
        <f t="shared" si="2"/>
        <v>2.2697001145518119</v>
      </c>
      <c r="F53" s="18">
        <f t="shared" si="2"/>
        <v>2.0621862177288746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North East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-6.2946904131468191</v>
      </c>
      <c r="C63" s="18">
        <f>IF(AND(D$3-C$3 &lt;&gt; 0,C5&lt;&gt;0,D5&lt;&gt;0),(EXP(LN(D5/C5)/(D$3-C$3))-1)*100,0)</f>
        <v>-3.5985808413582232</v>
      </c>
      <c r="D63" s="18">
        <f t="shared" ref="B63:E78" si="3">IF(AND(E$3-D$3 &lt;&gt; 0,D5&lt;&gt;0,E5&lt;&gt;0),(EXP(LN(E5/D5)/(E$3-D$3))-1)*100,0)</f>
        <v>0.7050252556677794</v>
      </c>
      <c r="E63" s="18">
        <f t="shared" si="3"/>
        <v>0.27574104630276874</v>
      </c>
      <c r="F63" s="18">
        <f>IF(AND(F$3-D$3 &lt;&gt; 0,D5&lt;&gt;0,F5&lt;&gt;0),(EXP(LN(F5/D5)/(F$3-D$3))-1)*100,0)</f>
        <v>0.41863206905277117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10.202361170058216</v>
      </c>
      <c r="C64" s="18">
        <f t="shared" ref="C64:C78" si="4">IF(AND(D$3-C$3 &lt;&gt; 0,C6&lt;&gt;0,D6&lt;&gt;0),(EXP(LN(D6/C6)/(D$3-C$3))-1)*100,0)</f>
        <v>22.251308900523959</v>
      </c>
      <c r="D64" s="18">
        <f t="shared" si="3"/>
        <v>-2.2863379022243335</v>
      </c>
      <c r="E64" s="18">
        <f t="shared" si="3"/>
        <v>-1.2454138461217235</v>
      </c>
      <c r="F64" s="18">
        <f t="shared" ref="F64:F84" si="5">IF(AND(F$3-D$3 &lt;&gt; 0,D6&lt;&gt;0,F6&lt;&gt;0),(EXP(LN(F6/D6)/(F$3-D$3))-1)*100,0)</f>
        <v>-1.5936148180109799</v>
      </c>
    </row>
    <row r="65" spans="1:6" x14ac:dyDescent="0.2">
      <c r="A65" t="str">
        <f>$A$7</f>
        <v>Food drink and tobacco</v>
      </c>
      <c r="B65" s="18">
        <f t="shared" si="3"/>
        <v>3.3650338138648817</v>
      </c>
      <c r="C65" s="18">
        <f t="shared" si="4"/>
        <v>-4.0971168437025423</v>
      </c>
      <c r="D65" s="18">
        <f t="shared" si="3"/>
        <v>0.1442487066044329</v>
      </c>
      <c r="E65" s="18">
        <f t="shared" si="3"/>
        <v>-0.28873170756819055</v>
      </c>
      <c r="F65" s="18">
        <f t="shared" si="5"/>
        <v>-0.14461330577412168</v>
      </c>
    </row>
    <row r="66" spans="1:6" x14ac:dyDescent="0.2">
      <c r="A66" t="str">
        <f>$A$8</f>
        <v>Engineering</v>
      </c>
      <c r="B66" s="18">
        <f t="shared" si="3"/>
        <v>-0.98433094644053698</v>
      </c>
      <c r="C66" s="18">
        <f t="shared" si="4"/>
        <v>-7.660640773223248</v>
      </c>
      <c r="D66" s="18">
        <f t="shared" si="3"/>
        <v>0.44570868154050203</v>
      </c>
      <c r="E66" s="18">
        <f t="shared" si="3"/>
        <v>-1.0950711444763228</v>
      </c>
      <c r="F66" s="18">
        <f t="shared" si="5"/>
        <v>-0.58412201020502375</v>
      </c>
    </row>
    <row r="67" spans="1:6" x14ac:dyDescent="0.2">
      <c r="A67" t="str">
        <f>$A$9</f>
        <v>Rest of manufacturing</v>
      </c>
      <c r="B67" s="18">
        <f t="shared" si="3"/>
        <v>-2.5542211553175376</v>
      </c>
      <c r="C67" s="18">
        <f t="shared" si="4"/>
        <v>-7.3007936143861141</v>
      </c>
      <c r="D67" s="18">
        <f t="shared" si="3"/>
        <v>-0.74490112890411853</v>
      </c>
      <c r="E67" s="18">
        <f t="shared" si="3"/>
        <v>-0.98129049934920776</v>
      </c>
      <c r="F67" s="18">
        <f t="shared" si="5"/>
        <v>-0.90255666362820675</v>
      </c>
    </row>
    <row r="68" spans="1:6" x14ac:dyDescent="0.2">
      <c r="A68" t="str">
        <f>$A$10</f>
        <v>Electricity and gas</v>
      </c>
      <c r="B68" s="18">
        <f t="shared" si="3"/>
        <v>19.627431947371377</v>
      </c>
      <c r="C68" s="18">
        <f t="shared" si="4"/>
        <v>4.1480421956015423</v>
      </c>
      <c r="D68" s="18">
        <f t="shared" si="3"/>
        <v>-0.29009018823883403</v>
      </c>
      <c r="E68" s="18">
        <f t="shared" si="3"/>
        <v>0.21562773665184665</v>
      </c>
      <c r="F68" s="18">
        <f t="shared" si="5"/>
        <v>4.6770741458757037E-2</v>
      </c>
    </row>
    <row r="69" spans="1:6" x14ac:dyDescent="0.2">
      <c r="A69" t="str">
        <f>$A$11</f>
        <v>Water and sewerage</v>
      </c>
      <c r="B69" s="18">
        <f t="shared" si="3"/>
        <v>2.4187414948916297</v>
      </c>
      <c r="C69" s="18">
        <f t="shared" si="4"/>
        <v>13.307741522712657</v>
      </c>
      <c r="D69" s="18">
        <f t="shared" si="3"/>
        <v>0.20245357558648092</v>
      </c>
      <c r="E69" s="18">
        <f t="shared" si="3"/>
        <v>6.1317395188908996E-2</v>
      </c>
      <c r="F69" s="18">
        <f t="shared" si="5"/>
        <v>0.10834068684364428</v>
      </c>
    </row>
    <row r="70" spans="1:6" x14ac:dyDescent="0.2">
      <c r="A70" t="str">
        <f>$A$12</f>
        <v>Construction</v>
      </c>
      <c r="B70" s="18">
        <f t="shared" si="3"/>
        <v>2.8090716901228774</v>
      </c>
      <c r="C70" s="18">
        <f t="shared" si="4"/>
        <v>-4.6796189052869526</v>
      </c>
      <c r="D70" s="18">
        <f t="shared" si="3"/>
        <v>-0.6472264917479098</v>
      </c>
      <c r="E70" s="18">
        <f t="shared" si="3"/>
        <v>-7.6858730180506818E-2</v>
      </c>
      <c r="F70" s="18">
        <f t="shared" si="5"/>
        <v>-0.26734421291023658</v>
      </c>
    </row>
    <row r="71" spans="1:6" x14ac:dyDescent="0.2">
      <c r="A71" t="str">
        <f>$A$13</f>
        <v>Wholesale and retail trade</v>
      </c>
      <c r="B71" s="18">
        <f t="shared" si="3"/>
        <v>-0.92507074056293881</v>
      </c>
      <c r="C71" s="18">
        <f t="shared" si="4"/>
        <v>0.2253286042141367</v>
      </c>
      <c r="D71" s="18">
        <f t="shared" si="3"/>
        <v>-0.17659441135731146</v>
      </c>
      <c r="E71" s="18">
        <f t="shared" si="3"/>
        <v>4.1087160472796924E-2</v>
      </c>
      <c r="F71" s="18">
        <f t="shared" si="5"/>
        <v>-3.1526055855657376E-2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4.5134541178282861</v>
      </c>
      <c r="C72" s="18">
        <f t="shared" si="4"/>
        <v>3.1636760335551628</v>
      </c>
      <c r="D72" s="18">
        <f t="shared" si="3"/>
        <v>0.59027724797378056</v>
      </c>
      <c r="E72" s="18">
        <f t="shared" si="3"/>
        <v>1.3446522010873707E-2</v>
      </c>
      <c r="F72" s="18">
        <f t="shared" si="5"/>
        <v>0.2053549561805923</v>
      </c>
    </row>
    <row r="73" spans="1:6" x14ac:dyDescent="0.2">
      <c r="A73" t="str">
        <f>$A$15</f>
        <v>Accommodation and food</v>
      </c>
      <c r="B73" s="18">
        <f t="shared" si="6"/>
        <v>1.3217324099138228</v>
      </c>
      <c r="C73" s="18">
        <f>IF(AND(D$3-C$3 &lt;&gt; 0,C15&lt;&gt;0,D15&lt;&gt;0),(EXP(LN(D15/C15)/(D$3-C$3))-1)*100,0)</f>
        <v>-2.7904311703192852</v>
      </c>
      <c r="D73" s="18">
        <f t="shared" si="3"/>
        <v>0.49607057322906822</v>
      </c>
      <c r="E73" s="18">
        <f t="shared" si="3"/>
        <v>1.1758366612512061</v>
      </c>
      <c r="F73" s="18">
        <f t="shared" si="5"/>
        <v>0.94873860508719599</v>
      </c>
    </row>
    <row r="74" spans="1:6" x14ac:dyDescent="0.2">
      <c r="A74" t="str">
        <f>$A$16</f>
        <v>Media</v>
      </c>
      <c r="B74" s="18">
        <f t="shared" si="6"/>
        <v>3.9101559789707085</v>
      </c>
      <c r="C74" s="18">
        <f>IF(AND(D$3-C$3 &lt;&gt; 0,C16&lt;&gt;0,D16&lt;&gt;0),(EXP(LN(D16/C16)/(D$3-C$3))-1)*100,0)</f>
        <v>-3.0789825970549911</v>
      </c>
      <c r="D74" s="18">
        <f t="shared" si="3"/>
        <v>-0.41082018946848597</v>
      </c>
      <c r="E74" s="18">
        <f t="shared" si="3"/>
        <v>0.17832947025333556</v>
      </c>
      <c r="F74" s="18">
        <f t="shared" si="5"/>
        <v>-1.8439989577501148E-2</v>
      </c>
    </row>
    <row r="75" spans="1:6" x14ac:dyDescent="0.2">
      <c r="A75" t="str">
        <f>$A$17</f>
        <v>Information technology</v>
      </c>
      <c r="B75" s="18">
        <f t="shared" si="6"/>
        <v>-6.631283250862074</v>
      </c>
      <c r="C75" s="18">
        <f t="shared" si="4"/>
        <v>-13.116522811343856</v>
      </c>
      <c r="D75" s="18">
        <f t="shared" si="3"/>
        <v>1.6677576298733232</v>
      </c>
      <c r="E75" s="18">
        <f t="shared" si="3"/>
        <v>0.9301942012363229</v>
      </c>
      <c r="F75" s="18">
        <f t="shared" si="5"/>
        <v>1.1754522234323606</v>
      </c>
    </row>
    <row r="76" spans="1:6" x14ac:dyDescent="0.2">
      <c r="A76" t="str">
        <f>$A$18</f>
        <v>Finance and insurance</v>
      </c>
      <c r="B76" s="18">
        <f t="shared" si="6"/>
        <v>-2.4787231703198076</v>
      </c>
      <c r="C76" s="18">
        <f t="shared" si="4"/>
        <v>-5.8239810986414948</v>
      </c>
      <c r="D76" s="18">
        <f t="shared" si="3"/>
        <v>0.61947256642997939</v>
      </c>
      <c r="E76" s="18">
        <f t="shared" si="3"/>
        <v>-2.5570634369986855E-2</v>
      </c>
      <c r="F76" s="18">
        <f t="shared" si="5"/>
        <v>0.18898298620708687</v>
      </c>
    </row>
    <row r="77" spans="1:6" x14ac:dyDescent="0.2">
      <c r="A77" t="str">
        <f>$A$19</f>
        <v>Real estate</v>
      </c>
      <c r="B77" s="18">
        <f t="shared" si="6"/>
        <v>0.88592832836509317</v>
      </c>
      <c r="C77" s="18">
        <f t="shared" si="4"/>
        <v>-9.9216363394874492</v>
      </c>
      <c r="D77" s="18">
        <f t="shared" si="3"/>
        <v>-5.9049347361728177E-2</v>
      </c>
      <c r="E77" s="18">
        <f t="shared" si="3"/>
        <v>1.4953725084649205</v>
      </c>
      <c r="F77" s="18">
        <f t="shared" si="5"/>
        <v>0.97456400913322749</v>
      </c>
    </row>
    <row r="78" spans="1:6" x14ac:dyDescent="0.2">
      <c r="A78" t="str">
        <f>$A$20</f>
        <v>Professional services</v>
      </c>
      <c r="B78" s="18">
        <f t="shared" si="6"/>
        <v>-3.3862989297543278</v>
      </c>
      <c r="C78" s="18">
        <f t="shared" si="4"/>
        <v>4.5024661749396122</v>
      </c>
      <c r="D78" s="18">
        <f t="shared" si="3"/>
        <v>0.69773814004057133</v>
      </c>
      <c r="E78" s="18">
        <f t="shared" si="3"/>
        <v>0.67503523870220405</v>
      </c>
      <c r="F78" s="18">
        <f t="shared" si="5"/>
        <v>0.68260230370205122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0.59325531625120664</v>
      </c>
      <c r="C79" s="18">
        <f t="shared" ref="C79:C84" si="8">IF(AND(D$3-C$3 &lt;&gt; 0,C21&lt;&gt;0,D21&lt;&gt;0),(EXP(LN(D21/C21)/(D$3-C$3))-1)*100,0)</f>
        <v>-2.2771452374335976</v>
      </c>
      <c r="D79" s="18">
        <f t="shared" ref="D79:D84" si="9">IF(AND(E$3-D$3 &lt;&gt; 0,D21&lt;&gt;0,E21&lt;&gt;0),(EXP(LN(E21/D21)/(E$3-D$3))-1)*100,0)</f>
        <v>0.47681791790636918</v>
      </c>
      <c r="E79" s="18">
        <f t="shared" ref="E79:E84" si="10">IF(AND(F$3-E$3 &lt;&gt; 0,E21&lt;&gt;0,F21&lt;&gt;0),(EXP(LN(F21/E21)/(F$3-E$3))-1)*100,0)</f>
        <v>0.44869381937937547</v>
      </c>
      <c r="F79" s="18">
        <f t="shared" si="5"/>
        <v>0.45806764410025735</v>
      </c>
    </row>
    <row r="80" spans="1:6" x14ac:dyDescent="0.2">
      <c r="A80" s="10" t="str">
        <f>$A$22</f>
        <v>Public admin. and defence</v>
      </c>
      <c r="B80" s="18">
        <f t="shared" si="7"/>
        <v>0.34817088923981832</v>
      </c>
      <c r="C80" s="18">
        <f t="shared" si="8"/>
        <v>1.9580645161291432</v>
      </c>
      <c r="D80" s="18">
        <f t="shared" si="9"/>
        <v>-0.71375814646628122</v>
      </c>
      <c r="E80" s="18">
        <f t="shared" si="10"/>
        <v>4.9732788263368022E-2</v>
      </c>
      <c r="F80" s="18">
        <f t="shared" si="5"/>
        <v>-0.20541431369721641</v>
      </c>
    </row>
    <row r="81" spans="1:6" x14ac:dyDescent="0.2">
      <c r="A81" s="10" t="str">
        <f>$A$23</f>
        <v>Education</v>
      </c>
      <c r="B81" s="18">
        <f t="shared" si="7"/>
        <v>6.2119898712453825E-2</v>
      </c>
      <c r="C81" s="18">
        <f t="shared" si="8"/>
        <v>-3.015472055573043</v>
      </c>
      <c r="D81" s="18">
        <f t="shared" si="9"/>
        <v>1.1961289798420927</v>
      </c>
      <c r="E81" s="18">
        <f t="shared" si="10"/>
        <v>0.32542192574094297</v>
      </c>
      <c r="F81" s="18">
        <f t="shared" si="5"/>
        <v>0.61482200035680723</v>
      </c>
    </row>
    <row r="82" spans="1:6" x14ac:dyDescent="0.2">
      <c r="A82" s="10" t="str">
        <f>$A$24</f>
        <v>Health and social work</v>
      </c>
      <c r="B82" s="18">
        <f t="shared" si="7"/>
        <v>-2.3778313708689214</v>
      </c>
      <c r="C82" s="18">
        <f t="shared" si="8"/>
        <v>5.1626094179285431</v>
      </c>
      <c r="D82" s="18">
        <f t="shared" si="9"/>
        <v>0.9847280446739104</v>
      </c>
      <c r="E82" s="18">
        <f t="shared" si="10"/>
        <v>0.47218036731564439</v>
      </c>
      <c r="F82" s="18">
        <f t="shared" si="5"/>
        <v>0.64273989089609351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2.6571705667900014</v>
      </c>
      <c r="C83" s="18">
        <f t="shared" si="8"/>
        <v>-6.4585496069996751</v>
      </c>
      <c r="D83" s="18">
        <f t="shared" si="9"/>
        <v>0.45248584706791828</v>
      </c>
      <c r="E83" s="18">
        <f t="shared" si="10"/>
        <v>0.83586396037775845</v>
      </c>
      <c r="F83" s="18">
        <f t="shared" si="5"/>
        <v>0.70790895696333234</v>
      </c>
    </row>
    <row r="84" spans="1:6" x14ac:dyDescent="0.2">
      <c r="A84" s="10" t="str">
        <f>$A$26</f>
        <v>Other services</v>
      </c>
      <c r="B84" s="18">
        <f t="shared" si="7"/>
        <v>-3.2762258320440107</v>
      </c>
      <c r="C84" s="18">
        <f t="shared" si="8"/>
        <v>6.0913705583754529</v>
      </c>
      <c r="D84" s="18">
        <f t="shared" si="9"/>
        <v>-3.9111312882868066</v>
      </c>
      <c r="E84" s="18">
        <f t="shared" si="10"/>
        <v>-0.75040279581738423</v>
      </c>
      <c r="F84" s="18">
        <f t="shared" si="5"/>
        <v>-1.8153652892971439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-0.31472867268405036</v>
      </c>
      <c r="C86" s="18">
        <f>IF(AND(D$3-C$3 &lt;&gt; 0,C28&lt;&gt;0,D28&lt;&gt;0),(EXP(LN(D28/C28)/(D$3-C$3))-1)*100,0)</f>
        <v>-0.96138137827640469</v>
      </c>
      <c r="D86" s="18">
        <f>IF(AND(E$3-D$3 &lt;&gt; 0,D28&lt;&gt;0,E28&lt;&gt;0),(EXP(LN(E28/D28)/(E$3-D$3))-1)*100,0)</f>
        <v>0.15922454414902809</v>
      </c>
      <c r="E86" s="18">
        <f>IF(AND(F$3-E$3 &lt;&gt; 0,E28&lt;&gt;0,F28&lt;&gt;0),(EXP(LN(F28/E28)/(F$3-E$3))-1)*100,0)</f>
        <v>0.20578921188203481</v>
      </c>
      <c r="F86" s="18">
        <f>IF(AND(F$3-D$3 &lt;&gt; 0,D28&lt;&gt;0,F28&lt;&gt;0),(EXP(LN(F28/D28)/(F$3-D$3))-1)*100,0)</f>
        <v>0.1902652511108549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-0.58599999999999608</v>
      </c>
      <c r="C90" s="27">
        <f>D5-C5</f>
        <v>-7.0999999999997732E-2</v>
      </c>
      <c r="D90" s="27">
        <f t="shared" si="11"/>
        <v>6.8000000000001615E-2</v>
      </c>
      <c r="E90" s="27">
        <f t="shared" si="11"/>
        <v>5.4999999999998606E-2</v>
      </c>
      <c r="F90" s="27">
        <f>F5-D5</f>
        <v>0.12300000000000022</v>
      </c>
    </row>
    <row r="91" spans="1:6" x14ac:dyDescent="0.2">
      <c r="A91" t="str">
        <f>$A$6</f>
        <v>Mining and quarrying</v>
      </c>
      <c r="B91" s="27">
        <f t="shared" si="11"/>
        <v>0.1229999999999985</v>
      </c>
      <c r="C91" s="27">
        <f t="shared" ref="C91:C105" si="12">D6-C6</f>
        <v>8.5000000000001352E-2</v>
      </c>
      <c r="D91" s="27">
        <f t="shared" si="11"/>
        <v>-5.1000000000000489E-2</v>
      </c>
      <c r="E91" s="27">
        <f t="shared" si="11"/>
        <v>-4.899999999999971E-2</v>
      </c>
      <c r="F91" s="27">
        <f t="shared" ref="F91:F111" si="13">F6-D6</f>
        <v>-0.1000000000000002</v>
      </c>
    </row>
    <row r="92" spans="1:6" x14ac:dyDescent="0.2">
      <c r="A92" t="str">
        <f>$A$7</f>
        <v>Food drink and tobacco</v>
      </c>
      <c r="B92" s="27">
        <f t="shared" si="11"/>
        <v>0.57200000000000184</v>
      </c>
      <c r="C92" s="27">
        <f t="shared" si="12"/>
        <v>-0.18899999999999828</v>
      </c>
      <c r="D92" s="27">
        <f t="shared" si="11"/>
        <v>3.1999999999992035E-2</v>
      </c>
      <c r="E92" s="27">
        <f t="shared" si="11"/>
        <v>-0.1269999999999909</v>
      </c>
      <c r="F92" s="27">
        <f t="shared" si="13"/>
        <v>-9.4999999999998863E-2</v>
      </c>
    </row>
    <row r="93" spans="1:6" x14ac:dyDescent="0.2">
      <c r="A93" t="str">
        <f>$A$8</f>
        <v>Engineering</v>
      </c>
      <c r="B93" s="27">
        <f t="shared" si="11"/>
        <v>-0.45100000000002538</v>
      </c>
      <c r="C93" s="27">
        <f t="shared" si="12"/>
        <v>-0.85599999999996434</v>
      </c>
      <c r="D93" s="27">
        <f t="shared" si="11"/>
        <v>0.23199999999999221</v>
      </c>
      <c r="E93" s="27">
        <f t="shared" si="11"/>
        <v>-1.1000000000000227</v>
      </c>
      <c r="F93" s="27">
        <f t="shared" si="13"/>
        <v>-0.86800000000003052</v>
      </c>
    </row>
    <row r="94" spans="1:6" x14ac:dyDescent="0.2">
      <c r="A94" t="str">
        <f>$A$9</f>
        <v>Rest of manufacturing</v>
      </c>
      <c r="B94" s="27">
        <f t="shared" si="11"/>
        <v>-4.7539999999999267</v>
      </c>
      <c r="C94" s="27">
        <f t="shared" si="12"/>
        <v>-3.1830000000000567</v>
      </c>
      <c r="D94" s="27">
        <f t="shared" si="11"/>
        <v>-1.4829999999999188</v>
      </c>
      <c r="E94" s="27">
        <f t="shared" si="11"/>
        <v>-3.6559999999999349</v>
      </c>
      <c r="F94" s="27">
        <f t="shared" si="13"/>
        <v>-5.1389999999998537</v>
      </c>
    </row>
    <row r="95" spans="1:6" x14ac:dyDescent="0.2">
      <c r="A95" t="str">
        <f>$A$10</f>
        <v>Electricity and gas</v>
      </c>
      <c r="B95" s="27">
        <f t="shared" si="11"/>
        <v>2.861999999999997</v>
      </c>
      <c r="C95" s="27">
        <f t="shared" si="12"/>
        <v>0.23199999999999399</v>
      </c>
      <c r="D95" s="27">
        <f t="shared" si="11"/>
        <v>-8.4000000000003183E-2</v>
      </c>
      <c r="E95" s="27">
        <f t="shared" si="11"/>
        <v>0.12500000000001599</v>
      </c>
      <c r="F95" s="27">
        <f t="shared" si="13"/>
        <v>4.1000000000012804E-2</v>
      </c>
    </row>
    <row r="96" spans="1:6" x14ac:dyDescent="0.2">
      <c r="A96" t="str">
        <f>$A$11</f>
        <v>Water and sewerage</v>
      </c>
      <c r="B96" s="27">
        <f t="shared" si="11"/>
        <v>0.28500000000000503</v>
      </c>
      <c r="C96" s="27">
        <f t="shared" si="12"/>
        <v>0.41599999999999815</v>
      </c>
      <c r="D96" s="27">
        <f t="shared" si="11"/>
        <v>3.5999999999994703E-2</v>
      </c>
      <c r="E96" s="27">
        <f t="shared" si="11"/>
        <v>2.200000000000113E-2</v>
      </c>
      <c r="F96" s="27">
        <f t="shared" si="13"/>
        <v>5.7999999999995833E-2</v>
      </c>
    </row>
    <row r="97" spans="1:6" x14ac:dyDescent="0.2">
      <c r="A97" t="str">
        <f>$A$12</f>
        <v>Construction</v>
      </c>
      <c r="B97" s="27">
        <f t="shared" si="11"/>
        <v>3.3690000000000495</v>
      </c>
      <c r="C97" s="27">
        <f t="shared" si="12"/>
        <v>-1.5030000000000641</v>
      </c>
      <c r="D97" s="27">
        <f t="shared" si="11"/>
        <v>-0.97799999999993048</v>
      </c>
      <c r="E97" s="27">
        <f t="shared" si="11"/>
        <v>-0.22699999999999321</v>
      </c>
      <c r="F97" s="27">
        <f t="shared" si="13"/>
        <v>-1.2049999999999237</v>
      </c>
    </row>
    <row r="98" spans="1:6" x14ac:dyDescent="0.2">
      <c r="A98" t="str">
        <f>$A$13</f>
        <v>Wholesale and retail trade</v>
      </c>
      <c r="B98" s="27">
        <f t="shared" si="11"/>
        <v>-2.7229999999998427</v>
      </c>
      <c r="C98" s="27">
        <f t="shared" si="12"/>
        <v>0.16199999999975034</v>
      </c>
      <c r="D98" s="27">
        <f t="shared" si="11"/>
        <v>-0.63400000000001455</v>
      </c>
      <c r="E98" s="27">
        <f t="shared" si="11"/>
        <v>0.29400000000015325</v>
      </c>
      <c r="F98" s="27">
        <f t="shared" si="13"/>
        <v>-0.3399999999998613</v>
      </c>
    </row>
    <row r="99" spans="1:6" x14ac:dyDescent="0.2">
      <c r="A99" t="str">
        <f>$A$14</f>
        <v>Transport and storage</v>
      </c>
      <c r="B99" s="27">
        <f t="shared" si="11"/>
        <v>4.3029999999999937</v>
      </c>
      <c r="C99" s="27">
        <f t="shared" si="12"/>
        <v>0.84099999999996555</v>
      </c>
      <c r="D99" s="27">
        <f t="shared" si="11"/>
        <v>0.81900000000009143</v>
      </c>
      <c r="E99" s="27">
        <f t="shared" si="11"/>
        <v>3.7999999999982492E-2</v>
      </c>
      <c r="F99" s="27">
        <f t="shared" si="13"/>
        <v>0.85700000000007392</v>
      </c>
    </row>
    <row r="100" spans="1:6" x14ac:dyDescent="0.2">
      <c r="A100" t="str">
        <f>$A$15</f>
        <v>Accommodation and food</v>
      </c>
      <c r="B100" s="27">
        <f t="shared" si="11"/>
        <v>1.7860000000000724</v>
      </c>
      <c r="C100" s="27">
        <f t="shared" si="12"/>
        <v>-0.97399999999994691</v>
      </c>
      <c r="D100" s="27">
        <f t="shared" si="11"/>
        <v>0.84999999999990905</v>
      </c>
      <c r="E100" s="27">
        <f t="shared" si="11"/>
        <v>4.3130000000000166</v>
      </c>
      <c r="F100" s="27">
        <f t="shared" si="13"/>
        <v>5.1629999999999256</v>
      </c>
    </row>
    <row r="101" spans="1:6" x14ac:dyDescent="0.2">
      <c r="A101" t="str">
        <f>$A$16</f>
        <v>Media</v>
      </c>
      <c r="B101" s="27">
        <f t="shared" si="11"/>
        <v>0.42499999999999449</v>
      </c>
      <c r="C101" s="27">
        <f t="shared" si="12"/>
        <v>-9.200000000000319E-2</v>
      </c>
      <c r="D101" s="27">
        <f t="shared" si="11"/>
        <v>-5.8999999999998387E-2</v>
      </c>
      <c r="E101" s="27">
        <f t="shared" si="11"/>
        <v>5.0999999999993051E-2</v>
      </c>
      <c r="F101" s="27">
        <f t="shared" si="13"/>
        <v>-8.0000000000053362E-3</v>
      </c>
    </row>
    <row r="102" spans="1:6" x14ac:dyDescent="0.2">
      <c r="A102" t="str">
        <f>$A$17</f>
        <v>Information technology</v>
      </c>
      <c r="B102" s="27">
        <f t="shared" si="11"/>
        <v>-2.0490000000000075</v>
      </c>
      <c r="C102" s="27">
        <f t="shared" si="12"/>
        <v>-0.85099999999999021</v>
      </c>
      <c r="D102" s="27">
        <f t="shared" si="11"/>
        <v>0.48599999999998733</v>
      </c>
      <c r="E102" s="27">
        <f t="shared" si="11"/>
        <v>0.59399999999999142</v>
      </c>
      <c r="F102" s="27">
        <f t="shared" si="13"/>
        <v>1.0799999999999788</v>
      </c>
    </row>
    <row r="103" spans="1:6" x14ac:dyDescent="0.2">
      <c r="A103" t="str">
        <f>$A$18</f>
        <v>Finance and insurance</v>
      </c>
      <c r="B103" s="27">
        <f t="shared" si="11"/>
        <v>-0.89399999999997704</v>
      </c>
      <c r="C103" s="27">
        <f t="shared" si="12"/>
        <v>-0.4930000000000021</v>
      </c>
      <c r="D103" s="27">
        <f t="shared" si="11"/>
        <v>0.24999999999999645</v>
      </c>
      <c r="E103" s="27">
        <f t="shared" si="11"/>
        <v>-2.0999999999999019E-2</v>
      </c>
      <c r="F103" s="27">
        <f t="shared" si="13"/>
        <v>0.22899999999999743</v>
      </c>
    </row>
    <row r="104" spans="1:6" x14ac:dyDescent="0.2">
      <c r="A104" t="str">
        <f>$A$19</f>
        <v>Real estate</v>
      </c>
      <c r="B104" s="27">
        <f t="shared" si="11"/>
        <v>0.26100000000001344</v>
      </c>
      <c r="C104" s="27">
        <f t="shared" si="12"/>
        <v>-0.74700000000001143</v>
      </c>
      <c r="D104" s="27">
        <f t="shared" si="11"/>
        <v>-1.9999999999996909E-2</v>
      </c>
      <c r="E104" s="27">
        <f t="shared" si="11"/>
        <v>1.0819999999999927</v>
      </c>
      <c r="F104" s="27">
        <f t="shared" si="13"/>
        <v>1.0619999999999958</v>
      </c>
    </row>
    <row r="105" spans="1:6" x14ac:dyDescent="0.2">
      <c r="A105" t="str">
        <f>$A$20</f>
        <v>Professional services</v>
      </c>
      <c r="B105" s="27">
        <f t="shared" si="11"/>
        <v>-3.2649999999999793</v>
      </c>
      <c r="C105" s="27">
        <f t="shared" si="12"/>
        <v>0.99499999999990507</v>
      </c>
      <c r="D105" s="27">
        <f t="shared" si="11"/>
        <v>0.81700000000004991</v>
      </c>
      <c r="E105" s="27">
        <f t="shared" si="11"/>
        <v>1.6640000000000832</v>
      </c>
      <c r="F105" s="27">
        <f t="shared" si="13"/>
        <v>2.4810000000001331</v>
      </c>
    </row>
    <row r="106" spans="1:6" x14ac:dyDescent="0.2">
      <c r="A106" s="10" t="str">
        <f>$A$21</f>
        <v>Support services</v>
      </c>
      <c r="B106" s="27">
        <f t="shared" ref="B106:B111" si="14">C21-B21</f>
        <v>0.84199999999987796</v>
      </c>
      <c r="C106" s="27">
        <f t="shared" ref="C106:C111" si="15">D21-C21</f>
        <v>-0.81999999999983686</v>
      </c>
      <c r="D106" s="27">
        <f t="shared" ref="D106:D111" si="16">E21-D21</f>
        <v>0.84699999999994446</v>
      </c>
      <c r="E106" s="27">
        <f t="shared" ref="E106:E111" si="17">F21-E21</f>
        <v>1.6499999999999559</v>
      </c>
      <c r="F106" s="27">
        <f t="shared" si="13"/>
        <v>2.4969999999999004</v>
      </c>
    </row>
    <row r="107" spans="1:6" x14ac:dyDescent="0.2">
      <c r="A107" s="10" t="str">
        <f>$A$22</f>
        <v>Public admin. and defence</v>
      </c>
      <c r="B107" s="27">
        <f t="shared" si="14"/>
        <v>0.42799999999993332</v>
      </c>
      <c r="C107" s="27">
        <f t="shared" si="15"/>
        <v>0.60700000000003129</v>
      </c>
      <c r="D107" s="27">
        <f t="shared" si="16"/>
        <v>-1.112000000000009</v>
      </c>
      <c r="E107" s="27">
        <f t="shared" si="17"/>
        <v>0.15199999999997971</v>
      </c>
      <c r="F107" s="27">
        <f t="shared" si="13"/>
        <v>-0.96000000000002927</v>
      </c>
    </row>
    <row r="108" spans="1:6" x14ac:dyDescent="0.2">
      <c r="A108" s="10" t="str">
        <f>$A$23</f>
        <v>Education</v>
      </c>
      <c r="B108" s="27">
        <f t="shared" si="14"/>
        <v>0.10999999999992127</v>
      </c>
      <c r="C108" s="27">
        <f t="shared" si="15"/>
        <v>-1.3369999999999749</v>
      </c>
      <c r="D108" s="27">
        <f t="shared" si="16"/>
        <v>2.6339999999999932</v>
      </c>
      <c r="E108" s="27">
        <f t="shared" si="17"/>
        <v>1.5070000000000476</v>
      </c>
      <c r="F108" s="27">
        <f t="shared" si="13"/>
        <v>4.1410000000000409</v>
      </c>
    </row>
    <row r="109" spans="1:6" x14ac:dyDescent="0.2">
      <c r="A109" s="10" t="str">
        <f>$A$24</f>
        <v>Health and social work</v>
      </c>
      <c r="B109" s="27">
        <f t="shared" si="14"/>
        <v>-6.3260000000000076</v>
      </c>
      <c r="C109" s="27">
        <f t="shared" si="15"/>
        <v>3.2319999999999851</v>
      </c>
      <c r="D109" s="27">
        <f t="shared" si="16"/>
        <v>3.3060000000000684</v>
      </c>
      <c r="E109" s="27">
        <f t="shared" si="17"/>
        <v>3.3349999999999795</v>
      </c>
      <c r="F109" s="27">
        <f t="shared" si="13"/>
        <v>6.641000000000048</v>
      </c>
    </row>
    <row r="110" spans="1:6" x14ac:dyDescent="0.2">
      <c r="A110" s="10" t="str">
        <f>$A$25</f>
        <v>Arts and entertainment</v>
      </c>
      <c r="B110" s="27">
        <f t="shared" si="14"/>
        <v>1.3430000000000017</v>
      </c>
      <c r="C110" s="27">
        <f t="shared" si="15"/>
        <v>-0.87099999999997557</v>
      </c>
      <c r="D110" s="27">
        <f t="shared" si="16"/>
        <v>0.28799999999999315</v>
      </c>
      <c r="E110" s="27">
        <f t="shared" si="17"/>
        <v>1.1200000000000436</v>
      </c>
      <c r="F110" s="27">
        <f t="shared" si="13"/>
        <v>1.4080000000000368</v>
      </c>
    </row>
    <row r="111" spans="1:6" x14ac:dyDescent="0.2">
      <c r="A111" s="10" t="str">
        <f>$A$26</f>
        <v>Other services</v>
      </c>
      <c r="B111" s="27">
        <f t="shared" si="14"/>
        <v>-1.7970000000000041</v>
      </c>
      <c r="C111" s="27">
        <f t="shared" si="15"/>
        <v>0.76799999999997759</v>
      </c>
      <c r="D111" s="27">
        <f t="shared" si="16"/>
        <v>-2.4189999999999898</v>
      </c>
      <c r="E111" s="27">
        <f t="shared" si="17"/>
        <v>-0.79500000000001769</v>
      </c>
      <c r="F111" s="27">
        <f t="shared" si="13"/>
        <v>-3.2140000000000075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-6.1359999999999673</v>
      </c>
      <c r="C113" s="29">
        <f>D28-C28</f>
        <v>-4.6490000000001146</v>
      </c>
      <c r="D113" s="29">
        <f>E28-D28</f>
        <v>3.8250000000000455</v>
      </c>
      <c r="E113" s="29">
        <f>F28-E28</f>
        <v>10.027000000000385</v>
      </c>
      <c r="F113" s="29">
        <f>F28-D28</f>
        <v>13.85200000000043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North East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8.3899999999999935</v>
      </c>
      <c r="C7" s="31">
        <f>'Ind T1'!C7</f>
        <v>11.073999999999998</v>
      </c>
      <c r="D7" s="31">
        <f>'Ind T1'!D7</f>
        <v>11.735999999999994</v>
      </c>
      <c r="E7" s="31">
        <f>'Ind T1'!E7</f>
        <v>11.704999999999986</v>
      </c>
      <c r="F7" s="31">
        <f>'Ind T1'!F7</f>
        <v>11.858000000000001</v>
      </c>
      <c r="H7" s="31">
        <f>C7-B7</f>
        <v>2.6840000000000046</v>
      </c>
      <c r="I7" s="31">
        <f>D7-C7</f>
        <v>0.66199999999999548</v>
      </c>
      <c r="J7" s="31">
        <f>E7-D7</f>
        <v>-3.1000000000007688E-2</v>
      </c>
      <c r="K7" s="31">
        <f>F7-E7</f>
        <v>0.15300000000001468</v>
      </c>
      <c r="L7" s="31">
        <f>F7-D7</f>
        <v>0.12200000000000699</v>
      </c>
    </row>
    <row r="8" spans="1:12" x14ac:dyDescent="0.2">
      <c r="A8" t="str">
        <f>'Ind T2'!A5</f>
        <v>Agriculture</v>
      </c>
      <c r="B8" s="32">
        <f>'Ind T2'!B5</f>
        <v>2.5589999999999953</v>
      </c>
      <c r="C8" s="32">
        <f>'Ind T2'!C5</f>
        <v>1.9729999999999992</v>
      </c>
      <c r="D8" s="32">
        <f>'Ind T2'!D5</f>
        <v>1.9020000000000015</v>
      </c>
      <c r="E8" s="32">
        <f>'Ind T2'!E5</f>
        <v>1.9700000000000031</v>
      </c>
      <c r="F8" s="32">
        <f>'Ind T2'!F5</f>
        <v>2.0250000000000017</v>
      </c>
      <c r="H8" s="11">
        <f t="shared" ref="H8:H40" si="0">C8-B8</f>
        <v>-0.58599999999999608</v>
      </c>
      <c r="I8" s="31">
        <f t="shared" ref="I8:I38" si="1">D8-C8</f>
        <v>-7.0999999999997732E-2</v>
      </c>
      <c r="J8" s="11">
        <f t="shared" ref="J8:J38" si="2">E8-D8</f>
        <v>6.8000000000001615E-2</v>
      </c>
      <c r="K8" s="11">
        <f t="shared" ref="K8:K38" si="3">F8-E8</f>
        <v>5.4999999999998606E-2</v>
      </c>
      <c r="L8" s="31">
        <f t="shared" ref="L8:L40" si="4">F8-D8</f>
        <v>0.12300000000000022</v>
      </c>
    </row>
    <row r="9" spans="1:12" x14ac:dyDescent="0.2">
      <c r="A9" t="str">
        <f>'Ind T2'!A6</f>
        <v>Mining and quarrying</v>
      </c>
      <c r="B9" s="32">
        <f>'Ind T2'!B6</f>
        <v>0.25900000000000067</v>
      </c>
      <c r="C9" s="32">
        <f>'Ind T2'!C6</f>
        <v>0.38199999999999917</v>
      </c>
      <c r="D9" s="32">
        <f>'Ind T2'!D6</f>
        <v>0.46700000000000053</v>
      </c>
      <c r="E9" s="32">
        <f>'Ind T2'!E6</f>
        <v>0.41600000000000004</v>
      </c>
      <c r="F9" s="32">
        <f>'Ind T2'!F6</f>
        <v>0.36700000000000033</v>
      </c>
      <c r="H9" s="11">
        <f t="shared" si="0"/>
        <v>0.1229999999999985</v>
      </c>
      <c r="I9" s="31">
        <f t="shared" si="1"/>
        <v>8.5000000000001352E-2</v>
      </c>
      <c r="J9" s="11">
        <f t="shared" si="2"/>
        <v>-5.1000000000000489E-2</v>
      </c>
      <c r="K9" s="11">
        <f t="shared" si="3"/>
        <v>-4.899999999999971E-2</v>
      </c>
      <c r="L9" s="31">
        <f t="shared" si="4"/>
        <v>-0.1000000000000002</v>
      </c>
    </row>
    <row r="10" spans="1:12" x14ac:dyDescent="0.2">
      <c r="A10" t="str">
        <f>'Ind T2'!A10</f>
        <v>Electricity and gas</v>
      </c>
      <c r="B10" s="32">
        <f>'Ind T2'!B10</f>
        <v>2.7310000000000012</v>
      </c>
      <c r="C10" s="32">
        <f>'Ind T2'!C10</f>
        <v>5.5929999999999982</v>
      </c>
      <c r="D10" s="32">
        <f>'Ind T2'!D10</f>
        <v>5.8249999999999922</v>
      </c>
      <c r="E10" s="32">
        <f>'Ind T2'!E10</f>
        <v>5.740999999999989</v>
      </c>
      <c r="F10" s="32">
        <f>'Ind T2'!F10</f>
        <v>5.866000000000005</v>
      </c>
      <c r="H10" s="11">
        <f t="shared" si="0"/>
        <v>2.861999999999997</v>
      </c>
      <c r="I10" s="31">
        <f t="shared" si="1"/>
        <v>0.23199999999999399</v>
      </c>
      <c r="J10" s="11">
        <f t="shared" si="2"/>
        <v>-8.4000000000003183E-2</v>
      </c>
      <c r="K10" s="11">
        <f t="shared" si="3"/>
        <v>0.12500000000001599</v>
      </c>
      <c r="L10" s="31">
        <f t="shared" si="4"/>
        <v>4.1000000000012804E-2</v>
      </c>
    </row>
    <row r="11" spans="1:12" x14ac:dyDescent="0.2">
      <c r="A11" t="str">
        <f>'Ind T2'!A11</f>
        <v>Water and sewerage</v>
      </c>
      <c r="B11" s="32">
        <f>'Ind T2'!B11</f>
        <v>2.8409999999999962</v>
      </c>
      <c r="C11" s="32">
        <f>'Ind T2'!C11</f>
        <v>3.1260000000000012</v>
      </c>
      <c r="D11" s="32">
        <f>'Ind T2'!D11</f>
        <v>3.5419999999999994</v>
      </c>
      <c r="E11" s="32">
        <f>'Ind T2'!E11</f>
        <v>3.5779999999999941</v>
      </c>
      <c r="F11" s="32">
        <f>'Ind T2'!F11</f>
        <v>3.5999999999999952</v>
      </c>
      <c r="H11" s="11">
        <f t="shared" ref="H11" si="5">C11-B11</f>
        <v>0.28500000000000503</v>
      </c>
      <c r="I11" s="31">
        <f t="shared" ref="I11" si="6">D11-C11</f>
        <v>0.41599999999999815</v>
      </c>
      <c r="J11" s="11">
        <f t="shared" ref="J11" si="7">E11-D11</f>
        <v>3.5999999999994703E-2</v>
      </c>
      <c r="K11" s="11">
        <f t="shared" ref="K11" si="8">F11-E11</f>
        <v>2.200000000000113E-2</v>
      </c>
      <c r="L11" s="31">
        <f t="shared" si="4"/>
        <v>5.7999999999995833E-2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64.017999999999887</v>
      </c>
      <c r="C13" s="31">
        <f>'Ind T1'!C8</f>
        <v>59.384999999999941</v>
      </c>
      <c r="D13" s="31">
        <f>'Ind T1'!D8</f>
        <v>55.156999999999918</v>
      </c>
      <c r="E13" s="31">
        <f>'Ind T1'!E8</f>
        <v>53.937999999999988</v>
      </c>
      <c r="F13" s="31">
        <f>'Ind T1'!F8</f>
        <v>49.055000000000035</v>
      </c>
      <c r="H13" s="31">
        <f t="shared" si="0"/>
        <v>-4.6329999999999458</v>
      </c>
      <c r="I13" s="31">
        <f t="shared" si="1"/>
        <v>-4.2280000000000229</v>
      </c>
      <c r="J13" s="31">
        <f t="shared" si="2"/>
        <v>-1.2189999999999301</v>
      </c>
      <c r="K13" s="31">
        <f t="shared" si="3"/>
        <v>-4.8829999999999529</v>
      </c>
      <c r="L13" s="31">
        <f t="shared" si="4"/>
        <v>-6.1019999999998831</v>
      </c>
    </row>
    <row r="14" spans="1:12" x14ac:dyDescent="0.2">
      <c r="A14" t="str">
        <f>'Ind T2'!A7</f>
        <v>Food drink and tobacco</v>
      </c>
      <c r="B14" s="32">
        <f>'Ind T2'!B7</f>
        <v>4.0409999999999942</v>
      </c>
      <c r="C14" s="32">
        <f>'Ind T2'!C7</f>
        <v>4.612999999999996</v>
      </c>
      <c r="D14" s="32">
        <f>'Ind T2'!D7</f>
        <v>4.4239999999999977</v>
      </c>
      <c r="E14" s="32">
        <f>'Ind T2'!E7</f>
        <v>4.4559999999999897</v>
      </c>
      <c r="F14" s="32">
        <f>'Ind T2'!F7</f>
        <v>4.3289999999999988</v>
      </c>
      <c r="H14" s="11">
        <f t="shared" si="0"/>
        <v>0.57200000000000184</v>
      </c>
      <c r="I14" s="31">
        <f t="shared" si="1"/>
        <v>-0.18899999999999828</v>
      </c>
      <c r="J14" s="11">
        <f t="shared" si="2"/>
        <v>3.1999999999992035E-2</v>
      </c>
      <c r="K14" s="11">
        <f t="shared" si="3"/>
        <v>-0.1269999999999909</v>
      </c>
      <c r="L14" s="31">
        <f t="shared" si="4"/>
        <v>-9.4999999999998863E-2</v>
      </c>
    </row>
    <row r="15" spans="1:12" x14ac:dyDescent="0.2">
      <c r="A15" t="str">
        <f>'Ind T2'!A8</f>
        <v>Engineering</v>
      </c>
      <c r="B15" s="32">
        <f>'Ind T2'!B8</f>
        <v>11.625000000000005</v>
      </c>
      <c r="C15" s="32">
        <f>'Ind T2'!C8</f>
        <v>11.17399999999998</v>
      </c>
      <c r="D15" s="32">
        <f>'Ind T2'!D8</f>
        <v>10.318000000000016</v>
      </c>
      <c r="E15" s="32">
        <f>'Ind T2'!E8</f>
        <v>10.550000000000008</v>
      </c>
      <c r="F15" s="32">
        <f>'Ind T2'!F8</f>
        <v>9.4499999999999851</v>
      </c>
      <c r="H15" s="11">
        <f t="shared" si="0"/>
        <v>-0.45100000000002538</v>
      </c>
      <c r="I15" s="31">
        <f t="shared" si="1"/>
        <v>-0.85599999999996434</v>
      </c>
      <c r="J15" s="11">
        <f t="shared" si="2"/>
        <v>0.23199999999999221</v>
      </c>
      <c r="K15" s="11">
        <f t="shared" si="3"/>
        <v>-1.1000000000000227</v>
      </c>
      <c r="L15" s="31">
        <f t="shared" si="4"/>
        <v>-0.86800000000003052</v>
      </c>
    </row>
    <row r="16" spans="1:12" x14ac:dyDescent="0.2">
      <c r="A16" t="str">
        <f>'Ind T2'!A9</f>
        <v>Rest of manufacturing</v>
      </c>
      <c r="B16" s="32">
        <f>'Ind T2'!B9</f>
        <v>48.35199999999989</v>
      </c>
      <c r="C16" s="32">
        <f>'Ind T2'!C9</f>
        <v>43.597999999999963</v>
      </c>
      <c r="D16" s="32">
        <f>'Ind T2'!D9</f>
        <v>40.414999999999907</v>
      </c>
      <c r="E16" s="32">
        <f>'Ind T2'!E9</f>
        <v>38.931999999999988</v>
      </c>
      <c r="F16" s="32">
        <f>'Ind T2'!F9</f>
        <v>35.276000000000053</v>
      </c>
      <c r="H16" s="11">
        <f t="shared" si="0"/>
        <v>-4.7539999999999267</v>
      </c>
      <c r="I16" s="31">
        <f t="shared" si="1"/>
        <v>-3.1830000000000567</v>
      </c>
      <c r="J16" s="11">
        <f t="shared" si="2"/>
        <v>-1.4829999999999188</v>
      </c>
      <c r="K16" s="11">
        <f t="shared" si="3"/>
        <v>-3.6559999999999349</v>
      </c>
      <c r="L16" s="31">
        <f t="shared" si="4"/>
        <v>-5.1389999999998537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28.748999999999967</v>
      </c>
      <c r="C18" s="31">
        <f>'Ind T1'!C9</f>
        <v>32.118000000000016</v>
      </c>
      <c r="D18" s="31">
        <f>'Ind T1'!D9</f>
        <v>30.614999999999952</v>
      </c>
      <c r="E18" s="31">
        <f>'Ind T1'!E9</f>
        <v>29.637000000000022</v>
      </c>
      <c r="F18" s="31">
        <f>'Ind T1'!F9</f>
        <v>29.410000000000029</v>
      </c>
      <c r="H18" s="31">
        <f t="shared" si="0"/>
        <v>3.3690000000000495</v>
      </c>
      <c r="I18" s="31">
        <f t="shared" si="1"/>
        <v>-1.5030000000000641</v>
      </c>
      <c r="J18" s="31">
        <f t="shared" si="2"/>
        <v>-0.97799999999993048</v>
      </c>
      <c r="K18" s="31">
        <f t="shared" si="3"/>
        <v>-0.22699999999999321</v>
      </c>
      <c r="L18" s="31">
        <f t="shared" si="4"/>
        <v>-1.2049999999999237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130.01699999999983</v>
      </c>
      <c r="C20" s="31">
        <f>'Ind T1'!C10</f>
        <v>133.38300000000004</v>
      </c>
      <c r="D20" s="31">
        <f>'Ind T1'!D10</f>
        <v>133.41199999999984</v>
      </c>
      <c r="E20" s="31">
        <f>'Ind T1'!E10</f>
        <v>134.4469999999998</v>
      </c>
      <c r="F20" s="31">
        <f>'Ind T1'!F10</f>
        <v>139.09199999999996</v>
      </c>
      <c r="H20" s="31">
        <f t="shared" si="0"/>
        <v>3.3660000000002128</v>
      </c>
      <c r="I20" s="31">
        <f t="shared" si="1"/>
        <v>2.899999999979741E-2</v>
      </c>
      <c r="J20" s="31">
        <f t="shared" si="2"/>
        <v>1.0349999999999682</v>
      </c>
      <c r="K20" s="31">
        <f t="shared" si="3"/>
        <v>4.6450000000001523</v>
      </c>
      <c r="L20" s="31">
        <f t="shared" si="4"/>
        <v>5.6800000000001205</v>
      </c>
    </row>
    <row r="21" spans="1:12" x14ac:dyDescent="0.2">
      <c r="A21" s="10" t="str">
        <f>'Ind T2'!A13</f>
        <v>Wholesale and retail trade</v>
      </c>
      <c r="B21" s="32">
        <f>'Ind T2'!B13</f>
        <v>74.61799999999991</v>
      </c>
      <c r="C21" s="32">
        <f>'Ind T2'!C13</f>
        <v>71.895000000000067</v>
      </c>
      <c r="D21" s="32">
        <f>'Ind T2'!D13</f>
        <v>72.056999999999817</v>
      </c>
      <c r="E21" s="32">
        <f>'Ind T2'!E13</f>
        <v>71.422999999999803</v>
      </c>
      <c r="F21" s="32">
        <f>'Ind T2'!F13</f>
        <v>71.716999999999956</v>
      </c>
      <c r="H21" s="11">
        <f t="shared" si="0"/>
        <v>-2.7229999999998427</v>
      </c>
      <c r="I21" s="31">
        <f t="shared" si="1"/>
        <v>0.16199999999975034</v>
      </c>
      <c r="J21" s="11">
        <f t="shared" si="2"/>
        <v>-0.63400000000001455</v>
      </c>
      <c r="K21" s="11">
        <f t="shared" si="3"/>
        <v>0.29400000000015325</v>
      </c>
      <c r="L21" s="31">
        <f t="shared" si="4"/>
        <v>-0.3399999999998613</v>
      </c>
    </row>
    <row r="22" spans="1:12" x14ac:dyDescent="0.2">
      <c r="A22" s="10" t="str">
        <f>'Ind T2'!A14</f>
        <v>Transport and storage</v>
      </c>
      <c r="B22" s="32">
        <f>'Ind T2'!B14</f>
        <v>22.279999999999955</v>
      </c>
      <c r="C22" s="32">
        <f>'Ind T2'!C14</f>
        <v>26.582999999999949</v>
      </c>
      <c r="D22" s="32">
        <f>'Ind T2'!D14</f>
        <v>27.423999999999914</v>
      </c>
      <c r="E22" s="32">
        <f>'Ind T2'!E14</f>
        <v>28.243000000000006</v>
      </c>
      <c r="F22" s="32">
        <f>'Ind T2'!F14</f>
        <v>28.280999999999988</v>
      </c>
      <c r="H22" s="11">
        <f t="shared" si="0"/>
        <v>4.3029999999999937</v>
      </c>
      <c r="I22" s="31">
        <f t="shared" si="1"/>
        <v>0.84099999999996555</v>
      </c>
      <c r="J22" s="11">
        <f t="shared" si="2"/>
        <v>0.81900000000009143</v>
      </c>
      <c r="K22" s="11">
        <f t="shared" si="3"/>
        <v>3.7999999999982492E-2</v>
      </c>
      <c r="L22" s="31">
        <f t="shared" si="4"/>
        <v>0.85700000000007392</v>
      </c>
    </row>
    <row r="23" spans="1:12" x14ac:dyDescent="0.2">
      <c r="A23" s="10" t="str">
        <f>'Ind T2'!A15</f>
        <v>Accommodation and food</v>
      </c>
      <c r="B23" s="32">
        <f>'Ind T2'!B15</f>
        <v>33.118999999999964</v>
      </c>
      <c r="C23" s="32">
        <f>'Ind T2'!C15</f>
        <v>34.905000000000037</v>
      </c>
      <c r="D23" s="32">
        <f>'Ind T2'!D15</f>
        <v>33.93100000000009</v>
      </c>
      <c r="E23" s="32">
        <f>'Ind T2'!E15</f>
        <v>34.780999999999999</v>
      </c>
      <c r="F23" s="32">
        <f>'Ind T2'!F15</f>
        <v>39.094000000000015</v>
      </c>
      <c r="H23" s="11">
        <f t="shared" si="0"/>
        <v>1.7860000000000724</v>
      </c>
      <c r="I23" s="31">
        <f t="shared" si="1"/>
        <v>-0.97399999999994691</v>
      </c>
      <c r="J23" s="11">
        <f t="shared" si="2"/>
        <v>0.84999999999990905</v>
      </c>
      <c r="K23" s="11">
        <f t="shared" si="3"/>
        <v>4.3130000000000166</v>
      </c>
      <c r="L23" s="31">
        <f t="shared" si="4"/>
        <v>5.1629999999999256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114.80699999999999</v>
      </c>
      <c r="C25" s="31">
        <f>'Ind T1'!C11</f>
        <v>109.6729999999999</v>
      </c>
      <c r="D25" s="31">
        <f>'Ind T1'!D11</f>
        <v>107.56199999999998</v>
      </c>
      <c r="E25" s="31">
        <f>'Ind T1'!E11</f>
        <v>107.75199999999997</v>
      </c>
      <c r="F25" s="31">
        <f>'Ind T1'!F11</f>
        <v>113.09699999999999</v>
      </c>
      <c r="H25" s="31">
        <f t="shared" si="0"/>
        <v>-5.1340000000000856</v>
      </c>
      <c r="I25" s="31">
        <f t="shared" si="1"/>
        <v>-2.1109999999999189</v>
      </c>
      <c r="J25" s="31">
        <f t="shared" si="2"/>
        <v>0.18999999999998352</v>
      </c>
      <c r="K25" s="31">
        <f t="shared" si="3"/>
        <v>5.3450000000000273</v>
      </c>
      <c r="L25" s="31">
        <f t="shared" si="4"/>
        <v>5.5350000000000108</v>
      </c>
    </row>
    <row r="26" spans="1:12" x14ac:dyDescent="0.2">
      <c r="A26" s="10" t="str">
        <f>'Ind T2'!A16</f>
        <v>Media</v>
      </c>
      <c r="B26" s="11">
        <f>'Ind T2'!B16</f>
        <v>2.5630000000000077</v>
      </c>
      <c r="C26" s="11">
        <f>'Ind T2'!C16</f>
        <v>2.9880000000000022</v>
      </c>
      <c r="D26" s="11">
        <f>'Ind T2'!D16</f>
        <v>2.895999999999999</v>
      </c>
      <c r="E26" s="11">
        <f>'Ind T2'!E16</f>
        <v>2.8370000000000006</v>
      </c>
      <c r="F26" s="11">
        <f>'Ind T2'!F16</f>
        <v>2.8879999999999937</v>
      </c>
      <c r="H26" s="11">
        <f t="shared" si="0"/>
        <v>0.42499999999999449</v>
      </c>
      <c r="I26" s="31">
        <f t="shared" si="1"/>
        <v>-9.200000000000319E-2</v>
      </c>
      <c r="J26" s="11">
        <f t="shared" si="2"/>
        <v>-5.8999999999998387E-2</v>
      </c>
      <c r="K26" s="11">
        <f t="shared" si="3"/>
        <v>5.0999999999993051E-2</v>
      </c>
      <c r="L26" s="31">
        <f t="shared" si="4"/>
        <v>-8.0000000000053362E-3</v>
      </c>
    </row>
    <row r="27" spans="1:12" x14ac:dyDescent="0.2">
      <c r="A27" s="10" t="str">
        <f>'Ind T2'!A17</f>
        <v>Information technology</v>
      </c>
      <c r="B27" s="11">
        <f>'Ind T2'!B17</f>
        <v>8.537000000000015</v>
      </c>
      <c r="C27" s="11">
        <f>'Ind T2'!C17</f>
        <v>6.4880000000000075</v>
      </c>
      <c r="D27" s="11">
        <f>'Ind T2'!D17</f>
        <v>5.6370000000000173</v>
      </c>
      <c r="E27" s="11">
        <f>'Ind T2'!E17</f>
        <v>6.1230000000000047</v>
      </c>
      <c r="F27" s="11">
        <f>'Ind T2'!F17</f>
        <v>6.7169999999999961</v>
      </c>
      <c r="H27" s="11">
        <f t="shared" si="0"/>
        <v>-2.0490000000000075</v>
      </c>
      <c r="I27" s="31">
        <f t="shared" si="1"/>
        <v>-0.85099999999999021</v>
      </c>
      <c r="J27" s="11">
        <f t="shared" si="2"/>
        <v>0.48599999999998733</v>
      </c>
      <c r="K27" s="11">
        <f t="shared" si="3"/>
        <v>0.59399999999999142</v>
      </c>
      <c r="L27" s="31">
        <f t="shared" si="4"/>
        <v>1.0799999999999788</v>
      </c>
    </row>
    <row r="28" spans="1:12" x14ac:dyDescent="0.2">
      <c r="A28" s="10" t="str">
        <f>'Ind T2'!A18</f>
        <v>Finance and insurance</v>
      </c>
      <c r="B28" s="11">
        <f>'Ind T2'!B18</f>
        <v>9.3589999999999751</v>
      </c>
      <c r="C28" s="11">
        <f>'Ind T2'!C18</f>
        <v>8.4649999999999981</v>
      </c>
      <c r="D28" s="11">
        <f>'Ind T2'!D18</f>
        <v>7.971999999999996</v>
      </c>
      <c r="E28" s="11">
        <f>'Ind T2'!E18</f>
        <v>8.2219999999999924</v>
      </c>
      <c r="F28" s="11">
        <f>'Ind T2'!F18</f>
        <v>8.2009999999999934</v>
      </c>
      <c r="H28" s="11">
        <f t="shared" si="0"/>
        <v>-0.89399999999997704</v>
      </c>
      <c r="I28" s="31">
        <f t="shared" si="1"/>
        <v>-0.4930000000000021</v>
      </c>
      <c r="J28" s="11">
        <f t="shared" si="2"/>
        <v>0.24999999999999645</v>
      </c>
      <c r="K28" s="11">
        <f t="shared" si="3"/>
        <v>-2.0999999999999019E-2</v>
      </c>
      <c r="L28" s="31">
        <f t="shared" si="4"/>
        <v>0.22899999999999743</v>
      </c>
    </row>
    <row r="29" spans="1:12" x14ac:dyDescent="0.2">
      <c r="A29" s="10" t="str">
        <f>'Ind T2'!A19</f>
        <v>Real estate</v>
      </c>
      <c r="B29" s="11">
        <f>'Ind T2'!B19</f>
        <v>7.2679999999999989</v>
      </c>
      <c r="C29" s="11">
        <f>'Ind T2'!C19</f>
        <v>7.5290000000000123</v>
      </c>
      <c r="D29" s="11">
        <f>'Ind T2'!D19</f>
        <v>6.7820000000000009</v>
      </c>
      <c r="E29" s="11">
        <f>'Ind T2'!E19</f>
        <v>6.762000000000004</v>
      </c>
      <c r="F29" s="11">
        <f>'Ind T2'!F19</f>
        <v>7.8439999999999968</v>
      </c>
      <c r="H29" s="11">
        <f t="shared" ref="H29:H31" si="9">C29-B29</f>
        <v>0.26100000000001344</v>
      </c>
      <c r="I29" s="31">
        <f t="shared" ref="I29:I31" si="10">D29-C29</f>
        <v>-0.74700000000001143</v>
      </c>
      <c r="J29" s="11">
        <f t="shared" ref="J29:J31" si="11">E29-D29</f>
        <v>-1.9999999999996909E-2</v>
      </c>
      <c r="K29" s="11">
        <f t="shared" ref="K29:K31" si="12">F29-E29</f>
        <v>1.0819999999999927</v>
      </c>
      <c r="L29" s="31">
        <f t="shared" si="4"/>
        <v>1.0619999999999958</v>
      </c>
    </row>
    <row r="30" spans="1:12" x14ac:dyDescent="0.2">
      <c r="A30" s="10" t="str">
        <f>'Ind T2'!A20</f>
        <v>Professional services</v>
      </c>
      <c r="B30" s="11">
        <f>'Ind T2'!B20</f>
        <v>25.36399999999999</v>
      </c>
      <c r="C30" s="11">
        <f>'Ind T2'!C20</f>
        <v>22.099000000000011</v>
      </c>
      <c r="D30" s="11">
        <f>'Ind T2'!D20</f>
        <v>23.093999999999916</v>
      </c>
      <c r="E30" s="11">
        <f>'Ind T2'!E20</f>
        <v>23.910999999999966</v>
      </c>
      <c r="F30" s="11">
        <f>'Ind T2'!F20</f>
        <v>25.575000000000049</v>
      </c>
      <c r="H30" s="11">
        <f t="shared" si="9"/>
        <v>-3.2649999999999793</v>
      </c>
      <c r="I30" s="31">
        <f t="shared" si="10"/>
        <v>0.99499999999990507</v>
      </c>
      <c r="J30" s="11">
        <f t="shared" si="11"/>
        <v>0.81700000000004991</v>
      </c>
      <c r="K30" s="11">
        <f t="shared" si="12"/>
        <v>1.6640000000000832</v>
      </c>
      <c r="L30" s="31">
        <f t="shared" si="4"/>
        <v>2.4810000000001331</v>
      </c>
    </row>
    <row r="31" spans="1:12" x14ac:dyDescent="0.2">
      <c r="A31" s="10" t="str">
        <f>'Ind T2'!A21</f>
        <v>Support services</v>
      </c>
      <c r="B31" s="11">
        <f>'Ind T2'!B21</f>
        <v>35.167999999999985</v>
      </c>
      <c r="C31" s="11">
        <f>'Ind T2'!C21</f>
        <v>36.009999999999863</v>
      </c>
      <c r="D31" s="11">
        <f>'Ind T2'!D21</f>
        <v>35.190000000000026</v>
      </c>
      <c r="E31" s="11">
        <f>'Ind T2'!E21</f>
        <v>36.036999999999971</v>
      </c>
      <c r="F31" s="11">
        <f>'Ind T2'!F21</f>
        <v>37.686999999999927</v>
      </c>
      <c r="H31" s="11">
        <f t="shared" si="9"/>
        <v>0.84199999999987796</v>
      </c>
      <c r="I31" s="31">
        <f t="shared" si="10"/>
        <v>-0.81999999999983686</v>
      </c>
      <c r="J31" s="11">
        <f t="shared" si="11"/>
        <v>0.84699999999994446</v>
      </c>
      <c r="K31" s="11">
        <f t="shared" si="12"/>
        <v>1.6499999999999559</v>
      </c>
      <c r="L31" s="31">
        <f t="shared" si="4"/>
        <v>2.4969999999999004</v>
      </c>
    </row>
    <row r="32" spans="1:12" x14ac:dyDescent="0.2">
      <c r="A32" s="10" t="str">
        <f>'Ind T2'!A25</f>
        <v>Arts and entertainment</v>
      </c>
      <c r="B32" s="11">
        <f>'Ind T2'!B25</f>
        <v>12.142999999999994</v>
      </c>
      <c r="C32" s="11">
        <f>'Ind T2'!C25</f>
        <v>13.485999999999995</v>
      </c>
      <c r="D32" s="11">
        <f>'Ind T2'!D25</f>
        <v>12.61500000000002</v>
      </c>
      <c r="E32" s="11">
        <f>'Ind T2'!E25</f>
        <v>12.903000000000013</v>
      </c>
      <c r="F32" s="11">
        <f>'Ind T2'!F25</f>
        <v>14.023000000000057</v>
      </c>
      <c r="H32" s="11">
        <f t="shared" ref="H32" si="13">C32-B32</f>
        <v>1.3430000000000017</v>
      </c>
      <c r="I32" s="31">
        <f t="shared" ref="I32:I33" si="14">D32-C32</f>
        <v>-0.87099999999997557</v>
      </c>
      <c r="J32" s="11">
        <f t="shared" ref="J32:J33" si="15">E32-D32</f>
        <v>0.28799999999999315</v>
      </c>
      <c r="K32" s="11">
        <f t="shared" ref="K32:K33" si="16">F32-E32</f>
        <v>1.1200000000000436</v>
      </c>
      <c r="L32" s="31">
        <f t="shared" si="4"/>
        <v>1.4080000000000368</v>
      </c>
    </row>
    <row r="33" spans="1:12" x14ac:dyDescent="0.2">
      <c r="A33" s="10" t="str">
        <f>'Ind T2'!A26</f>
        <v>Other services</v>
      </c>
      <c r="B33" s="11">
        <f>'Ind T2'!B26</f>
        <v>14.405000000000028</v>
      </c>
      <c r="C33" s="11">
        <f>'Ind T2'!C26</f>
        <v>12.608000000000024</v>
      </c>
      <c r="D33" s="11">
        <f>'Ind T2'!D26</f>
        <v>13.376000000000001</v>
      </c>
      <c r="E33" s="11">
        <f>'Ind T2'!E26</f>
        <v>10.957000000000011</v>
      </c>
      <c r="F33" s="11">
        <f>'Ind T2'!F26</f>
        <v>10.161999999999994</v>
      </c>
      <c r="H33" s="11">
        <f>C33-B33</f>
        <v>-1.7970000000000041</v>
      </c>
      <c r="I33" s="31">
        <f t="shared" si="14"/>
        <v>0.76799999999997759</v>
      </c>
      <c r="J33" s="11">
        <f t="shared" si="15"/>
        <v>-2.4189999999999898</v>
      </c>
      <c r="K33" s="11">
        <f t="shared" si="16"/>
        <v>-0.79500000000001769</v>
      </c>
      <c r="L33" s="31">
        <f t="shared" si="4"/>
        <v>-3.2140000000000075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143.73000000000008</v>
      </c>
      <c r="C35" s="31">
        <f>'Ind T1'!C12</f>
        <v>137.94199999999992</v>
      </c>
      <c r="D35" s="31">
        <f>'Ind T1'!D12</f>
        <v>140.44399999999996</v>
      </c>
      <c r="E35" s="31">
        <f>'Ind T1'!E12</f>
        <v>145.27200000000002</v>
      </c>
      <c r="F35" s="31">
        <f>'Ind T1'!F12</f>
        <v>150.26600000000002</v>
      </c>
      <c r="H35" s="31">
        <f t="shared" si="0"/>
        <v>-5.788000000000153</v>
      </c>
      <c r="I35" s="31">
        <f t="shared" si="1"/>
        <v>2.502000000000038</v>
      </c>
      <c r="J35" s="31">
        <f t="shared" si="2"/>
        <v>4.8280000000000598</v>
      </c>
      <c r="K35" s="31">
        <f t="shared" si="3"/>
        <v>4.9939999999999998</v>
      </c>
      <c r="L35" s="31">
        <f t="shared" si="4"/>
        <v>9.8220000000000596</v>
      </c>
    </row>
    <row r="36" spans="1:12" x14ac:dyDescent="0.2">
      <c r="A36" s="10" t="str">
        <f>'Ind T2'!A22</f>
        <v>Public admin. and defence</v>
      </c>
      <c r="B36" s="32">
        <f>'Ind T2'!B22</f>
        <v>30.57200000000006</v>
      </c>
      <c r="C36" s="32">
        <f>'Ind T2'!C22</f>
        <v>30.999999999999993</v>
      </c>
      <c r="D36" s="32">
        <f>'Ind T2'!D22</f>
        <v>31.607000000000024</v>
      </c>
      <c r="E36" s="32">
        <f>'Ind T2'!E22</f>
        <v>30.495000000000015</v>
      </c>
      <c r="F36" s="32">
        <f>'Ind T2'!F22</f>
        <v>30.646999999999995</v>
      </c>
      <c r="H36" s="11">
        <f t="shared" si="0"/>
        <v>0.42799999999993332</v>
      </c>
      <c r="I36" s="31">
        <f t="shared" si="1"/>
        <v>0.60700000000003129</v>
      </c>
      <c r="J36" s="11">
        <f t="shared" si="2"/>
        <v>-1.112000000000009</v>
      </c>
      <c r="K36" s="11">
        <f t="shared" si="3"/>
        <v>0.15199999999997971</v>
      </c>
      <c r="L36" s="31">
        <f t="shared" si="4"/>
        <v>-0.96000000000002927</v>
      </c>
    </row>
    <row r="37" spans="1:12" x14ac:dyDescent="0.2">
      <c r="A37" s="10" t="str">
        <f>'Ind T2'!A23</f>
        <v>Education</v>
      </c>
      <c r="B37" s="32">
        <f>'Ind T2'!B23</f>
        <v>44.228000000000058</v>
      </c>
      <c r="C37" s="32">
        <f>'Ind T2'!C23</f>
        <v>44.33799999999998</v>
      </c>
      <c r="D37" s="32">
        <f>'Ind T2'!D23</f>
        <v>43.001000000000005</v>
      </c>
      <c r="E37" s="32">
        <f>'Ind T2'!E23</f>
        <v>45.634999999999998</v>
      </c>
      <c r="F37" s="32">
        <f>'Ind T2'!F23</f>
        <v>47.142000000000046</v>
      </c>
      <c r="H37" s="11">
        <f t="shared" si="0"/>
        <v>0.10999999999992127</v>
      </c>
      <c r="I37" s="31">
        <f t="shared" si="1"/>
        <v>-1.3369999999999749</v>
      </c>
      <c r="J37" s="11">
        <f t="shared" si="2"/>
        <v>2.6339999999999932</v>
      </c>
      <c r="K37" s="11">
        <f t="shared" si="3"/>
        <v>1.5070000000000476</v>
      </c>
      <c r="L37" s="31">
        <f t="shared" si="4"/>
        <v>4.1410000000000409</v>
      </c>
    </row>
    <row r="38" spans="1:12" x14ac:dyDescent="0.2">
      <c r="A38" s="10" t="str">
        <f>'Ind T2'!A24</f>
        <v>Health and social work</v>
      </c>
      <c r="B38" s="32">
        <f>'Ind T2'!B24</f>
        <v>68.929999999999964</v>
      </c>
      <c r="C38" s="32">
        <f>'Ind T2'!C24</f>
        <v>62.603999999999957</v>
      </c>
      <c r="D38" s="32">
        <f>'Ind T2'!D24</f>
        <v>65.835999999999942</v>
      </c>
      <c r="E38" s="32">
        <f>'Ind T2'!E24</f>
        <v>69.14200000000001</v>
      </c>
      <c r="F38" s="32">
        <f>'Ind T2'!F24</f>
        <v>72.47699999999999</v>
      </c>
      <c r="H38" s="11">
        <f t="shared" si="0"/>
        <v>-6.3260000000000076</v>
      </c>
      <c r="I38" s="31">
        <f t="shared" si="1"/>
        <v>3.2319999999999851</v>
      </c>
      <c r="J38" s="11">
        <f t="shared" si="2"/>
        <v>3.3060000000000684</v>
      </c>
      <c r="K38" s="11">
        <f t="shared" si="3"/>
        <v>3.3349999999999795</v>
      </c>
      <c r="L38" s="31">
        <f t="shared" si="4"/>
        <v>6.641000000000048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489.71099999999973</v>
      </c>
      <c r="C40" s="33">
        <f>'Ind T1'!C14</f>
        <v>483.57499999999982</v>
      </c>
      <c r="D40" s="33">
        <f>'Ind T1'!D14</f>
        <v>478.92599999999965</v>
      </c>
      <c r="E40" s="33">
        <f>'Ind T1'!E14</f>
        <v>482.75099999999975</v>
      </c>
      <c r="F40" s="33">
        <f>'Ind T1'!F14</f>
        <v>492.77800000000002</v>
      </c>
      <c r="G40" s="24"/>
      <c r="H40" s="34">
        <f t="shared" si="0"/>
        <v>-6.1359999999999104</v>
      </c>
      <c r="I40" s="34">
        <f>D40-C40</f>
        <v>-4.6490000000001714</v>
      </c>
      <c r="J40" s="34">
        <f>E40-D40</f>
        <v>3.8250000000001023</v>
      </c>
      <c r="K40" s="34">
        <f>F40-E40</f>
        <v>10.027000000000271</v>
      </c>
      <c r="L40" s="205">
        <f t="shared" si="4"/>
        <v>13.852000000000373</v>
      </c>
    </row>
    <row r="44" spans="1:12" ht="15.75" x14ac:dyDescent="0.25">
      <c r="A44" s="19" t="str">
        <f>CONCATENATE(A1," (Continued)")</f>
        <v>Industry Table 4  Employment by Industry Group in Sector (SIC 2007), 2015-2035, North East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7.1854016224552231</v>
      </c>
      <c r="C50" s="44">
        <f t="shared" ref="B50:E54" si="17">IF(AND(D$5-C$5 &lt;&gt; 0,C7&lt;&gt;0,D7&lt;&gt;0),(EXP(LN(D7/C7)/(D$5-C$5))-1)*100,0)</f>
        <v>5.9779664078020156</v>
      </c>
      <c r="D50" s="44">
        <f t="shared" si="17"/>
        <v>-5.2884809008790779E-2</v>
      </c>
      <c r="E50" s="44">
        <f t="shared" si="17"/>
        <v>0.12995080640445522</v>
      </c>
      <c r="F50" s="44">
        <f>IF(AND(F$5-D$5 &lt;&gt; 0,D7&lt;&gt;0,F7&lt;&gt;0),(EXP(LN(F7/D7)/(F$5-D$5))-1)*100,0)</f>
        <v>6.8968468615304701E-2</v>
      </c>
      <c r="H50" s="44">
        <f>(B7/B$40)*100</f>
        <v>1.7132553689829304</v>
      </c>
      <c r="I50" s="44">
        <f>(C7/C$40)*100</f>
        <v>2.2900274000930572</v>
      </c>
      <c r="J50" s="44">
        <f>(D7/D$40)*100</f>
        <v>2.4504829556131851</v>
      </c>
      <c r="K50" s="44">
        <f>(E7/E$40)*100</f>
        <v>2.4246454176169481</v>
      </c>
      <c r="L50" s="44">
        <f>(F7/F$40)*100</f>
        <v>2.4063574266708336</v>
      </c>
    </row>
    <row r="51" spans="1:12" x14ac:dyDescent="0.2">
      <c r="A51" t="str">
        <f>A8</f>
        <v>Agriculture</v>
      </c>
      <c r="B51" s="40">
        <f t="shared" si="17"/>
        <v>-6.2946904131468191</v>
      </c>
      <c r="C51" s="44">
        <f t="shared" si="17"/>
        <v>-3.5985808413582232</v>
      </c>
      <c r="D51" s="40">
        <f t="shared" si="17"/>
        <v>0.7050252556677794</v>
      </c>
      <c r="E51" s="40">
        <f t="shared" si="17"/>
        <v>0.27574104630276874</v>
      </c>
      <c r="F51" s="44">
        <f t="shared" ref="F51:F83" si="18">IF(AND(F$5-D$5 &lt;&gt; 0,D8&lt;&gt;0,F8&lt;&gt;0),(EXP(LN(F8/D8)/(F$5-D$5))-1)*100,0)</f>
        <v>0.41863206905277117</v>
      </c>
      <c r="H51" s="40">
        <f t="shared" ref="H51:L54" si="19">(B8/B$7)*100</f>
        <v>30.50059594755658</v>
      </c>
      <c r="I51" s="40">
        <f t="shared" si="19"/>
        <v>17.816507133826978</v>
      </c>
      <c r="J51" s="40">
        <f t="shared" si="19"/>
        <v>16.206543967280183</v>
      </c>
      <c r="K51" s="40">
        <f t="shared" si="19"/>
        <v>16.830414352840712</v>
      </c>
      <c r="L51" s="40">
        <f t="shared" si="19"/>
        <v>17.077078765390468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10.202361170058216</v>
      </c>
      <c r="C52" s="44">
        <f t="shared" si="17"/>
        <v>22.251308900523959</v>
      </c>
      <c r="D52" s="40">
        <f t="shared" si="17"/>
        <v>-2.2863379022243335</v>
      </c>
      <c r="E52" s="40">
        <f t="shared" si="17"/>
        <v>-1.2454138461217235</v>
      </c>
      <c r="F52" s="44">
        <f t="shared" si="18"/>
        <v>-1.5936148180109799</v>
      </c>
      <c r="H52" s="40">
        <f t="shared" si="19"/>
        <v>3.0870083432658029</v>
      </c>
      <c r="I52" s="40">
        <f t="shared" si="19"/>
        <v>3.4495214014809394</v>
      </c>
      <c r="J52" s="40">
        <f t="shared" si="19"/>
        <v>3.9792092706203199</v>
      </c>
      <c r="K52" s="40">
        <f t="shared" si="19"/>
        <v>3.5540367364374243</v>
      </c>
      <c r="L52" s="40">
        <f t="shared" si="19"/>
        <v>3.0949569910608896</v>
      </c>
    </row>
    <row r="53" spans="1:12" x14ac:dyDescent="0.2">
      <c r="A53" t="str">
        <f>A10</f>
        <v>Electricity and gas</v>
      </c>
      <c r="B53" s="40">
        <f t="shared" si="17"/>
        <v>19.627431947371377</v>
      </c>
      <c r="C53" s="44">
        <f t="shared" si="17"/>
        <v>4.1480421956015423</v>
      </c>
      <c r="D53" s="40">
        <f t="shared" si="17"/>
        <v>-0.29009018823883403</v>
      </c>
      <c r="E53" s="40">
        <f t="shared" si="17"/>
        <v>0.21562773665184665</v>
      </c>
      <c r="F53" s="44">
        <f t="shared" si="18"/>
        <v>4.6770741458757037E-2</v>
      </c>
      <c r="H53" s="40">
        <f t="shared" si="19"/>
        <v>32.55065554231232</v>
      </c>
      <c r="I53" s="40">
        <f t="shared" si="19"/>
        <v>50.505689001264223</v>
      </c>
      <c r="J53" s="40">
        <f t="shared" si="19"/>
        <v>49.633605998636632</v>
      </c>
      <c r="K53" s="40">
        <f t="shared" si="19"/>
        <v>49.047415634344262</v>
      </c>
      <c r="L53" s="40">
        <f t="shared" si="19"/>
        <v>49.46871310507678</v>
      </c>
    </row>
    <row r="54" spans="1:12" x14ac:dyDescent="0.2">
      <c r="A54" t="str">
        <f>A11</f>
        <v>Water and sewerage</v>
      </c>
      <c r="B54" s="40">
        <f t="shared" si="17"/>
        <v>2.4187414948916297</v>
      </c>
      <c r="C54" s="44">
        <f t="shared" si="17"/>
        <v>13.307741522712657</v>
      </c>
      <c r="D54" s="40">
        <f t="shared" si="17"/>
        <v>0.20245357558648092</v>
      </c>
      <c r="E54" s="40">
        <f t="shared" si="17"/>
        <v>6.1317395188908996E-2</v>
      </c>
      <c r="F54" s="44">
        <f t="shared" si="18"/>
        <v>0.10834068684364428</v>
      </c>
      <c r="H54" s="40">
        <f t="shared" si="19"/>
        <v>33.861740166865296</v>
      </c>
      <c r="I54" s="40">
        <f t="shared" si="19"/>
        <v>28.228282463427867</v>
      </c>
      <c r="J54" s="40">
        <f t="shared" si="19"/>
        <v>30.180640763462861</v>
      </c>
      <c r="K54" s="40">
        <f t="shared" si="19"/>
        <v>30.568133276377601</v>
      </c>
      <c r="L54" s="40">
        <f t="shared" si="19"/>
        <v>30.359251138471876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-1.8605398491068792</v>
      </c>
      <c r="C56" s="44">
        <f t="shared" si="20"/>
        <v>-7.1196430074935257</v>
      </c>
      <c r="D56" s="44">
        <f t="shared" si="20"/>
        <v>-0.44597109076021102</v>
      </c>
      <c r="E56" s="44">
        <f t="shared" si="20"/>
        <v>-0.94444306720156135</v>
      </c>
      <c r="F56" s="44">
        <f t="shared" si="18"/>
        <v>-0.77856367999591392</v>
      </c>
      <c r="H56" s="44">
        <f>(B13/B$40)*100</f>
        <v>13.072608130101207</v>
      </c>
      <c r="I56" s="44">
        <f>(C13/C$40)*100</f>
        <v>12.280411518378735</v>
      </c>
      <c r="J56" s="44">
        <f>(D13/D$40)*100</f>
        <v>11.516810530228042</v>
      </c>
      <c r="K56" s="44">
        <f>(E13/E$40)*100</f>
        <v>11.173047803111752</v>
      </c>
      <c r="L56" s="44">
        <f>(F13/F$40)*100</f>
        <v>9.9547869425989042</v>
      </c>
    </row>
    <row r="57" spans="1:12" x14ac:dyDescent="0.2">
      <c r="A57" t="str">
        <f>A14</f>
        <v>Food drink and tobacco</v>
      </c>
      <c r="B57" s="40">
        <f t="shared" si="20"/>
        <v>3.3650338138648817</v>
      </c>
      <c r="C57" s="44">
        <f t="shared" si="20"/>
        <v>-4.0971168437025423</v>
      </c>
      <c r="D57" s="40">
        <f t="shared" si="20"/>
        <v>0.1442487066044329</v>
      </c>
      <c r="E57" s="40">
        <f t="shared" si="20"/>
        <v>-0.28873170756819055</v>
      </c>
      <c r="F57" s="44">
        <f t="shared" si="18"/>
        <v>-0.14461330577412168</v>
      </c>
      <c r="H57" s="40">
        <f t="shared" ref="H57:L59" si="21">(B14/B$13)*100</f>
        <v>6.3122871692336542</v>
      </c>
      <c r="I57" s="40">
        <f t="shared" si="21"/>
        <v>7.7679548707586106</v>
      </c>
      <c r="J57" s="40">
        <f t="shared" si="21"/>
        <v>8.02074079445946</v>
      </c>
      <c r="K57" s="40">
        <f t="shared" si="21"/>
        <v>8.2613370907337877</v>
      </c>
      <c r="L57" s="40">
        <f t="shared" si="21"/>
        <v>8.8247885027010398</v>
      </c>
    </row>
    <row r="58" spans="1:12" x14ac:dyDescent="0.2">
      <c r="A58" t="str">
        <f>A15</f>
        <v>Engineering</v>
      </c>
      <c r="B58" s="40">
        <f t="shared" si="20"/>
        <v>-0.98433094644053698</v>
      </c>
      <c r="C58" s="44">
        <f t="shared" si="20"/>
        <v>-7.660640773223248</v>
      </c>
      <c r="D58" s="40">
        <f t="shared" si="20"/>
        <v>0.44570868154050203</v>
      </c>
      <c r="E58" s="40">
        <f t="shared" si="20"/>
        <v>-1.0950711444763228</v>
      </c>
      <c r="F58" s="44">
        <f t="shared" si="18"/>
        <v>-0.58412201020502375</v>
      </c>
      <c r="H58" s="40">
        <f t="shared" si="21"/>
        <v>18.158955293823652</v>
      </c>
      <c r="I58" s="40">
        <f t="shared" si="21"/>
        <v>18.816199376947026</v>
      </c>
      <c r="J58" s="40">
        <f t="shared" si="21"/>
        <v>18.706601156698209</v>
      </c>
      <c r="K58" s="40">
        <f t="shared" si="21"/>
        <v>19.559494234120674</v>
      </c>
      <c r="L58" s="40">
        <f t="shared" si="21"/>
        <v>19.264091326062537</v>
      </c>
    </row>
    <row r="59" spans="1:12" x14ac:dyDescent="0.2">
      <c r="A59" t="str">
        <f>A16</f>
        <v>Rest of manufacturing</v>
      </c>
      <c r="B59" s="40">
        <f t="shared" si="20"/>
        <v>-2.5542211553175376</v>
      </c>
      <c r="C59" s="44">
        <f t="shared" si="20"/>
        <v>-7.3007936143861141</v>
      </c>
      <c r="D59" s="40">
        <f t="shared" si="20"/>
        <v>-0.74490112890411853</v>
      </c>
      <c r="E59" s="40">
        <f t="shared" si="20"/>
        <v>-0.98129049934920776</v>
      </c>
      <c r="F59" s="44">
        <f t="shared" si="18"/>
        <v>-0.90255666362820675</v>
      </c>
      <c r="H59" s="40">
        <f t="shared" si="21"/>
        <v>75.528757536942692</v>
      </c>
      <c r="I59" s="40">
        <f t="shared" si="21"/>
        <v>73.415845752294359</v>
      </c>
      <c r="J59" s="40">
        <f t="shared" si="21"/>
        <v>73.272658048842331</v>
      </c>
      <c r="K59" s="40">
        <f t="shared" si="21"/>
        <v>72.179168675145533</v>
      </c>
      <c r="L59" s="40">
        <f t="shared" si="21"/>
        <v>71.911120171236419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2.8090716901228774</v>
      </c>
      <c r="C61" s="44">
        <f>IF(AND(D$5-C$5 &lt;&gt; 0,C18&lt;&gt;0,D18&lt;&gt;0),(EXP(LN(D18/C18)/(D$5-C$5))-1)*100,0)</f>
        <v>-4.6796189052869526</v>
      </c>
      <c r="D61" s="44">
        <f>IF(AND(E$5-D$5 &lt;&gt; 0,D18&lt;&gt;0,E18&lt;&gt;0),(EXP(LN(E18/D18)/(E$5-D$5))-1)*100,0)</f>
        <v>-0.6472264917479098</v>
      </c>
      <c r="E61" s="44">
        <f>IF(AND(F$5-E$5 &lt;&gt; 0,E18&lt;&gt;0,F18&lt;&gt;0),(EXP(LN(F18/E18)/(F$5-E$5))-1)*100,0)</f>
        <v>-7.6858730180506818E-2</v>
      </c>
      <c r="F61" s="44">
        <f t="shared" si="18"/>
        <v>-0.26734421291023658</v>
      </c>
      <c r="H61" s="44">
        <f>(B18/B$40)*100</f>
        <v>5.8706053161966922</v>
      </c>
      <c r="I61" s="44">
        <f>(C18/C$40)*100</f>
        <v>6.6417825569973692</v>
      </c>
      <c r="J61" s="44">
        <f>(D18/D$40)*100</f>
        <v>6.3924280577792754</v>
      </c>
      <c r="K61" s="44">
        <f>(E18/E$40)*100</f>
        <v>6.1391897686384986</v>
      </c>
      <c r="L61" s="44">
        <f>(F18/F$40)*100</f>
        <v>5.9682047494003436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0.64103282546383866</v>
      </c>
      <c r="C63" s="44">
        <f t="shared" si="22"/>
        <v>2.1741901141680842E-2</v>
      </c>
      <c r="D63" s="44">
        <f t="shared" si="22"/>
        <v>0.15467920266303281</v>
      </c>
      <c r="E63" s="44">
        <f t="shared" si="22"/>
        <v>0.34023263530944536</v>
      </c>
      <c r="F63" s="44">
        <f t="shared" si="18"/>
        <v>0.27834332595311206</v>
      </c>
      <c r="H63" s="44">
        <f>(B20/B$40)*100</f>
        <v>26.54974056126979</v>
      </c>
      <c r="I63" s="44">
        <f>(C20/C$40)*100</f>
        <v>27.582691412914251</v>
      </c>
      <c r="J63" s="44">
        <f>(D20/D$40)*100</f>
        <v>27.85649557551687</v>
      </c>
      <c r="K63" s="44">
        <f>(E20/E$40)*100</f>
        <v>27.850175349196562</v>
      </c>
      <c r="L63" s="44">
        <f>(F20/F$40)*100</f>
        <v>28.226097755987471</v>
      </c>
    </row>
    <row r="64" spans="1:12" x14ac:dyDescent="0.2">
      <c r="A64" t="str">
        <f>A21</f>
        <v>Wholesale and retail trade</v>
      </c>
      <c r="B64" s="40">
        <f t="shared" si="22"/>
        <v>-0.92507074056293881</v>
      </c>
      <c r="C64" s="44">
        <f t="shared" si="22"/>
        <v>0.2253286042141367</v>
      </c>
      <c r="D64" s="40">
        <f t="shared" si="22"/>
        <v>-0.17659441135731146</v>
      </c>
      <c r="E64" s="40">
        <f t="shared" si="22"/>
        <v>4.1087160472796924E-2</v>
      </c>
      <c r="F64" s="44">
        <f t="shared" si="18"/>
        <v>-3.1526055855657376E-2</v>
      </c>
      <c r="H64" s="40">
        <f t="shared" ref="H64:L66" si="23">(B21/B$20)*100</f>
        <v>57.39095656721814</v>
      </c>
      <c r="I64" s="40">
        <f t="shared" si="23"/>
        <v>53.901171813499502</v>
      </c>
      <c r="J64" s="40">
        <f t="shared" si="23"/>
        <v>54.010883578688507</v>
      </c>
      <c r="K64" s="40">
        <f t="shared" si="23"/>
        <v>53.123535668330199</v>
      </c>
      <c r="L64" s="40">
        <f t="shared" si="23"/>
        <v>51.560837431340389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4.5134541178282861</v>
      </c>
      <c r="C65" s="44">
        <f t="shared" si="22"/>
        <v>3.1636760335551628</v>
      </c>
      <c r="D65" s="40">
        <f t="shared" si="22"/>
        <v>0.59027724797378056</v>
      </c>
      <c r="E65" s="40">
        <f t="shared" si="22"/>
        <v>1.3446522010873707E-2</v>
      </c>
      <c r="F65" s="44">
        <f t="shared" si="18"/>
        <v>0.2053549561805923</v>
      </c>
      <c r="H65" s="40">
        <f t="shared" si="23"/>
        <v>17.136220648069088</v>
      </c>
      <c r="I65" s="40">
        <f t="shared" si="23"/>
        <v>19.929826139762895</v>
      </c>
      <c r="J65" s="40">
        <f t="shared" si="23"/>
        <v>20.555872035499018</v>
      </c>
      <c r="K65" s="40">
        <f t="shared" si="23"/>
        <v>21.00679078001</v>
      </c>
      <c r="L65" s="40">
        <f t="shared" si="23"/>
        <v>20.332585626779395</v>
      </c>
    </row>
    <row r="66" spans="1:12" x14ac:dyDescent="0.2">
      <c r="A66" t="str">
        <f>A23</f>
        <v>Accommodation and food</v>
      </c>
      <c r="B66" s="40">
        <f t="shared" si="22"/>
        <v>1.3217324099138228</v>
      </c>
      <c r="C66" s="44">
        <f t="shared" si="22"/>
        <v>-2.7904311703192852</v>
      </c>
      <c r="D66" s="40">
        <f t="shared" si="22"/>
        <v>0.49607057322906822</v>
      </c>
      <c r="E66" s="40">
        <f t="shared" si="22"/>
        <v>1.1758366612512061</v>
      </c>
      <c r="F66" s="44">
        <f t="shared" si="18"/>
        <v>0.94873860508719599</v>
      </c>
      <c r="H66" s="40">
        <f t="shared" si="23"/>
        <v>25.472822784712772</v>
      </c>
      <c r="I66" s="40">
        <f t="shared" si="23"/>
        <v>26.16900204673761</v>
      </c>
      <c r="J66" s="40">
        <f t="shared" si="23"/>
        <v>25.433244385812472</v>
      </c>
      <c r="K66" s="40">
        <f t="shared" si="23"/>
        <v>25.869673551659801</v>
      </c>
      <c r="L66" s="40">
        <f t="shared" si="23"/>
        <v>28.106576941880213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-1.1372154208301399</v>
      </c>
      <c r="C68" s="44">
        <f t="shared" si="24"/>
        <v>-1.9248128527531105</v>
      </c>
      <c r="D68" s="44">
        <f t="shared" si="24"/>
        <v>3.5303526143648511E-2</v>
      </c>
      <c r="E68" s="44">
        <f t="shared" si="24"/>
        <v>0.48530950304226383</v>
      </c>
      <c r="F68" s="44">
        <f t="shared" si="18"/>
        <v>0.33508303269662587</v>
      </c>
      <c r="H68" s="44">
        <f>(B25/B$40)*100</f>
        <v>23.443827073518882</v>
      </c>
      <c r="I68" s="44">
        <f>(C25/C$40)*100</f>
        <v>22.679625704389174</v>
      </c>
      <c r="J68" s="44">
        <f>(D25/D$40)*100</f>
        <v>22.459002017013081</v>
      </c>
      <c r="K68" s="44">
        <f>(E25/E$40)*100</f>
        <v>22.32040948646404</v>
      </c>
      <c r="L68" s="44">
        <f>(F25/F$40)*100</f>
        <v>22.950902840630057</v>
      </c>
    </row>
    <row r="69" spans="1:12" x14ac:dyDescent="0.2">
      <c r="A69" t="str">
        <f>A26</f>
        <v>Media</v>
      </c>
      <c r="B69" s="40">
        <f t="shared" si="24"/>
        <v>3.9101559789707085</v>
      </c>
      <c r="C69" s="44">
        <f t="shared" si="24"/>
        <v>-3.0789825970549911</v>
      </c>
      <c r="D69" s="40">
        <f t="shared" si="24"/>
        <v>-0.41082018946848597</v>
      </c>
      <c r="E69" s="40">
        <f t="shared" si="24"/>
        <v>0.17832947025333556</v>
      </c>
      <c r="F69" s="44">
        <f t="shared" si="18"/>
        <v>-1.8439989577501148E-2</v>
      </c>
      <c r="H69" s="40">
        <f t="shared" ref="H69:L71" si="25">(B26/B$25)*100</f>
        <v>2.2324422726837283</v>
      </c>
      <c r="I69" s="40">
        <f t="shared" si="25"/>
        <v>2.72446272099788</v>
      </c>
      <c r="J69" s="40">
        <f t="shared" si="25"/>
        <v>2.6924006619438088</v>
      </c>
      <c r="K69" s="40">
        <f t="shared" si="25"/>
        <v>2.6328977652386976</v>
      </c>
      <c r="L69" s="40">
        <f t="shared" si="25"/>
        <v>2.553560218219753</v>
      </c>
    </row>
    <row r="70" spans="1:12" x14ac:dyDescent="0.2">
      <c r="A70" t="str">
        <f>A27</f>
        <v>Information technology</v>
      </c>
      <c r="B70" s="40">
        <f t="shared" si="24"/>
        <v>-6.631283250862074</v>
      </c>
      <c r="C70" s="44">
        <f t="shared" si="24"/>
        <v>-13.116522811343856</v>
      </c>
      <c r="D70" s="40">
        <f t="shared" si="24"/>
        <v>1.6677576298733232</v>
      </c>
      <c r="E70" s="40">
        <f t="shared" si="24"/>
        <v>0.9301942012363229</v>
      </c>
      <c r="F70" s="44">
        <f t="shared" si="18"/>
        <v>1.1754522234323606</v>
      </c>
      <c r="H70" s="40">
        <f t="shared" si="25"/>
        <v>7.435957737768617</v>
      </c>
      <c r="I70" s="40">
        <f t="shared" si="25"/>
        <v>5.9157677824077153</v>
      </c>
      <c r="J70" s="40">
        <f t="shared" si="25"/>
        <v>5.2406983879065265</v>
      </c>
      <c r="K70" s="40">
        <f t="shared" si="25"/>
        <v>5.6824931323780596</v>
      </c>
      <c r="L70" s="40">
        <f t="shared" si="25"/>
        <v>5.9391495795644413</v>
      </c>
    </row>
    <row r="71" spans="1:12" x14ac:dyDescent="0.2">
      <c r="A71" t="str">
        <f>A28</f>
        <v>Finance and insurance</v>
      </c>
      <c r="B71" s="40">
        <f t="shared" si="24"/>
        <v>-2.4787231703198076</v>
      </c>
      <c r="C71" s="44">
        <f t="shared" si="24"/>
        <v>-5.8239810986414948</v>
      </c>
      <c r="D71" s="40">
        <f t="shared" si="24"/>
        <v>0.61947256642997939</v>
      </c>
      <c r="E71" s="40">
        <f t="shared" si="24"/>
        <v>-2.5570634369986855E-2</v>
      </c>
      <c r="F71" s="44">
        <f t="shared" si="18"/>
        <v>0.18898298620708687</v>
      </c>
      <c r="H71" s="40">
        <f t="shared" si="25"/>
        <v>8.1519419547588363</v>
      </c>
      <c r="I71" s="40">
        <f t="shared" si="25"/>
        <v>7.7183992413812019</v>
      </c>
      <c r="J71" s="40">
        <f t="shared" si="25"/>
        <v>7.41153939123482</v>
      </c>
      <c r="K71" s="40">
        <f t="shared" si="25"/>
        <v>7.6304848169871518</v>
      </c>
      <c r="L71" s="40">
        <f t="shared" si="25"/>
        <v>7.2512975587327642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0.88592832836509317</v>
      </c>
      <c r="C72" s="44">
        <f t="shared" si="27"/>
        <v>-9.9216363394874492</v>
      </c>
      <c r="D72" s="40">
        <f t="shared" si="27"/>
        <v>-5.9049347361728177E-2</v>
      </c>
      <c r="E72" s="40">
        <f t="shared" si="27"/>
        <v>1.4953725084649205</v>
      </c>
      <c r="F72" s="44">
        <f t="shared" si="18"/>
        <v>0.97456400913322749</v>
      </c>
      <c r="H72" s="40">
        <f t="shared" ref="H72:L72" si="28">(B29/B$25)*100</f>
        <v>6.3306244392763498</v>
      </c>
      <c r="I72" s="40">
        <f t="shared" si="28"/>
        <v>6.8649530878156142</v>
      </c>
      <c r="J72" s="40">
        <f t="shared" si="28"/>
        <v>6.3052007214443773</v>
      </c>
      <c r="K72" s="40">
        <f t="shared" si="28"/>
        <v>6.2755215680451464</v>
      </c>
      <c r="L72" s="40">
        <f t="shared" si="28"/>
        <v>6.9356393184611411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-3.3862989297543278</v>
      </c>
      <c r="C73" s="44">
        <f t="shared" si="29"/>
        <v>4.5024661749396122</v>
      </c>
      <c r="D73" s="40">
        <f t="shared" si="29"/>
        <v>0.69773814004057133</v>
      </c>
      <c r="E73" s="40">
        <f t="shared" si="29"/>
        <v>0.67503523870220405</v>
      </c>
      <c r="F73" s="44">
        <f t="shared" si="18"/>
        <v>0.68260230370205122</v>
      </c>
      <c r="H73" s="40">
        <f t="shared" ref="H73:L73" si="30">(B30/B$25)*100</f>
        <v>22.092729537397542</v>
      </c>
      <c r="I73" s="40">
        <f t="shared" si="30"/>
        <v>20.14990015774168</v>
      </c>
      <c r="J73" s="40">
        <f t="shared" si="30"/>
        <v>21.470407764823936</v>
      </c>
      <c r="K73" s="40">
        <f t="shared" si="30"/>
        <v>22.190771400994851</v>
      </c>
      <c r="L73" s="40">
        <f t="shared" si="30"/>
        <v>22.613331918618577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0.59325531625120664</v>
      </c>
      <c r="C74" s="44">
        <f t="shared" si="31"/>
        <v>-2.2771452374335976</v>
      </c>
      <c r="D74" s="40">
        <f t="shared" si="31"/>
        <v>0.47681791790636918</v>
      </c>
      <c r="E74" s="40">
        <f t="shared" si="31"/>
        <v>0.44869381937937547</v>
      </c>
      <c r="F74" s="44">
        <f t="shared" si="18"/>
        <v>0.45806764410025735</v>
      </c>
      <c r="H74" s="40">
        <f>(B31/B$25)*100</f>
        <v>30.632278519602451</v>
      </c>
      <c r="I74" s="40">
        <f t="shared" ref="I74:L74" si="32">(C31/C$25)*100</f>
        <v>32.833970074676444</v>
      </c>
      <c r="J74" s="40">
        <f t="shared" si="32"/>
        <v>32.716014949517522</v>
      </c>
      <c r="K74" s="40">
        <f t="shared" si="32"/>
        <v>33.444390823372174</v>
      </c>
      <c r="L74" s="40">
        <f t="shared" si="32"/>
        <v>33.322722972315738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2.6571705667900014</v>
      </c>
      <c r="C75" s="44">
        <f t="shared" si="33"/>
        <v>-6.4585496069996751</v>
      </c>
      <c r="D75" s="40">
        <f t="shared" si="33"/>
        <v>0.45248584706791828</v>
      </c>
      <c r="E75" s="40">
        <f t="shared" si="33"/>
        <v>0.83586396037775845</v>
      </c>
      <c r="F75" s="44">
        <f t="shared" si="18"/>
        <v>0.70790895696333234</v>
      </c>
      <c r="H75" s="40">
        <f t="shared" ref="H75:L75" si="34">(B32/B$25)*100</f>
        <v>10.576881200623651</v>
      </c>
      <c r="I75" s="40">
        <f t="shared" si="34"/>
        <v>12.29655430233513</v>
      </c>
      <c r="J75" s="40">
        <f t="shared" si="34"/>
        <v>11.728119596139921</v>
      </c>
      <c r="K75" s="40">
        <f t="shared" si="34"/>
        <v>11.97471972678003</v>
      </c>
      <c r="L75" s="40">
        <f t="shared" si="34"/>
        <v>12.399091045739549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-3.2762258320440107</v>
      </c>
      <c r="C76" s="44">
        <f t="shared" si="35"/>
        <v>6.0913705583754529</v>
      </c>
      <c r="D76" s="40">
        <f t="shared" si="35"/>
        <v>-3.9111312882868066</v>
      </c>
      <c r="E76" s="40">
        <f t="shared" si="35"/>
        <v>-0.75040279581738423</v>
      </c>
      <c r="F76" s="44">
        <f t="shared" si="18"/>
        <v>-1.8153652892971439</v>
      </c>
      <c r="H76" s="40">
        <f t="shared" ref="H76:L76" si="36">(B33/B$25)*100</f>
        <v>12.547144337888829</v>
      </c>
      <c r="I76" s="40">
        <f t="shared" si="36"/>
        <v>11.495992632644347</v>
      </c>
      <c r="J76" s="40">
        <f t="shared" si="36"/>
        <v>12.435618526989089</v>
      </c>
      <c r="K76" s="40">
        <f t="shared" si="36"/>
        <v>10.16872076620389</v>
      </c>
      <c r="L76" s="40">
        <f t="shared" si="36"/>
        <v>8.9852073883480497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-1.0223192412602389</v>
      </c>
      <c r="C78" s="44">
        <f t="shared" ref="C78:C83" si="38">IF(AND(D$5-C$5 &lt;&gt; 0,C35&lt;&gt;0,D35&lt;&gt;0),(EXP(LN(D35/C35)/(D$5-C$5))-1)*100,0)</f>
        <v>1.8138058024387282</v>
      </c>
      <c r="D78" s="44">
        <f t="shared" si="37"/>
        <v>0.67827019259087962</v>
      </c>
      <c r="E78" s="44">
        <f t="shared" si="37"/>
        <v>0.33856393409021912</v>
      </c>
      <c r="F78" s="44">
        <f t="shared" si="18"/>
        <v>0.45167180345637714</v>
      </c>
      <c r="H78" s="44">
        <f>(B35/B$40)*100</f>
        <v>29.349963549930504</v>
      </c>
      <c r="I78" s="44">
        <f>(C35/C$40)*100</f>
        <v>28.525461407227414</v>
      </c>
      <c r="J78" s="44">
        <f>(D35/D$40)*100</f>
        <v>29.324780863849544</v>
      </c>
      <c r="K78" s="44">
        <f>(E35/E$40)*100</f>
        <v>30.092532174972209</v>
      </c>
      <c r="L78" s="44">
        <f>(F35/F$40)*100</f>
        <v>30.493650284712388</v>
      </c>
    </row>
    <row r="79" spans="1:12" x14ac:dyDescent="0.2">
      <c r="A79" t="str">
        <f>A36</f>
        <v>Public admin. and defence</v>
      </c>
      <c r="B79" s="40">
        <f t="shared" si="37"/>
        <v>0.34817088923981832</v>
      </c>
      <c r="C79" s="44">
        <f t="shared" si="38"/>
        <v>1.9580645161291432</v>
      </c>
      <c r="D79" s="40">
        <f t="shared" si="37"/>
        <v>-0.71375814646628122</v>
      </c>
      <c r="E79" s="40">
        <f t="shared" si="37"/>
        <v>4.9732788263368022E-2</v>
      </c>
      <c r="F79" s="44">
        <f t="shared" si="18"/>
        <v>-0.20541431369721641</v>
      </c>
      <c r="H79" s="40">
        <f>(B36/B$35)*100</f>
        <v>21.270437626104531</v>
      </c>
      <c r="I79" s="40">
        <f t="shared" ref="I79:L81" si="39">(C36/C$35)*100</f>
        <v>22.473213379536332</v>
      </c>
      <c r="J79" s="40">
        <f t="shared" si="39"/>
        <v>22.505055395744947</v>
      </c>
      <c r="K79" s="40">
        <f t="shared" si="39"/>
        <v>20.991657029572121</v>
      </c>
      <c r="L79" s="40">
        <f t="shared" si="39"/>
        <v>20.395165905793718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6.2119898712453825E-2</v>
      </c>
      <c r="C80" s="44">
        <f t="shared" si="38"/>
        <v>-3.015472055573043</v>
      </c>
      <c r="D80" s="40">
        <f t="shared" si="40"/>
        <v>1.1961289798420927</v>
      </c>
      <c r="E80" s="40">
        <f t="shared" si="40"/>
        <v>0.32542192574094297</v>
      </c>
      <c r="F80" s="44">
        <f t="shared" si="18"/>
        <v>0.61482200035680723</v>
      </c>
      <c r="H80" s="40">
        <f>(B37/B$35)*100</f>
        <v>30.771585611911245</v>
      </c>
      <c r="I80" s="40">
        <f t="shared" si="39"/>
        <v>32.142494671673603</v>
      </c>
      <c r="J80" s="40">
        <f t="shared" si="39"/>
        <v>30.617897524992184</v>
      </c>
      <c r="K80" s="40">
        <f t="shared" si="39"/>
        <v>31.413486425463947</v>
      </c>
      <c r="L80" s="40">
        <f t="shared" si="39"/>
        <v>31.372366337029028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-2.3778313708689214</v>
      </c>
      <c r="C81" s="44">
        <f t="shared" si="38"/>
        <v>5.1626094179285431</v>
      </c>
      <c r="D81" s="40">
        <f t="shared" si="40"/>
        <v>0.9847280446739104</v>
      </c>
      <c r="E81" s="40">
        <f t="shared" si="40"/>
        <v>0.47218036731564439</v>
      </c>
      <c r="F81" s="44">
        <f t="shared" si="18"/>
        <v>0.64273989089609351</v>
      </c>
      <c r="H81" s="40">
        <f>(B38/B$35)*100</f>
        <v>47.957976761984227</v>
      </c>
      <c r="I81" s="40">
        <f t="shared" si="39"/>
        <v>45.384291948790064</v>
      </c>
      <c r="J81" s="40">
        <f t="shared" si="39"/>
        <v>46.87704707926288</v>
      </c>
      <c r="K81" s="40">
        <f t="shared" si="39"/>
        <v>47.594856544963932</v>
      </c>
      <c r="L81" s="40">
        <f t="shared" si="39"/>
        <v>48.232467757177261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-0.31472867268405036</v>
      </c>
      <c r="C83" s="206">
        <f t="shared" si="38"/>
        <v>-0.96138137827641579</v>
      </c>
      <c r="D83" s="43">
        <f>IF(AND(E$5-D$5 &lt;&gt; 0,D40&lt;&gt;0,E40&lt;&gt;0),(EXP(LN(E40/D40)/(E$5-D$5))-1)*100,0)</f>
        <v>0.15922454414902809</v>
      </c>
      <c r="E83" s="43">
        <f>IF(AND(F$5-E$5 &lt;&gt; 0,E40&lt;&gt;0,F40&lt;&gt;0),(EXP(LN(F40/E40)/(F$5-E$5))-1)*100,0)</f>
        <v>0.20578921188203481</v>
      </c>
      <c r="F83" s="206">
        <f t="shared" si="18"/>
        <v>0.1902652511108327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6.9428190332837092</v>
      </c>
      <c r="C89" s="44">
        <f>IF(AND(F$5-D$5 &lt;&gt; 0,D7&lt;&gt;0,F7&lt;&gt;0),(EXP(LN(F7/D7)/(F$5-D$5))-1)*100,0)</f>
        <v>6.8968468615304701E-2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-5.7615693209907226</v>
      </c>
      <c r="C90" s="44">
        <f t="shared" ref="C90:C122" si="43">IF(AND(F$5-D$5 &lt;&gt; 0,D8&lt;&gt;0,F8&lt;&gt;0),(EXP(LN(F8/D8)/(F$5-D$5))-1)*100,0)</f>
        <v>0.41863206905277117</v>
      </c>
    </row>
    <row r="91" spans="1:12" x14ac:dyDescent="0.2">
      <c r="A91" s="30" t="str">
        <f t="shared" si="41"/>
        <v>Mining and quarrying</v>
      </c>
      <c r="B91" s="44">
        <f t="shared" si="42"/>
        <v>12.513186170685241</v>
      </c>
      <c r="C91" s="44">
        <f t="shared" si="43"/>
        <v>-1.5936148180109799</v>
      </c>
    </row>
    <row r="92" spans="1:12" x14ac:dyDescent="0.2">
      <c r="A92" s="30" t="str">
        <f t="shared" si="41"/>
        <v>Electricity and gas</v>
      </c>
      <c r="B92" s="44">
        <f t="shared" si="42"/>
        <v>16.357624389764737</v>
      </c>
      <c r="C92" s="44">
        <f t="shared" si="43"/>
        <v>4.6770741458757037E-2</v>
      </c>
    </row>
    <row r="93" spans="1:12" x14ac:dyDescent="0.2">
      <c r="A93" s="30" t="str">
        <f t="shared" si="41"/>
        <v>Water and sewerage</v>
      </c>
      <c r="B93" s="44">
        <f t="shared" si="42"/>
        <v>4.5094265216972573</v>
      </c>
      <c r="C93" s="44">
        <f t="shared" si="43"/>
        <v>0.10834068684364428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-2.9356597593099942</v>
      </c>
      <c r="C95" s="44">
        <f t="shared" si="43"/>
        <v>-0.77856367999591392</v>
      </c>
    </row>
    <row r="96" spans="1:12" x14ac:dyDescent="0.2">
      <c r="A96" s="30" t="str">
        <f t="shared" si="41"/>
        <v>Food drink and tobacco</v>
      </c>
      <c r="B96" s="44">
        <f t="shared" si="42"/>
        <v>1.8275403697670001</v>
      </c>
      <c r="C96" s="44">
        <f t="shared" si="43"/>
        <v>-0.14461330577412168</v>
      </c>
    </row>
    <row r="97" spans="1:3" x14ac:dyDescent="0.2">
      <c r="A97" s="30" t="str">
        <f t="shared" si="41"/>
        <v>Engineering</v>
      </c>
      <c r="B97" s="44">
        <f t="shared" si="42"/>
        <v>-2.3571353240734449</v>
      </c>
      <c r="C97" s="44">
        <f t="shared" si="43"/>
        <v>-0.58412201020502375</v>
      </c>
    </row>
    <row r="98" spans="1:3" x14ac:dyDescent="0.2">
      <c r="A98" s="30" t="str">
        <f t="shared" si="41"/>
        <v>Rest of manufacturing</v>
      </c>
      <c r="B98" s="44">
        <f t="shared" si="42"/>
        <v>-3.5225917625843262</v>
      </c>
      <c r="C98" s="44">
        <f t="shared" si="43"/>
        <v>-0.90255666362820675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1.2656848581371172</v>
      </c>
      <c r="C100" s="44">
        <f t="shared" si="43"/>
        <v>-0.26734421291023658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0.51686864742228611</v>
      </c>
      <c r="C102" s="44">
        <f t="shared" si="43"/>
        <v>0.27834332595311206</v>
      </c>
    </row>
    <row r="103" spans="1:3" x14ac:dyDescent="0.2">
      <c r="A103" s="30" t="str">
        <f t="shared" si="41"/>
        <v>Wholesale and retail trade</v>
      </c>
      <c r="B103" s="44">
        <f t="shared" si="42"/>
        <v>-0.69605210709527965</v>
      </c>
      <c r="C103" s="44">
        <f t="shared" si="43"/>
        <v>-3.1526055855657376E-2</v>
      </c>
    </row>
    <row r="104" spans="1:3" x14ac:dyDescent="0.2">
      <c r="A104" s="30" t="str">
        <f t="shared" si="41"/>
        <v>Transport and storage</v>
      </c>
      <c r="B104" s="44">
        <f t="shared" si="42"/>
        <v>4.2420930187335726</v>
      </c>
      <c r="C104" s="44">
        <f t="shared" si="43"/>
        <v>0.2053549561805923</v>
      </c>
    </row>
    <row r="105" spans="1:3" x14ac:dyDescent="0.2">
      <c r="A105" s="30" t="str">
        <f t="shared" si="41"/>
        <v>Accommodation and food</v>
      </c>
      <c r="B105" s="44">
        <f t="shared" si="42"/>
        <v>0.4856135990428001</v>
      </c>
      <c r="C105" s="44">
        <f t="shared" si="43"/>
        <v>0.94873860508719599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-1.2952392760916753</v>
      </c>
      <c r="C107" s="44">
        <f t="shared" si="43"/>
        <v>0.33508303269662587</v>
      </c>
    </row>
    <row r="108" spans="1:3" x14ac:dyDescent="0.2">
      <c r="A108" s="30" t="str">
        <f t="shared" si="41"/>
        <v>Media</v>
      </c>
      <c r="B108" s="44">
        <f t="shared" si="42"/>
        <v>2.4731272891509226</v>
      </c>
      <c r="C108" s="44">
        <f t="shared" si="43"/>
        <v>-1.8439989577501148E-2</v>
      </c>
    </row>
    <row r="109" spans="1:3" x14ac:dyDescent="0.2">
      <c r="A109" s="30" t="str">
        <f t="shared" si="41"/>
        <v>Information technology</v>
      </c>
      <c r="B109" s="44">
        <f t="shared" si="42"/>
        <v>-7.9659464170240168</v>
      </c>
      <c r="C109" s="44">
        <f t="shared" si="43"/>
        <v>1.1754522234323606</v>
      </c>
    </row>
    <row r="110" spans="1:3" x14ac:dyDescent="0.2">
      <c r="A110" s="30" t="str">
        <f t="shared" si="41"/>
        <v>Finance and insurance</v>
      </c>
      <c r="B110" s="44">
        <f t="shared" si="42"/>
        <v>-3.1571485087397044</v>
      </c>
      <c r="C110" s="44">
        <f t="shared" si="43"/>
        <v>0.18898298620708687</v>
      </c>
    </row>
    <row r="111" spans="1:3" x14ac:dyDescent="0.2">
      <c r="A111" s="30" t="str">
        <f t="shared" si="41"/>
        <v>Real estate</v>
      </c>
      <c r="B111" s="44">
        <f t="shared" si="42"/>
        <v>-1.3746463837722489</v>
      </c>
      <c r="C111" s="44">
        <f t="shared" si="43"/>
        <v>0.97456400913322749</v>
      </c>
    </row>
    <row r="112" spans="1:3" x14ac:dyDescent="0.2">
      <c r="A112" s="30" t="str">
        <f t="shared" si="41"/>
        <v>Professional services</v>
      </c>
      <c r="B112" s="44">
        <f t="shared" si="42"/>
        <v>-1.8576882983516452</v>
      </c>
      <c r="C112" s="44">
        <f t="shared" si="43"/>
        <v>0.68260230370205122</v>
      </c>
    </row>
    <row r="113" spans="1:3" x14ac:dyDescent="0.2">
      <c r="A113" s="30" t="str">
        <f t="shared" si="41"/>
        <v>Support services</v>
      </c>
      <c r="B113" s="44">
        <f t="shared" si="42"/>
        <v>1.2508244461351126E-2</v>
      </c>
      <c r="C113" s="44">
        <f t="shared" si="43"/>
        <v>0.45806764410025735</v>
      </c>
    </row>
    <row r="114" spans="1:3" x14ac:dyDescent="0.2">
      <c r="A114" s="30" t="str">
        <f t="shared" si="41"/>
        <v>Arts and entertainment</v>
      </c>
      <c r="B114" s="44">
        <f t="shared" si="42"/>
        <v>0.76558996799558354</v>
      </c>
      <c r="C114" s="44">
        <f t="shared" si="43"/>
        <v>0.70790895696333234</v>
      </c>
    </row>
    <row r="115" spans="1:3" x14ac:dyDescent="0.2">
      <c r="A115" s="30" t="str">
        <f t="shared" si="41"/>
        <v>Other services</v>
      </c>
      <c r="B115" s="44">
        <f t="shared" si="42"/>
        <v>-1.4713347556971623</v>
      </c>
      <c r="C115" s="44">
        <f t="shared" si="43"/>
        <v>-1.8153652892971439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-0.46148600098521175</v>
      </c>
      <c r="C117" s="44">
        <f t="shared" si="43"/>
        <v>0.45167180345637714</v>
      </c>
    </row>
    <row r="118" spans="1:3" x14ac:dyDescent="0.2">
      <c r="A118" s="30" t="str">
        <f t="shared" si="41"/>
        <v>Public admin. and defence</v>
      </c>
      <c r="B118" s="44">
        <f t="shared" si="42"/>
        <v>0.66810307094817833</v>
      </c>
      <c r="C118" s="44">
        <f t="shared" si="43"/>
        <v>-0.20541431369721641</v>
      </c>
    </row>
    <row r="119" spans="1:3" x14ac:dyDescent="0.2">
      <c r="A119" s="30" t="str">
        <f t="shared" si="41"/>
        <v>Education</v>
      </c>
      <c r="B119" s="44">
        <f t="shared" si="42"/>
        <v>-0.56111387121730028</v>
      </c>
      <c r="C119" s="44">
        <f t="shared" si="43"/>
        <v>0.61482200035680723</v>
      </c>
    </row>
    <row r="120" spans="1:3" x14ac:dyDescent="0.2">
      <c r="A120" s="30" t="str">
        <f t="shared" si="41"/>
        <v>Health and social work</v>
      </c>
      <c r="B120" s="44">
        <f t="shared" si="42"/>
        <v>-0.91428864386136066</v>
      </c>
      <c r="C120" s="44">
        <f t="shared" si="43"/>
        <v>0.64273989089609351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-0.44439610986767297</v>
      </c>
      <c r="C122" s="206">
        <f t="shared" si="43"/>
        <v>0.1902652511108327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North East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180.92781271981502</v>
      </c>
      <c r="C9" s="299" t="str">
        <f>CONCATENATE("(",ROUND((B9/$H11)*100,1),")")</f>
        <v>(37.8)</v>
      </c>
      <c r="D9" s="249">
        <f>SUM(D30,D51,D72,D93,D114,D135,D156,D177,D198,D219,D240,D261,D282,D303,D324,D345,D366,D387,D408,D429,D450,D471)</f>
        <v>37.125642428186588</v>
      </c>
      <c r="E9" s="299" t="str">
        <f>CONCATENATE("(",ROUND((D9/$H11)*100,1),")")</f>
        <v>(7.8)</v>
      </c>
      <c r="F9" s="249">
        <f>SUM(F30,F51,F72,F93,F114,F135,F156,F177,F198,F219,F240,F261,F282,F303,F324,F345,F366,F387,F408,F429,F450,F471)</f>
        <v>27.977248967082112</v>
      </c>
      <c r="G9" s="299" t="str">
        <f>CONCATENATE("(",ROUND((F9/$H11)*100,1),")")</f>
        <v>(5.8)</v>
      </c>
      <c r="H9" s="249">
        <f>SUM(H30,H51,H72,H93,H114,H135,H156,H177,H198,H219,H240,H261,H282,H303,H324,H345,H366,H387,H408,H429,H450,H471)</f>
        <v>246.03070411508369</v>
      </c>
      <c r="I9" s="299" t="str">
        <f>CONCATENATE("(",ROUND((H9/$H11)*100,1),")")</f>
        <v>(51.4)</v>
      </c>
      <c r="K9" s="249">
        <f>B14-B9</f>
        <v>-0.57416720184892256</v>
      </c>
      <c r="L9" s="249">
        <f>D14-D9</f>
        <v>0.61304678735471896</v>
      </c>
      <c r="M9" s="249">
        <f>F14-F9</f>
        <v>0.28280014931294772</v>
      </c>
      <c r="N9" s="249">
        <f>SUM(K9:M9)</f>
        <v>0.32167973481874412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112.60817995127817</v>
      </c>
      <c r="C10" s="299" t="str">
        <f>CONCATENATE("(",ROUND((B10/$H11)*100,1),")")</f>
        <v>(23.5)</v>
      </c>
      <c r="D10" s="249">
        <f t="shared" ref="D10" si="1">SUM(D31,D52,D73,D94,D115,D136,D157,D178,D199,D220,D241,D262,D283,D304,D325,D346,D367,D388,D409,D430,D451,D472)</f>
        <v>100.54422176322761</v>
      </c>
      <c r="E10" s="299" t="str">
        <f>CONCATENATE("(",ROUND((D10/$H11)*100,1),")")</f>
        <v>(21)</v>
      </c>
      <c r="F10" s="249">
        <f t="shared" ref="F10" si="2">SUM(F31,F52,F73,F94,F115,F136,F157,F178,F199,F220,F241,F262,F283,F304,F325,F346,F367,F388,F409,F430,F451,F472)</f>
        <v>19.742894170410544</v>
      </c>
      <c r="G10" s="299" t="str">
        <f>CONCATENATE("(",ROUND((F10/$H11)*100,1),")")</f>
        <v>(4.1)</v>
      </c>
      <c r="H10" s="249">
        <f t="shared" ref="H10" si="3">SUM(H31,H52,H73,H94,H115,H136,H157,H178,H199,H220,H241,H262,H283,H304,H325,H346,H367,H388,H409,H430,H451,H472)</f>
        <v>232.89529588491629</v>
      </c>
      <c r="I10" s="299" t="str">
        <f>CONCATENATE("(",ROUND((H10/$H11)*100,1),")")</f>
        <v>(48.6)</v>
      </c>
      <c r="K10" s="249">
        <f t="shared" ref="K10:K11" si="4">B15-B10</f>
        <v>4.0632960341691842</v>
      </c>
      <c r="L10" s="249">
        <f t="shared" ref="L10:L11" si="5">D15-D10</f>
        <v>-0.10789073690054352</v>
      </c>
      <c r="M10" s="249">
        <f t="shared" ref="M10:M11" si="6">F15-F10</f>
        <v>-0.45208503208758444</v>
      </c>
      <c r="N10" s="249">
        <f t="shared" ref="N10:N11" si="7">SUM(K10:M10)</f>
        <v>3.5033202651810562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293.53599267109314</v>
      </c>
      <c r="C11" s="299" t="str">
        <f>CONCATENATE("(",ROUND((B11/$H11)*100,1),")")</f>
        <v>(61.3)</v>
      </c>
      <c r="D11" s="249">
        <f t="shared" ref="D11" si="8">SUM(D32,D53,D74,D95,D116,D137,D158,D179,D200,D221,D242,D263,D284,D305,D326,D347,D368,D389,D410,D431,D452,D473)</f>
        <v>137.66986419141421</v>
      </c>
      <c r="E11" s="299" t="str">
        <f>CONCATENATE("(",ROUND((D11/$H11)*100,1),")")</f>
        <v>(28.7)</v>
      </c>
      <c r="F11" s="249">
        <f t="shared" ref="F11" si="9">SUM(F32,F53,F74,F95,F116,F137,F158,F179,F200,F221,F242,F263,F284,F305,F326,F347,F368,F389,F410,F431,F452,F473)</f>
        <v>47.720143137492656</v>
      </c>
      <c r="G11" s="299" t="str">
        <f>CONCATENATE("(",ROUND((F11/$H11)*100,1),")")</f>
        <v>(10)</v>
      </c>
      <c r="H11" s="249">
        <f t="shared" ref="H11" si="10">SUM(H32,H53,H74,H95,H116,H137,H158,H179,H200,H221,H242,H263,H284,H305,H326,H347,H368,H389,H410,H431,H452,H473)</f>
        <v>478.92600000000004</v>
      </c>
      <c r="I11" s="299" t="str">
        <f>CONCATENATE("(",ROUND((H11/$H11)*100,1),")")</f>
        <v>(100)</v>
      </c>
      <c r="K11" s="249">
        <f t="shared" si="4"/>
        <v>3.4891288323202048</v>
      </c>
      <c r="L11" s="249">
        <f t="shared" si="5"/>
        <v>0.50515605045418965</v>
      </c>
      <c r="M11" s="249">
        <f t="shared" si="6"/>
        <v>-0.16928488277462606</v>
      </c>
      <c r="N11" s="249">
        <f t="shared" si="7"/>
        <v>3.8249999999997684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180.3536455179661</v>
      </c>
      <c r="C14" s="299" t="str">
        <f>CONCATENATE("(",ROUND((B14/$H16)*100,1),")")</f>
        <v>(37.4)</v>
      </c>
      <c r="D14" s="249">
        <f t="shared" ref="D14" si="11">SUM(D35,D56,D77,D98,D119,D140,D161,D182,D203,D224,D245,D266,D287,D308,D329,D350,D371,D392,D413,D434,D455,D476)</f>
        <v>37.738689215541307</v>
      </c>
      <c r="E14" s="299" t="str">
        <f>CONCATENATE("(",ROUND((D14/$H16)*100,1),")")</f>
        <v>(7.8)</v>
      </c>
      <c r="F14" s="249">
        <f t="shared" ref="F14" si="12">SUM(F35,F56,F77,F98,F119,F140,F161,F182,F203,F224,F245,F266,F287,F308,F329,F350,F371,F392,F413,F434,F455,F476)</f>
        <v>28.260049116395059</v>
      </c>
      <c r="G14" s="299" t="str">
        <f>CONCATENATE("(",ROUND((F14/$H16)*100,1),")")</f>
        <v>(5.9)</v>
      </c>
      <c r="H14" s="249">
        <f t="shared" ref="H14" si="13">SUM(H35,H56,H77,H98,H119,H140,H161,H182,H203,H224,H245,H266,H287,H308,H329,H350,H371,H392,H413,H434,H455,H476)</f>
        <v>246.35238384990242</v>
      </c>
      <c r="I14" s="299" t="str">
        <f>CONCATENATE("(",ROUND((H14/$H16)*100,1),")")</f>
        <v>(51)</v>
      </c>
      <c r="K14" s="249">
        <f>B19-B14</f>
        <v>-1.0552136153843321</v>
      </c>
      <c r="L14" s="249">
        <f>D19-D14</f>
        <v>2.0713650297729487</v>
      </c>
      <c r="M14" s="249">
        <f>F19-F14</f>
        <v>1.2043700379650524</v>
      </c>
      <c r="N14" s="249">
        <f>SUM(K14:M14)</f>
        <v>2.2205214523536689</v>
      </c>
    </row>
    <row r="15" spans="1:17" x14ac:dyDescent="0.2">
      <c r="A15" s="282" t="s">
        <v>365</v>
      </c>
      <c r="B15" s="249">
        <f t="shared" si="0"/>
        <v>116.67147598544736</v>
      </c>
      <c r="C15" s="299" t="str">
        <f>CONCATENATE("(",ROUND((B15/$H16)*100,1),")")</f>
        <v>(24.2)</v>
      </c>
      <c r="D15" s="249">
        <f t="shared" ref="D15" si="14">SUM(D36,D57,D78,D99,D120,D141,D162,D183,D204,D225,D246,D267,D288,D309,D330,D351,D372,D393,D414,D435,D456,D477)</f>
        <v>100.43633102632707</v>
      </c>
      <c r="E15" s="299" t="str">
        <f>CONCATENATE("(",ROUND((D15/$H16)*100,1),")")</f>
        <v>(20.8)</v>
      </c>
      <c r="F15" s="249">
        <f t="shared" ref="F15" si="15">SUM(F36,F57,F78,F99,F120,F141,F162,F183,F204,F225,F246,F267,F288,F309,F330,F351,F372,F393,F414,F435,F456,F477)</f>
        <v>19.29080913832296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236.39861615009738</v>
      </c>
      <c r="I15" s="299" t="str">
        <f>CONCATENATE("(",ROUND((H15/$H16)*100,1),")")</f>
        <v>(49)</v>
      </c>
      <c r="K15" s="249">
        <f t="shared" ref="K15:K16" si="17">B20-B15</f>
        <v>7.2535687175816861</v>
      </c>
      <c r="L15" s="249">
        <f t="shared" ref="L15:L16" si="18">D20-D15</f>
        <v>-0.16145431093809748</v>
      </c>
      <c r="M15" s="249">
        <f t="shared" ref="M15:M16" si="19">F20-F15</f>
        <v>0.71436414100305257</v>
      </c>
      <c r="N15" s="249">
        <f t="shared" ref="N15:N16" si="20">SUM(K15:M15)</f>
        <v>7.8064785476466412</v>
      </c>
    </row>
    <row r="16" spans="1:17" x14ac:dyDescent="0.2">
      <c r="A16" s="282" t="s">
        <v>363</v>
      </c>
      <c r="B16" s="249">
        <f t="shared" si="0"/>
        <v>297.02512150341335</v>
      </c>
      <c r="C16" s="299" t="str">
        <f>CONCATENATE("(",ROUND((B16/$H16)*100,1),")")</f>
        <v>(61.5)</v>
      </c>
      <c r="D16" s="249">
        <f t="shared" ref="D16" si="21">SUM(D37,D58,D79,D100,D121,D142,D163,D184,D205,D226,D247,D268,D289,D310,D331,D352,D373,D394,D415,D436,D457,D478)</f>
        <v>138.1750202418684</v>
      </c>
      <c r="E16" s="299" t="str">
        <f>CONCATENATE("(",ROUND((D16/$H16)*100,1),")")</f>
        <v>(28.6)</v>
      </c>
      <c r="F16" s="249">
        <f t="shared" ref="F16" si="22">SUM(F37,F58,F79,F100,F121,F142,F163,F184,F205,F226,F247,F268,F289,F310,F331,F352,F373,F394,F415,F436,F457,F478)</f>
        <v>47.55085825471803</v>
      </c>
      <c r="G16" s="299" t="str">
        <f>CONCATENATE("(",ROUND((F16/$H16)*100,1),")")</f>
        <v>(9.8)</v>
      </c>
      <c r="H16" s="249">
        <f t="shared" ref="H16" si="23">SUM(H37,H58,H79,H100,H121,H142,H163,H184,H205,H226,H247,H268,H289,H310,H331,H352,H373,H394,H415,H436,H457,H478)</f>
        <v>482.75099999999986</v>
      </c>
      <c r="I16" s="299" t="str">
        <f>CONCATENATE("(",ROUND((H16/$H16)*100,1),")")</f>
        <v>(100)</v>
      </c>
      <c r="K16" s="249">
        <f t="shared" si="17"/>
        <v>6.1983551021974108</v>
      </c>
      <c r="L16" s="249">
        <f t="shared" si="18"/>
        <v>1.9099107188348228</v>
      </c>
      <c r="M16" s="249">
        <f t="shared" si="19"/>
        <v>1.9187341789680801</v>
      </c>
      <c r="N16" s="249">
        <f t="shared" si="20"/>
        <v>10.027000000000314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179.29843190258177</v>
      </c>
      <c r="C19" s="299" t="str">
        <f>CONCATENATE("(",ROUND((B19/$H21)*100,1),")")</f>
        <v>(36.4)</v>
      </c>
      <c r="D19" s="249">
        <f t="shared" ref="D19" si="24">SUM(D40,D61,D82,D103,D124,D145,D166,D187,D208,D229,D250,D271,D292,D313,D334,D355,D376,D397,D418,D439,D460,D481)</f>
        <v>39.810054245314255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29.464419154360112</v>
      </c>
      <c r="G19" s="299" t="str">
        <f>CONCATENATE("(",ROUND((F19/$H21)*100,1),")")</f>
        <v>(6)</v>
      </c>
      <c r="H19" s="249">
        <f t="shared" ref="H19" si="26">SUM(H40,H61,H82,H103,H124,H145,H166,H187,H208,H229,H250,H271,H292,H313,H334,H355,H376,H397,H418,H439,H460,H481)</f>
        <v>248.57290530225615</v>
      </c>
      <c r="I19" s="299" t="str">
        <f>CONCATENATE("(",ROUND((H19/$H21)*100,1),")")</f>
        <v>(50.4)</v>
      </c>
      <c r="K19" s="249">
        <f>B19-B9</f>
        <v>-1.6293808172332547</v>
      </c>
      <c r="L19" s="249">
        <f>D19-D9</f>
        <v>2.6844118171276676</v>
      </c>
      <c r="M19" s="249">
        <f>F19-F9</f>
        <v>1.4871701872780001</v>
      </c>
      <c r="N19" s="249">
        <f>SUM(K19:M19)</f>
        <v>2.5422011871724131</v>
      </c>
    </row>
    <row r="20" spans="1:14" x14ac:dyDescent="0.2">
      <c r="A20" s="282" t="s">
        <v>365</v>
      </c>
      <c r="B20" s="249">
        <f t="shared" si="0"/>
        <v>123.92504470302904</v>
      </c>
      <c r="C20" s="299" t="str">
        <f>CONCATENATE("(",ROUND((B20/$H21)*100,1),")")</f>
        <v>(25.1)</v>
      </c>
      <c r="D20" s="249">
        <f t="shared" ref="D20" si="27">SUM(D41,D62,D83,D104,D125,D146,D167,D188,D209,D230,D251,D272,D293,D314,D335,D356,D377,D398,D419,D440,D461,D482)</f>
        <v>100.27487671538897</v>
      </c>
      <c r="E20" s="299" t="str">
        <f>CONCATENATE("(",ROUND((D20/$H21)*100,1),")")</f>
        <v>(20.3)</v>
      </c>
      <c r="F20" s="249">
        <f t="shared" ref="F20" si="28">SUM(F41,F62,F83,F104,F125,F146,F167,F188,F209,F230,F251,F272,F293,F314,F335,F356,F377,F398,F419,F440,F461,F482)</f>
        <v>20.005173279326012</v>
      </c>
      <c r="G20" s="299" t="str">
        <f>CONCATENATE("(",ROUND((F20/$H21)*100,1),")")</f>
        <v>(4.1)</v>
      </c>
      <c r="H20" s="249">
        <f t="shared" ref="H20" si="29">SUM(H41,H62,H83,H104,H125,H146,H167,H188,H209,H230,H251,H272,H293,H314,H335,H356,H377,H398,H419,H440,H461,H482)</f>
        <v>244.20509469774399</v>
      </c>
      <c r="I20" s="299" t="str">
        <f>CONCATENATE("(",ROUND((H20/$H21)*100,1),")")</f>
        <v>(49.6)</v>
      </c>
      <c r="K20" s="249">
        <f t="shared" ref="K20:K21" si="30">B20-B10</f>
        <v>11.31686475175087</v>
      </c>
      <c r="L20" s="249">
        <f t="shared" ref="L20:L21" si="31">D20-D10</f>
        <v>-0.26934504783864099</v>
      </c>
      <c r="M20" s="249">
        <f t="shared" ref="M20:M21" si="32">F20-F10</f>
        <v>0.26227910891546813</v>
      </c>
      <c r="N20" s="249">
        <f t="shared" ref="N20:N21" si="33">SUM(K20:M20)</f>
        <v>11.309798812827697</v>
      </c>
    </row>
    <row r="21" spans="1:14" x14ac:dyDescent="0.2">
      <c r="A21" s="282" t="s">
        <v>363</v>
      </c>
      <c r="B21" s="249">
        <f t="shared" si="0"/>
        <v>303.22347660561076</v>
      </c>
      <c r="C21" s="299" t="str">
        <f>CONCATENATE("(",ROUND((B21/$H21)*100,1),")")</f>
        <v>(61.5)</v>
      </c>
      <c r="D21" s="249">
        <f t="shared" ref="D21" si="34">SUM(D42,D63,D84,D105,D126,D147,D168,D189,D210,D231,D252,D273,D294,D315,D336,D357,D378,D399,D420,D441,D462,D483)</f>
        <v>140.08493096070322</v>
      </c>
      <c r="E21" s="299" t="str">
        <f>CONCATENATE("(",ROUND((D21/$H21)*100,1),")")</f>
        <v>(28.4)</v>
      </c>
      <c r="F21" s="249">
        <f>SUM(F42,F63,F84,F105,F126,F147,F168,F189,F210,F231,F252,F273,F294,F315,F336,F357,F378,F399,F420,F441,F462,F483)</f>
        <v>49.46959243368611</v>
      </c>
      <c r="G21" s="299" t="str">
        <f>CONCATENATE("(",ROUND((F21/$H21)*100,1),")")</f>
        <v>(10)</v>
      </c>
      <c r="H21" s="249">
        <f t="shared" ref="H21" si="35">SUM(H42,H63,H84,H105,H126,H147,H168,H189,H210,H231,H252,H273,H294,H315,H336,H357,H378,H399,H420,H441,H462,H483)</f>
        <v>492.77800000000008</v>
      </c>
      <c r="I21" s="299" t="str">
        <f>CONCATENATE("(",ROUND((H21/$H21)*100,1),")")</f>
        <v>(100)</v>
      </c>
      <c r="K21" s="249">
        <f t="shared" si="30"/>
        <v>9.6874839345176156</v>
      </c>
      <c r="L21" s="249">
        <f t="shared" si="31"/>
        <v>2.4150667692890124</v>
      </c>
      <c r="M21" s="249">
        <f t="shared" si="32"/>
        <v>1.749449296193454</v>
      </c>
      <c r="N21" s="249">
        <f t="shared" si="33"/>
        <v>13.852000000000082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0.49128893781896765</v>
      </c>
      <c r="C30" s="299" t="str">
        <f>CONCATENATE("(",ROUND((B30/$H32)*100,1),")")</f>
        <v>(25.8)</v>
      </c>
      <c r="D30" s="302">
        <f>'Ind T6'!M9</f>
        <v>1.0816730875269871E-2</v>
      </c>
      <c r="E30" s="299" t="str">
        <f>CONCATENATE("(",ROUND((D30/$H32)*100,1),")")</f>
        <v>(0.6)</v>
      </c>
      <c r="F30" s="302">
        <f>'Ind T6'!N9</f>
        <v>0.80567198678874263</v>
      </c>
      <c r="G30" s="299" t="str">
        <f>CONCATENATE("(",ROUND((F30/$H32)*100,1),")")</f>
        <v>(42.4)</v>
      </c>
      <c r="H30" s="302">
        <f>SUM(B30,D30,F30)</f>
        <v>1.3077776554829801</v>
      </c>
      <c r="I30" s="299" t="str">
        <f>CONCATENATE("(",ROUND((H30/$H32)*100,1),")")</f>
        <v>(68.8)</v>
      </c>
      <c r="K30" s="302">
        <f>B35-B30</f>
        <v>3.4556507066627384E-2</v>
      </c>
      <c r="L30" s="302">
        <f>D35-D30</f>
        <v>7.057788732944964E-4</v>
      </c>
      <c r="M30" s="302">
        <f>F35-F30</f>
        <v>4.0461982208372937E-3</v>
      </c>
      <c r="N30" s="302">
        <f>SUM(K30:M30)</f>
        <v>3.9308484160759175E-2</v>
      </c>
    </row>
    <row r="31" spans="1:14" x14ac:dyDescent="0.2">
      <c r="A31" s="282" t="s">
        <v>365</v>
      </c>
      <c r="B31" s="302">
        <f>'Ind T6'!L8</f>
        <v>3.6637314254421294E-2</v>
      </c>
      <c r="C31" s="299" t="str">
        <f>CONCATENATE("(",ROUND((B31/$H32)*100,1),")")</f>
        <v>(1.9)</v>
      </c>
      <c r="D31" s="302">
        <f>'Ind T6'!M8</f>
        <v>1.9539900936017145E-2</v>
      </c>
      <c r="E31" s="299" t="str">
        <f>CONCATENATE("(",ROUND((D31/$H32)*100,1),")")</f>
        <v>(1)</v>
      </c>
      <c r="F31" s="302">
        <f>'Ind T6'!N8</f>
        <v>0.53804512932658299</v>
      </c>
      <c r="G31" s="299" t="str">
        <f>CONCATENATE("(",ROUND((F31/$H32)*100,1),")")</f>
        <v>(28.3)</v>
      </c>
      <c r="H31" s="302">
        <f t="shared" ref="H31" si="36">SUM(B31,D31,F31)</f>
        <v>0.59422234451702138</v>
      </c>
      <c r="I31" s="299" t="str">
        <f>CONCATENATE("(",ROUND((H31/$H32)*100,1),")")</f>
        <v>(31.2)</v>
      </c>
      <c r="K31" s="302">
        <f t="shared" ref="K31:K32" si="37">B36-B31</f>
        <v>1.0727176512288217E-3</v>
      </c>
      <c r="L31" s="302">
        <f t="shared" ref="L31:L32" si="38">D36-D31</f>
        <v>1.3448941205390641E-5</v>
      </c>
      <c r="M31" s="302">
        <f t="shared" ref="M31:M32" si="39">F36-F31</f>
        <v>2.7605349246806465E-2</v>
      </c>
      <c r="N31" s="302">
        <f t="shared" ref="N31:N32" si="40">SUM(K31:M31)</f>
        <v>2.8691515839240678E-2</v>
      </c>
    </row>
    <row r="32" spans="1:14" x14ac:dyDescent="0.2">
      <c r="A32" s="282" t="s">
        <v>363</v>
      </c>
      <c r="B32" s="302">
        <f>SUM(B30:B31)</f>
        <v>0.52792625207338895</v>
      </c>
      <c r="C32" s="299" t="str">
        <f>CONCATENATE("(",ROUND((B32/$H32)*100,1),")")</f>
        <v>(27.8)</v>
      </c>
      <c r="D32" s="302">
        <f>SUM(D30:D31)</f>
        <v>3.0356631811287015E-2</v>
      </c>
      <c r="E32" s="299" t="str">
        <f>CONCATENATE("(",ROUND((D32/$H32)*100,1),")")</f>
        <v>(1.6)</v>
      </c>
      <c r="F32" s="302">
        <f>SUM(F30:F31)</f>
        <v>1.3437171161153256</v>
      </c>
      <c r="G32" s="299" t="str">
        <f>CONCATENATE("(",ROUND((F32/$H32)*100,1),")")</f>
        <v>(70.6)</v>
      </c>
      <c r="H32" s="302">
        <f>SUM(H30:H31)</f>
        <v>1.9020000000000015</v>
      </c>
      <c r="I32" s="299" t="str">
        <f>CONCATENATE("(",ROUND((H32/$H32)*100,1),")")</f>
        <v>(100)</v>
      </c>
      <c r="K32" s="302">
        <f t="shared" si="37"/>
        <v>3.5629224717856234E-2</v>
      </c>
      <c r="L32" s="302">
        <f t="shared" si="38"/>
        <v>7.1922781449988704E-4</v>
      </c>
      <c r="M32" s="302">
        <f t="shared" si="39"/>
        <v>3.1651547467643759E-2</v>
      </c>
      <c r="N32" s="302">
        <f t="shared" si="40"/>
        <v>6.799999999999988E-2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0.52584544488559504</v>
      </c>
      <c r="C35" s="299" t="str">
        <f>CONCATENATE("(",ROUND((B35/$H37)*100,1),")")</f>
        <v>(26.7)</v>
      </c>
      <c r="D35" s="302">
        <f>'Ind T6'!R9</f>
        <v>1.1522509748564367E-2</v>
      </c>
      <c r="E35" s="299" t="str">
        <f>CONCATENATE("(",ROUND((D35/$H37)*100,1),")")</f>
        <v>(0.6)</v>
      </c>
      <c r="F35" s="302">
        <f>'Ind T6'!S9</f>
        <v>0.80971818500957993</v>
      </c>
      <c r="G35" s="299" t="str">
        <f>CONCATENATE("(",ROUND((F35/$H37)*100,1),")")</f>
        <v>(41.1)</v>
      </c>
      <c r="H35" s="302">
        <f>SUM(B35,D35,F35)</f>
        <v>1.3470861396437392</v>
      </c>
      <c r="I35" s="299" t="str">
        <f>CONCATENATE("(",ROUND((H35/$H37)*100,1),")")</f>
        <v>(68.4)</v>
      </c>
      <c r="K35" s="302">
        <f>B40-B35</f>
        <v>6.0357141330771968E-2</v>
      </c>
      <c r="L35" s="302">
        <f>D40-D35</f>
        <v>3.4817990688290786E-4</v>
      </c>
      <c r="M35" s="302">
        <f>F40-F35</f>
        <v>-3.9170771242372115E-2</v>
      </c>
      <c r="N35" s="302">
        <f>SUM(K35:M35)</f>
        <v>2.1534549995282759E-2</v>
      </c>
    </row>
    <row r="36" spans="1:14" x14ac:dyDescent="0.2">
      <c r="A36" s="282" t="s">
        <v>365</v>
      </c>
      <c r="B36" s="302">
        <f>'Ind T6'!Q8</f>
        <v>3.7710031905650115E-2</v>
      </c>
      <c r="C36" s="299" t="str">
        <f>CONCATENATE("(",ROUND((B36/$H37)*100,1),")")</f>
        <v>(1.9)</v>
      </c>
      <c r="D36" s="302">
        <f>'Ind T6'!R8</f>
        <v>1.9553349877222535E-2</v>
      </c>
      <c r="E36" s="299" t="str">
        <f>CONCATENATE("(",ROUND((D36/$H37)*100,1),")")</f>
        <v>(1)</v>
      </c>
      <c r="F36" s="302">
        <f>'Ind T6'!S8</f>
        <v>0.56565047857338946</v>
      </c>
      <c r="G36" s="299" t="str">
        <f>CONCATENATE("(",ROUND((F36/$H37)*100,1),")")</f>
        <v>(28.7)</v>
      </c>
      <c r="H36" s="302">
        <f t="shared" ref="H36" si="41">SUM(B36,D36,F36)</f>
        <v>0.62291386035626206</v>
      </c>
      <c r="I36" s="299" t="str">
        <f>CONCATENATE("(",ROUND((H36/$H37)*100,1),")")</f>
        <v>(31.6)</v>
      </c>
      <c r="K36" s="302">
        <f t="shared" ref="K36:K37" si="42">B41-B36</f>
        <v>1.0442784411377332E-3</v>
      </c>
      <c r="L36" s="302">
        <f t="shared" ref="L36:L37" si="43">D41-D36</f>
        <v>-6.9990160028914408E-4</v>
      </c>
      <c r="M36" s="302">
        <f t="shared" ref="M36:M37" si="44">F41-F36</f>
        <v>3.3121073163869252E-2</v>
      </c>
      <c r="N36" s="302">
        <f t="shared" ref="N36:N37" si="45">SUM(K36:M36)</f>
        <v>3.3465450004717845E-2</v>
      </c>
    </row>
    <row r="37" spans="1:14" x14ac:dyDescent="0.2">
      <c r="A37" s="282" t="s">
        <v>363</v>
      </c>
      <c r="B37" s="302">
        <f>SUM(B35:B36)</f>
        <v>0.56355547679124518</v>
      </c>
      <c r="C37" s="299" t="str">
        <f>CONCATENATE("(",ROUND((B37/$H37)*100,1),")")</f>
        <v>(28.6)</v>
      </c>
      <c r="D37" s="302">
        <f>SUM(D35:D36)</f>
        <v>3.1075859625786902E-2</v>
      </c>
      <c r="E37" s="299" t="str">
        <f>CONCATENATE("(",ROUND((D37/$H37)*100,1),")")</f>
        <v>(1.6)</v>
      </c>
      <c r="F37" s="302">
        <f>SUM(F35:F36)</f>
        <v>1.3753686635829694</v>
      </c>
      <c r="G37" s="299" t="str">
        <f>CONCATENATE("(",ROUND((F37/$H37)*100,1),")")</f>
        <v>(69.8)</v>
      </c>
      <c r="H37" s="302">
        <f>SUM(H35:H36)</f>
        <v>1.9700000000000013</v>
      </c>
      <c r="I37" s="299" t="str">
        <f>CONCATENATE("(",ROUND((H37/$H37)*100,1),")")</f>
        <v>(100)</v>
      </c>
      <c r="K37" s="302">
        <f t="shared" si="42"/>
        <v>6.1401419771909715E-2</v>
      </c>
      <c r="L37" s="302">
        <f t="shared" si="43"/>
        <v>-3.5172169340623796E-4</v>
      </c>
      <c r="M37" s="302">
        <f t="shared" si="44"/>
        <v>-6.0496980785029741E-3</v>
      </c>
      <c r="N37" s="302">
        <f t="shared" si="45"/>
        <v>5.5000000000000507E-2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0.58620258621636701</v>
      </c>
      <c r="C40" s="299" t="str">
        <f>CONCATENATE("(",ROUND((B40/$H42)*100,1),")")</f>
        <v>(28.9)</v>
      </c>
      <c r="D40" s="302">
        <f>'Ind T6'!W9</f>
        <v>1.1870689655447275E-2</v>
      </c>
      <c r="E40" s="299" t="str">
        <f>CONCATENATE("(",ROUND((D40/$H42)*100,1),")")</f>
        <v>(0.6)</v>
      </c>
      <c r="F40" s="302">
        <f>'Ind T6'!X9</f>
        <v>0.77054741376720781</v>
      </c>
      <c r="G40" s="299" t="str">
        <f>CONCATENATE("(",ROUND((F40/$H42)*100,1),")")</f>
        <v>(38.1)</v>
      </c>
      <c r="H40" s="302">
        <f>SUM(B40,D40,F40)</f>
        <v>1.3686206896390221</v>
      </c>
      <c r="I40" s="299" t="str">
        <f>CONCATENATE("(",ROUND((H40/$H42)*100,1),")")</f>
        <v>(67.6)</v>
      </c>
      <c r="K40" s="302">
        <f>B40-B30</f>
        <v>9.4913648397399353E-2</v>
      </c>
      <c r="L40" s="302">
        <f>D40-D30</f>
        <v>1.0539587801774043E-3</v>
      </c>
      <c r="M40" s="302">
        <f>F40-F30</f>
        <v>-3.5124573021534822E-2</v>
      </c>
      <c r="N40" s="302">
        <f>SUM(K40:M40)</f>
        <v>6.0843034156041934E-2</v>
      </c>
    </row>
    <row r="41" spans="1:14" x14ac:dyDescent="0.2">
      <c r="A41" s="282" t="s">
        <v>365</v>
      </c>
      <c r="B41" s="302">
        <f>'Ind T6'!V8</f>
        <v>3.8754310346787849E-2</v>
      </c>
      <c r="C41" s="299" t="str">
        <f>CONCATENATE("(",ROUND((B41/$H42)*100,1),")")</f>
        <v>(1.9)</v>
      </c>
      <c r="D41" s="302">
        <f>'Ind T6'!W8</f>
        <v>1.8853448276933391E-2</v>
      </c>
      <c r="E41" s="299" t="str">
        <f>CONCATENATE("(",ROUND((D41/$H42)*100,1),")")</f>
        <v>(0.9)</v>
      </c>
      <c r="F41" s="302">
        <f>'Ind T6'!X8</f>
        <v>0.59877155173725871</v>
      </c>
      <c r="G41" s="299" t="str">
        <f>CONCATENATE("(",ROUND((F41/$H42)*100,1),")")</f>
        <v>(29.6)</v>
      </c>
      <c r="H41" s="302">
        <f t="shared" ref="H41" si="46">SUM(B41,D41,F41)</f>
        <v>0.65637931036097996</v>
      </c>
      <c r="I41" s="299" t="str">
        <f>CONCATENATE("(",ROUND((H41/$H42)*100,1),")")</f>
        <v>(32.4)</v>
      </c>
      <c r="K41" s="302">
        <f t="shared" ref="K41:K42" si="47">B41-B31</f>
        <v>2.1169960923665548E-3</v>
      </c>
      <c r="L41" s="302">
        <f t="shared" ref="L41:L42" si="48">D41-D31</f>
        <v>-6.8645265908375344E-4</v>
      </c>
      <c r="M41" s="302">
        <f t="shared" ref="M41:M42" si="49">F41-F31</f>
        <v>6.0726422410675718E-2</v>
      </c>
      <c r="N41" s="302">
        <f t="shared" ref="N41:N42" si="50">SUM(K41:M41)</f>
        <v>6.2156965843958523E-2</v>
      </c>
    </row>
    <row r="42" spans="1:14" x14ac:dyDescent="0.2">
      <c r="A42" s="282" t="s">
        <v>363</v>
      </c>
      <c r="B42" s="302">
        <f>SUM(B40:B41)</f>
        <v>0.6249568965631549</v>
      </c>
      <c r="C42" s="299" t="str">
        <f>CONCATENATE("(",ROUND((B42/$H42)*100,1),")")</f>
        <v>(30.9)</v>
      </c>
      <c r="D42" s="302">
        <f>SUM(D40:D41)</f>
        <v>3.0724137932380664E-2</v>
      </c>
      <c r="E42" s="299" t="str">
        <f>CONCATENATE("(",ROUND((D42/$H42)*100,1),")")</f>
        <v>(1.5)</v>
      </c>
      <c r="F42" s="302">
        <f>SUM(F40:F41)</f>
        <v>1.3693189655044664</v>
      </c>
      <c r="G42" s="299" t="str">
        <f>CONCATENATE("(",ROUND((F42/$H42)*100,1),")")</f>
        <v>(67.6)</v>
      </c>
      <c r="H42" s="302">
        <f>SUM(H40:H41)</f>
        <v>2.0250000000000021</v>
      </c>
      <c r="I42" s="299" t="str">
        <f>CONCATENATE("(",ROUND((H42/$H42)*100,1),")")</f>
        <v>(100)</v>
      </c>
      <c r="K42" s="302">
        <f t="shared" si="47"/>
        <v>9.7030644489765949E-2</v>
      </c>
      <c r="L42" s="302">
        <f t="shared" si="48"/>
        <v>3.6750612109364908E-4</v>
      </c>
      <c r="M42" s="302">
        <f t="shared" si="49"/>
        <v>2.5601849389140785E-2</v>
      </c>
      <c r="N42" s="302">
        <f t="shared" si="50"/>
        <v>0.12300000000000039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0.37674599668714531</v>
      </c>
      <c r="C51" s="299" t="str">
        <f>CONCATENATE("(",ROUND((B51/$H53)*100,1),")")</f>
        <v>(80.7)</v>
      </c>
      <c r="D51" s="302">
        <f>'Ind T6'!M18</f>
        <v>2.0371617890677558E-2</v>
      </c>
      <c r="E51" s="299" t="str">
        <f>CONCATENATE("(",ROUND((D51/$H53)*100,1),")")</f>
        <v>(4.4)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0.39711761457782285</v>
      </c>
      <c r="I51" s="299" t="str">
        <f>CONCATENATE("(",ROUND((H51/$H53)*100,1),")")</f>
        <v>(85)</v>
      </c>
      <c r="K51" s="302">
        <f>B56-B51</f>
        <v>-4.1865996687491469E-2</v>
      </c>
      <c r="L51" s="302">
        <f>D56-D51</f>
        <v>-1.3916178906022703E-3</v>
      </c>
      <c r="M51" s="302">
        <f>F56-F51</f>
        <v>0</v>
      </c>
      <c r="N51" s="302">
        <f>SUM(K51:M51)</f>
        <v>-4.3257614578093739E-2</v>
      </c>
    </row>
    <row r="52" spans="1:14" x14ac:dyDescent="0.2">
      <c r="A52" s="282" t="s">
        <v>365</v>
      </c>
      <c r="B52" s="302">
        <f>'Ind T6'!L17</f>
        <v>5.1315847597675913E-2</v>
      </c>
      <c r="C52" s="299" t="str">
        <f>CONCATENATE("(",ROUND((B52/$H53)*100,1),")")</f>
        <v>(11)</v>
      </c>
      <c r="D52" s="302">
        <f>'Ind T6'!M17</f>
        <v>1.8566537824501565E-2</v>
      </c>
      <c r="E52" s="299" t="str">
        <f>CONCATENATE("(",ROUND((D52/$H53)*100,1),")")</f>
        <v>(4)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6.9882385422177479E-2</v>
      </c>
      <c r="I52" s="299" t="str">
        <f>CONCATENATE("(",ROUND((H52/$H53)*100,1),")")</f>
        <v>(15)</v>
      </c>
      <c r="K52" s="302">
        <f t="shared" ref="K52:K53" si="52">B57-B52</f>
        <v>-5.8158475978697874E-3</v>
      </c>
      <c r="L52" s="302">
        <f t="shared" ref="L52:L53" si="53">D57-D52</f>
        <v>-1.9265378240367025E-3</v>
      </c>
      <c r="M52" s="302">
        <f t="shared" ref="M52:M53" si="54">F57-F52</f>
        <v>0</v>
      </c>
      <c r="N52" s="302">
        <f t="shared" ref="N52:N53" si="55">SUM(K52:M52)</f>
        <v>-7.7423854219064898E-3</v>
      </c>
    </row>
    <row r="53" spans="1:14" x14ac:dyDescent="0.2">
      <c r="A53" s="282" t="s">
        <v>363</v>
      </c>
      <c r="B53" s="302">
        <f>SUM(B51:B52)</f>
        <v>0.42806184428482125</v>
      </c>
      <c r="C53" s="299" t="str">
        <f>CONCATENATE("(",ROUND((B53/$H53)*100,1),")")</f>
        <v>(91.7)</v>
      </c>
      <c r="D53" s="302">
        <f>SUM(D51:D52)</f>
        <v>3.8938155715179126E-2</v>
      </c>
      <c r="E53" s="299" t="str">
        <f>CONCATENATE("(",ROUND((D53/$H53)*100,1),")")</f>
        <v>(8.3)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0.4670000000000003</v>
      </c>
      <c r="I53" s="299" t="str">
        <f>CONCATENATE("(",ROUND((H53/$H53)*100,1),")")</f>
        <v>(100)</v>
      </c>
      <c r="K53" s="302">
        <f t="shared" si="52"/>
        <v>-4.7681844285361263E-2</v>
      </c>
      <c r="L53" s="302">
        <f t="shared" si="53"/>
        <v>-3.3181557146389762E-3</v>
      </c>
      <c r="M53" s="302">
        <f t="shared" si="54"/>
        <v>0</v>
      </c>
      <c r="N53" s="302">
        <f t="shared" si="55"/>
        <v>-5.100000000000024E-2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0.33487999999965384</v>
      </c>
      <c r="C56" s="299" t="str">
        <f>CONCATENATE("(",ROUND((B56/$H58)*100,1),")")</f>
        <v>(80.5)</v>
      </c>
      <c r="D56" s="302">
        <f>'Ind T6'!R18</f>
        <v>1.8980000000075287E-2</v>
      </c>
      <c r="E56" s="299" t="str">
        <f>CONCATENATE("(",ROUND((D56/$H58)*100,1),")")</f>
        <v>(4.6)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0.35385999999972911</v>
      </c>
      <c r="I56" s="299" t="str">
        <f>CONCATENATE("(",ROUND((H56/$H58)*100,1),")")</f>
        <v>(85.1)</v>
      </c>
      <c r="K56" s="302">
        <f>B61-B56</f>
        <v>-3.9547381975090223E-2</v>
      </c>
      <c r="L56" s="302">
        <f>D61-D56</f>
        <v>-1.1287839771340034E-3</v>
      </c>
      <c r="M56" s="302">
        <f>F61-F56</f>
        <v>0</v>
      </c>
      <c r="N56" s="302">
        <f>SUM(K56:M56)</f>
        <v>-4.067616595222423E-2</v>
      </c>
    </row>
    <row r="57" spans="1:14" x14ac:dyDescent="0.2">
      <c r="A57" s="282" t="s">
        <v>365</v>
      </c>
      <c r="B57" s="302">
        <f>'Ind T6'!Q17</f>
        <v>4.5499999999806126E-2</v>
      </c>
      <c r="C57" s="299" t="str">
        <f>CONCATENATE("(",ROUND((B57/$H58)*100,1),")")</f>
        <v>(10.9)</v>
      </c>
      <c r="D57" s="302">
        <f>'Ind T6'!R17</f>
        <v>1.6640000000464863E-2</v>
      </c>
      <c r="E57" s="299" t="str">
        <f>CONCATENATE("(",ROUND((D57/$H58)*100,1),")")</f>
        <v>(4)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6.2140000000270992E-2</v>
      </c>
      <c r="I57" s="299" t="str">
        <f>CONCATENATE("(",ROUND((H57/$H58)*100,1),")")</f>
        <v>(14.9)</v>
      </c>
      <c r="K57" s="302">
        <f t="shared" ref="K57:K58" si="57">B62-B57</f>
        <v>-6.909871243753439E-3</v>
      </c>
      <c r="L57" s="302">
        <f t="shared" ref="L57:L58" si="58">D62-D57</f>
        <v>-1.4139628040218954E-3</v>
      </c>
      <c r="M57" s="302">
        <f t="shared" ref="M57:M58" si="59">F62-F57</f>
        <v>0</v>
      </c>
      <c r="N57" s="302">
        <f t="shared" ref="N57:N58" si="60">SUM(K57:M57)</f>
        <v>-8.3238340477753345E-3</v>
      </c>
    </row>
    <row r="58" spans="1:14" x14ac:dyDescent="0.2">
      <c r="A58" s="282" t="s">
        <v>363</v>
      </c>
      <c r="B58" s="302">
        <f>SUM(B56:B57)</f>
        <v>0.38037999999945998</v>
      </c>
      <c r="C58" s="299" t="str">
        <f>CONCATENATE("(",ROUND((B58/$H58)*100,1),")")</f>
        <v>(91.4)</v>
      </c>
      <c r="D58" s="302">
        <f>SUM(D56:D57)</f>
        <v>3.562000000054015E-2</v>
      </c>
      <c r="E58" s="299" t="str">
        <f>CONCATENATE("(",ROUND((D58/$H58)*100,1),")")</f>
        <v>(8.6)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0.41600000000000009</v>
      </c>
      <c r="I58" s="299" t="str">
        <f>CONCATENATE("(",ROUND((H58/$H58)*100,1),")")</f>
        <v>(100)</v>
      </c>
      <c r="K58" s="302">
        <f t="shared" si="57"/>
        <v>-4.6457253218843697E-2</v>
      </c>
      <c r="L58" s="302">
        <f t="shared" si="58"/>
        <v>-2.5427467811559024E-3</v>
      </c>
      <c r="M58" s="302">
        <f t="shared" si="59"/>
        <v>0</v>
      </c>
      <c r="N58" s="302">
        <f t="shared" si="60"/>
        <v>-4.8999999999999599E-2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0.29533261802456362</v>
      </c>
      <c r="C61" s="299" t="str">
        <f>CONCATENATE("(",ROUND((B61/$H63)*100,1),")")</f>
        <v>(80.5)</v>
      </c>
      <c r="D61" s="302">
        <f>'Ind T6'!W18</f>
        <v>1.7851216022941284E-2</v>
      </c>
      <c r="E61" s="299" t="str">
        <f>CONCATENATE("(",ROUND((D61/$H63)*100,1),")")</f>
        <v>(4.9)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0.31318383404750488</v>
      </c>
      <c r="I61" s="299" t="str">
        <f>CONCATENATE("(",ROUND((H61/$H63)*100,1),")")</f>
        <v>(85.3)</v>
      </c>
      <c r="K61" s="302">
        <f>B61-B51</f>
        <v>-8.1413378662581692E-2</v>
      </c>
      <c r="L61" s="302">
        <f>D61-D51</f>
        <v>-2.5204018677362737E-3</v>
      </c>
      <c r="M61" s="302">
        <f>F61-F51</f>
        <v>0</v>
      </c>
      <c r="N61" s="302">
        <f>SUM(K61:M61)</f>
        <v>-8.393378053031797E-2</v>
      </c>
    </row>
    <row r="62" spans="1:14" x14ac:dyDescent="0.2">
      <c r="A62" s="282" t="s">
        <v>365</v>
      </c>
      <c r="B62" s="302">
        <f>'Ind T6'!V17</f>
        <v>3.8590128756052687E-2</v>
      </c>
      <c r="C62" s="299" t="str">
        <f>CONCATENATE("(",ROUND((B62/$H63)*100,1),")")</f>
        <v>(10.5)</v>
      </c>
      <c r="D62" s="302">
        <f>'Ind T6'!W17</f>
        <v>1.5226037196442967E-2</v>
      </c>
      <c r="E62" s="299" t="str">
        <f>CONCATENATE("(",ROUND((D62/$H63)*100,1),")")</f>
        <v>(4.1)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5.3816165952495651E-2</v>
      </c>
      <c r="I62" s="299" t="str">
        <f>CONCATENATE("(",ROUND((H62/$H63)*100,1),")")</f>
        <v>(14.7)</v>
      </c>
      <c r="K62" s="302">
        <f t="shared" ref="K62:K63" si="62">B62-B52</f>
        <v>-1.2725718841623226E-2</v>
      </c>
      <c r="L62" s="302">
        <f t="shared" ref="L62:L63" si="63">D62-D52</f>
        <v>-3.3405006280585979E-3</v>
      </c>
      <c r="M62" s="302">
        <f t="shared" ref="M62:M63" si="64">F62-F52</f>
        <v>0</v>
      </c>
      <c r="N62" s="302">
        <f t="shared" ref="N62:N63" si="65">SUM(K62:M62)</f>
        <v>-1.6066219469681824E-2</v>
      </c>
    </row>
    <row r="63" spans="1:14" x14ac:dyDescent="0.2">
      <c r="A63" s="282" t="s">
        <v>363</v>
      </c>
      <c r="B63" s="302">
        <f>SUM(B61:B62)</f>
        <v>0.33392274678061629</v>
      </c>
      <c r="C63" s="299" t="str">
        <f>CONCATENATE("(",ROUND((B63/$H63)*100,1),")")</f>
        <v>(91)</v>
      </c>
      <c r="D63" s="302">
        <f>SUM(D61:D62)</f>
        <v>3.3077253219384248E-2</v>
      </c>
      <c r="E63" s="299" t="str">
        <f>CONCATENATE("(",ROUND((D63/$H63)*100,1),")")</f>
        <v>(9)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0.36700000000000055</v>
      </c>
      <c r="I63" s="299" t="str">
        <f>CONCATENATE("(",ROUND((H63/$H63)*100,1),")")</f>
        <v>(100)</v>
      </c>
      <c r="K63" s="302">
        <f t="shared" si="62"/>
        <v>-9.413909750420496E-2</v>
      </c>
      <c r="L63" s="302">
        <f t="shared" si="63"/>
        <v>-5.8609024957948785E-3</v>
      </c>
      <c r="M63" s="302">
        <f t="shared" si="64"/>
        <v>0</v>
      </c>
      <c r="N63" s="302">
        <f t="shared" si="65"/>
        <v>-9.9999999999999839E-2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2.4903068905764325</v>
      </c>
      <c r="C72" s="299" t="str">
        <f>CONCATENATE("(",ROUND((B72/$H74)*100,1),")")</f>
        <v>(56.3)</v>
      </c>
      <c r="D72" s="302">
        <f>'Ind T6'!M27</f>
        <v>0.13833005211311455</v>
      </c>
      <c r="E72" s="299" t="str">
        <f>CONCATENATE("(",ROUND((D72/$H74)*100,1),")")</f>
        <v>(3.1)</v>
      </c>
      <c r="F72" s="302">
        <f>'Ind T6'!N27</f>
        <v>0</v>
      </c>
      <c r="G72" s="299" t="str">
        <f>CONCATENATE("(",ROUND((F72/$H74)*100,1),")")</f>
        <v>(0)</v>
      </c>
      <c r="H72" s="302">
        <f>SUM(B72,D72,F72)</f>
        <v>2.6286369426895471</v>
      </c>
      <c r="I72" s="299" t="str">
        <f>CONCATENATE("(",ROUND((H72/$H74)*100,1),")")</f>
        <v>(59.4)</v>
      </c>
      <c r="K72" s="302">
        <f>B77-B72</f>
        <v>-2.1654385108435648E-2</v>
      </c>
      <c r="L72" s="302">
        <f>D77-D72</f>
        <v>1.7761622078715789E-4</v>
      </c>
      <c r="M72" s="302">
        <f>F77-F72</f>
        <v>0</v>
      </c>
      <c r="N72" s="302">
        <f>SUM(K72:M72)</f>
        <v>-2.147676888764849E-2</v>
      </c>
    </row>
    <row r="73" spans="1:14" x14ac:dyDescent="0.2">
      <c r="A73" s="282" t="s">
        <v>365</v>
      </c>
      <c r="B73" s="302">
        <f>'Ind T6'!L26</f>
        <v>1.312671684981316</v>
      </c>
      <c r="C73" s="299" t="str">
        <f>CONCATENATE("(",ROUND((B73/$H74)*100,1),")")</f>
        <v>(29.7)</v>
      </c>
      <c r="D73" s="302">
        <f>'Ind T6'!M26</f>
        <v>0.44390040533512143</v>
      </c>
      <c r="E73" s="299" t="str">
        <f>CONCATENATE("(",ROUND((D73/$H74)*100,1),")")</f>
        <v>(10)</v>
      </c>
      <c r="F73" s="302">
        <f>'Ind T6'!N26</f>
        <v>3.8790966994018287E-2</v>
      </c>
      <c r="G73" s="299" t="str">
        <f>CONCATENATE("(",ROUND((F73/$H74)*100,1),")")</f>
        <v>(0.9)</v>
      </c>
      <c r="H73" s="302">
        <f t="shared" ref="H73" si="66">SUM(B73,D73,F73)</f>
        <v>1.7953630573104558</v>
      </c>
      <c r="I73" s="299" t="str">
        <f>CONCATENATE("(",ROUND((H73/$H74)*100,1),")")</f>
        <v>(40.6)</v>
      </c>
      <c r="K73" s="302">
        <f t="shared" ref="K73:K74" si="67">B78-B73</f>
        <v>5.1939485406335528E-2</v>
      </c>
      <c r="L73" s="302">
        <f t="shared" ref="L73:L74" si="68">D78-D73</f>
        <v>1.281356553948787E-4</v>
      </c>
      <c r="M73" s="302">
        <f t="shared" ref="M73:M74" si="69">F78-F73</f>
        <v>1.4091478259162793E-3</v>
      </c>
      <c r="N73" s="302">
        <f t="shared" ref="N73:N74" si="70">SUM(K73:M73)</f>
        <v>5.3476768887646686E-2</v>
      </c>
    </row>
    <row r="74" spans="1:14" x14ac:dyDescent="0.2">
      <c r="A74" s="282" t="s">
        <v>363</v>
      </c>
      <c r="B74" s="302">
        <f>SUM(B72:B73)</f>
        <v>3.8029785755577485</v>
      </c>
      <c r="C74" s="299" t="str">
        <f>CONCATENATE("(",ROUND((B74/$H74)*100,1),")")</f>
        <v>(86)</v>
      </c>
      <c r="D74" s="302">
        <f>SUM(D72:D73)</f>
        <v>0.58223045744823598</v>
      </c>
      <c r="E74" s="299" t="str">
        <f>CONCATENATE("(",ROUND((D74/$H74)*100,1),")")</f>
        <v>(13.2)</v>
      </c>
      <c r="F74" s="302">
        <f>SUM(F72:F73)</f>
        <v>3.8790966994018287E-2</v>
      </c>
      <c r="G74" s="299" t="str">
        <f>CONCATENATE("(",ROUND((F74/$H74)*100,1),")")</f>
        <v>(0.9)</v>
      </c>
      <c r="H74" s="302">
        <f>SUM(H72:H73)</f>
        <v>4.424000000000003</v>
      </c>
      <c r="I74" s="299" t="str">
        <f>CONCATENATE("(",ROUND((H74/$H74)*100,1),")")</f>
        <v>(100)</v>
      </c>
      <c r="K74" s="302">
        <f t="shared" si="67"/>
        <v>3.0285100297899881E-2</v>
      </c>
      <c r="L74" s="302">
        <f t="shared" si="68"/>
        <v>3.0575187618198107E-4</v>
      </c>
      <c r="M74" s="302">
        <f t="shared" si="69"/>
        <v>1.4091478259162793E-3</v>
      </c>
      <c r="N74" s="302">
        <f t="shared" si="70"/>
        <v>3.1999999999998141E-2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2.4686525054679969</v>
      </c>
      <c r="C77" s="299" t="str">
        <f>CONCATENATE("(",ROUND((B77/$H79)*100,1),")")</f>
        <v>(55.4)</v>
      </c>
      <c r="D77" s="302">
        <f>'Ind T6'!R27</f>
        <v>0.13850766833390171</v>
      </c>
      <c r="E77" s="299" t="str">
        <f>CONCATENATE("(",ROUND((D77/$H79)*100,1),")")</f>
        <v>(3.1)</v>
      </c>
      <c r="F77" s="302">
        <f>'Ind T6'!S27</f>
        <v>0</v>
      </c>
      <c r="G77" s="299" t="str">
        <f>CONCATENATE("(",ROUND((F77/$H79)*100,1),")")</f>
        <v>(0)</v>
      </c>
      <c r="H77" s="302">
        <f>SUM(B77,D77,F77)</f>
        <v>2.6071601738018986</v>
      </c>
      <c r="I77" s="299" t="str">
        <f>CONCATENATE("(",ROUND((H77/$H79)*100,1),")")</f>
        <v>(58.5)</v>
      </c>
      <c r="K77" s="302">
        <f>B82-B77</f>
        <v>-0.14268815644407029</v>
      </c>
      <c r="L77" s="302">
        <f>D82-D77</f>
        <v>-5.0207206270351246E-3</v>
      </c>
      <c r="M77" s="302">
        <f>F82-F77</f>
        <v>0</v>
      </c>
      <c r="N77" s="302">
        <f>SUM(K77:M77)</f>
        <v>-0.14770887707110542</v>
      </c>
    </row>
    <row r="78" spans="1:14" x14ac:dyDescent="0.2">
      <c r="A78" s="282" t="s">
        <v>365</v>
      </c>
      <c r="B78" s="302">
        <f>'Ind T6'!Q26</f>
        <v>1.3646111703876516</v>
      </c>
      <c r="C78" s="299" t="str">
        <f>CONCATENATE("(",ROUND((B78/$H79)*100,1),")")</f>
        <v>(30.6)</v>
      </c>
      <c r="D78" s="302">
        <f>'Ind T6'!R26</f>
        <v>0.44402854099051631</v>
      </c>
      <c r="E78" s="299" t="str">
        <f>CONCATENATE("(",ROUND((D78/$H79)*100,1),")")</f>
        <v>(10)</v>
      </c>
      <c r="F78" s="302">
        <f>'Ind T6'!S26</f>
        <v>4.0200114819934567E-2</v>
      </c>
      <c r="G78" s="299" t="str">
        <f>CONCATENATE("(",ROUND((F78/$H79)*100,1),")")</f>
        <v>(0.9)</v>
      </c>
      <c r="H78" s="302">
        <f t="shared" ref="H78" si="71">SUM(B78,D78,F78)</f>
        <v>1.8488398261981023</v>
      </c>
      <c r="I78" s="299" t="str">
        <f>CONCATENATE("(",ROUND((H78/$H79)*100,1),")")</f>
        <v>(41.5)</v>
      </c>
      <c r="K78" s="302">
        <f t="shared" ref="K78:K79" si="72">B83-B78</f>
        <v>3.9378945386621789E-2</v>
      </c>
      <c r="L78" s="302">
        <f t="shared" ref="L78:L79" si="73">D83-D78</f>
        <v>-1.9064614304391381E-2</v>
      </c>
      <c r="M78" s="302">
        <f t="shared" ref="M78:M79" si="74">F83-F78</f>
        <v>3.9454598887838505E-4</v>
      </c>
      <c r="N78" s="302">
        <f t="shared" ref="N78:N79" si="75">SUM(K78:M78)</f>
        <v>2.0708877071108793E-2</v>
      </c>
    </row>
    <row r="79" spans="1:14" x14ac:dyDescent="0.2">
      <c r="A79" s="282" t="s">
        <v>363</v>
      </c>
      <c r="B79" s="302">
        <f>SUM(B77:B78)</f>
        <v>3.8332636758556484</v>
      </c>
      <c r="C79" s="299" t="str">
        <f>CONCATENATE("(",ROUND((B79/$H79)*100,1),")")</f>
        <v>(86)</v>
      </c>
      <c r="D79" s="302">
        <f>SUM(D77:D78)</f>
        <v>0.58253620932441796</v>
      </c>
      <c r="E79" s="299" t="str">
        <f>CONCATENATE("(",ROUND((D79/$H79)*100,1),")")</f>
        <v>(13.1)</v>
      </c>
      <c r="F79" s="302">
        <f>SUM(F77:F78)</f>
        <v>4.0200114819934567E-2</v>
      </c>
      <c r="G79" s="299" t="str">
        <f>CONCATENATE("(",ROUND((F79/$H79)*100,1),")")</f>
        <v>(0.9)</v>
      </c>
      <c r="H79" s="302">
        <f>SUM(H77:H78)</f>
        <v>4.4560000000000013</v>
      </c>
      <c r="I79" s="299" t="str">
        <f>CONCATENATE("(",ROUND((H79/$H79)*100,1),")")</f>
        <v>(100)</v>
      </c>
      <c r="K79" s="302">
        <f t="shared" si="72"/>
        <v>-0.10330921105744828</v>
      </c>
      <c r="L79" s="302">
        <f t="shared" si="73"/>
        <v>-2.4085334931426505E-2</v>
      </c>
      <c r="M79" s="302">
        <f t="shared" si="74"/>
        <v>3.9454598887838505E-4</v>
      </c>
      <c r="N79" s="302">
        <f t="shared" si="75"/>
        <v>-0.12699999999999639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2.3259643490239266</v>
      </c>
      <c r="C82" s="299" t="str">
        <f>CONCATENATE("(",ROUND((B82/$H84)*100,1),")")</f>
        <v>(53.7)</v>
      </c>
      <c r="D82" s="302">
        <f>'Ind T6'!W27</f>
        <v>0.13348694770686659</v>
      </c>
      <c r="E82" s="299" t="str">
        <f>CONCATENATE("(",ROUND((D82/$H84)*100,1),")")</f>
        <v>(3.1)</v>
      </c>
      <c r="F82" s="302">
        <f>'Ind T6'!X27</f>
        <v>0</v>
      </c>
      <c r="G82" s="299" t="str">
        <f>CONCATENATE("(",ROUND((F82/$H84)*100,1),")")</f>
        <v>(0)</v>
      </c>
      <c r="H82" s="302">
        <f>SUM(B82,D82,F82)</f>
        <v>2.4594512967307933</v>
      </c>
      <c r="I82" s="299" t="str">
        <f>CONCATENATE("(",ROUND((H82/$H84)*100,1),")")</f>
        <v>(56.8)</v>
      </c>
      <c r="K82" s="302">
        <f>B82-B72</f>
        <v>-0.16434254155250594</v>
      </c>
      <c r="L82" s="302">
        <f>D82-D72</f>
        <v>-4.8431044062479667E-3</v>
      </c>
      <c r="M82" s="302">
        <f>F82-F72</f>
        <v>0</v>
      </c>
      <c r="N82" s="302">
        <f>SUM(K82:M82)</f>
        <v>-0.16918564595875391</v>
      </c>
    </row>
    <row r="83" spans="1:14" x14ac:dyDescent="0.2">
      <c r="A83" s="282" t="s">
        <v>365</v>
      </c>
      <c r="B83" s="302">
        <f>'Ind T6'!V26</f>
        <v>1.4039901157742734</v>
      </c>
      <c r="C83" s="299" t="str">
        <f>CONCATENATE("(",ROUND((B83/$H84)*100,1),")")</f>
        <v>(32.4)</v>
      </c>
      <c r="D83" s="302">
        <f>'Ind T6'!W26</f>
        <v>0.42496392668612493</v>
      </c>
      <c r="E83" s="299" t="str">
        <f>CONCATENATE("(",ROUND((D83/$H84)*100,1),")")</f>
        <v>(9.8)</v>
      </c>
      <c r="F83" s="302">
        <f>'Ind T6'!X26</f>
        <v>4.0594660808812952E-2</v>
      </c>
      <c r="G83" s="299" t="str">
        <f>CONCATENATE("(",ROUND((F83/$H84)*100,1),")")</f>
        <v>(0.9)</v>
      </c>
      <c r="H83" s="302">
        <f t="shared" ref="H83" si="76">SUM(B83,D83,F83)</f>
        <v>1.8695487032692113</v>
      </c>
      <c r="I83" s="299" t="str">
        <f>CONCATENATE("(",ROUND((H83/$H84)*100,1),")")</f>
        <v>(43.2)</v>
      </c>
      <c r="K83" s="302">
        <f t="shared" ref="K83:K84" si="77">B83-B73</f>
        <v>9.1318430792957317E-2</v>
      </c>
      <c r="L83" s="302">
        <f t="shared" ref="L83:L84" si="78">D83-D73</f>
        <v>-1.8936478648996502E-2</v>
      </c>
      <c r="M83" s="302">
        <f t="shared" ref="M83:M84" si="79">F83-F73</f>
        <v>1.8036938147946643E-3</v>
      </c>
      <c r="N83" s="302">
        <f t="shared" ref="N83:N84" si="80">SUM(K83:M83)</f>
        <v>7.4185645958755486E-2</v>
      </c>
    </row>
    <row r="84" spans="1:14" x14ac:dyDescent="0.2">
      <c r="A84" s="282" t="s">
        <v>363</v>
      </c>
      <c r="B84" s="302">
        <f>SUM(B82:B83)</f>
        <v>3.7299544647982001</v>
      </c>
      <c r="C84" s="299" t="str">
        <f>CONCATENATE("(",ROUND((B84/$H84)*100,1),")")</f>
        <v>(86.2)</v>
      </c>
      <c r="D84" s="302">
        <f>SUM(D82:D83)</f>
        <v>0.55845087439299146</v>
      </c>
      <c r="E84" s="299" t="str">
        <f>CONCATENATE("(",ROUND((D84/$H84)*100,1),")")</f>
        <v>(12.9)</v>
      </c>
      <c r="F84" s="302">
        <f>SUM(F82:F83)</f>
        <v>4.0594660808812952E-2</v>
      </c>
      <c r="G84" s="299" t="str">
        <f>CONCATENATE("(",ROUND((F84/$H84)*100,1),")")</f>
        <v>(0.9)</v>
      </c>
      <c r="H84" s="302">
        <f>SUM(H82:H83)</f>
        <v>4.3290000000000042</v>
      </c>
      <c r="I84" s="299" t="str">
        <f>CONCATENATE("(",ROUND((H84/$H84)*100,1),")")</f>
        <v>(100)</v>
      </c>
      <c r="K84" s="302">
        <f t="shared" si="77"/>
        <v>-7.30241107595484E-2</v>
      </c>
      <c r="L84" s="302">
        <f t="shared" si="78"/>
        <v>-2.3779583055244524E-2</v>
      </c>
      <c r="M84" s="302">
        <f t="shared" si="79"/>
        <v>1.8036938147946643E-3</v>
      </c>
      <c r="N84" s="302">
        <f t="shared" si="80"/>
        <v>-9.4999999999998253E-2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7.6599396882671931</v>
      </c>
      <c r="C93" s="299" t="str">
        <f>CONCATENATE("(",ROUND((B93/$H95)*100,1),")")</f>
        <v>(74.2)</v>
      </c>
      <c r="D93" s="302">
        <f>'Ind T6'!M36</f>
        <v>0.13608872901757568</v>
      </c>
      <c r="E93" s="299" t="str">
        <f>CONCATENATE("(",ROUND((D93/$H95)*100,1),")")</f>
        <v>(1.3)</v>
      </c>
      <c r="F93" s="302">
        <f>'Ind T6'!N36</f>
        <v>1.8557553956824663E-3</v>
      </c>
      <c r="G93" s="299" t="str">
        <f>CONCATENATE("(",ROUND((F93/$H95)*100,1),")")</f>
        <v>(0)</v>
      </c>
      <c r="H93" s="302">
        <f>SUM(B93,D93,F93)</f>
        <v>7.797884172680452</v>
      </c>
      <c r="I93" s="299" t="str">
        <f>CONCATENATE("(",ROUND((H93/$H95)*100,1),")")</f>
        <v>(75.6)</v>
      </c>
      <c r="K93" s="302">
        <f>B98-B93</f>
        <v>9.1718460124462275E-2</v>
      </c>
      <c r="L93" s="302">
        <f>D98-D93</f>
        <v>1.8319448469608035E-2</v>
      </c>
      <c r="M93" s="302">
        <f>F98-F93</f>
        <v>-1.7562806583366116E-5</v>
      </c>
      <c r="N93" s="302">
        <f>SUM(K93:M93)</f>
        <v>0.11002034578748694</v>
      </c>
    </row>
    <row r="94" spans="1:14" x14ac:dyDescent="0.2">
      <c r="A94" s="282" t="s">
        <v>365</v>
      </c>
      <c r="B94" s="302">
        <f>'Ind T6'!L35</f>
        <v>2.1780382493823804</v>
      </c>
      <c r="C94" s="299" t="str">
        <f>CONCATENATE("(",ROUND((B94/$H95)*100,1),")")</f>
        <v>(21.1)</v>
      </c>
      <c r="D94" s="302">
        <f>'Ind T6'!M35</f>
        <v>0.23196942446108204</v>
      </c>
      <c r="E94" s="299" t="str">
        <f>CONCATENATE("(",ROUND((D94/$H95)*100,1),")")</f>
        <v>(2.2)</v>
      </c>
      <c r="F94" s="302">
        <f>'Ind T6'!N35</f>
        <v>0.11010815347609815</v>
      </c>
      <c r="G94" s="299" t="str">
        <f>CONCATENATE("(",ROUND((F94/$H95)*100,1),")")</f>
        <v>(1.1)</v>
      </c>
      <c r="H94" s="302">
        <f t="shared" ref="H94" si="81">SUM(B94,D94,F94)</f>
        <v>2.520115827319561</v>
      </c>
      <c r="I94" s="299" t="str">
        <f>CONCATENATE("(",ROUND((H94/$H95)*100,1),")")</f>
        <v>(24.4)</v>
      </c>
      <c r="K94" s="302">
        <f t="shared" ref="K94:K95" si="82">B99-B94</f>
        <v>9.7031445173130226E-2</v>
      </c>
      <c r="L94" s="302">
        <f t="shared" ref="L94:L95" si="83">D99-D94</f>
        <v>2.1701152850911287E-2</v>
      </c>
      <c r="M94" s="302">
        <f t="shared" ref="M94:M95" si="84">F99-F94</f>
        <v>3.2470561884766075E-3</v>
      </c>
      <c r="N94" s="302">
        <f t="shared" ref="N94:N95" si="85">SUM(K94:M94)</f>
        <v>0.12197965421251812</v>
      </c>
    </row>
    <row r="95" spans="1:14" x14ac:dyDescent="0.2">
      <c r="A95" s="282" t="s">
        <v>363</v>
      </c>
      <c r="B95" s="302">
        <f>SUM(B93:B94)</f>
        <v>9.8379779376495726</v>
      </c>
      <c r="C95" s="299" t="str">
        <f>CONCATENATE("(",ROUND((B95/$H95)*100,1),")")</f>
        <v>(95.3)</v>
      </c>
      <c r="D95" s="302">
        <f>SUM(D93:D94)</f>
        <v>0.36805815347865772</v>
      </c>
      <c r="E95" s="299" t="str">
        <f>CONCATENATE("(",ROUND((D95/$H95)*100,1),")")</f>
        <v>(3.6)</v>
      </c>
      <c r="F95" s="302">
        <f>SUM(F93:F94)</f>
        <v>0.11196390887178061</v>
      </c>
      <c r="G95" s="299" t="str">
        <f>CONCATENATE("(",ROUND((F95/$H95)*100,1),")")</f>
        <v>(1.1)</v>
      </c>
      <c r="H95" s="302">
        <f>SUM(H93:H94)</f>
        <v>10.318000000000012</v>
      </c>
      <c r="I95" s="299" t="str">
        <f>CONCATENATE("(",ROUND((H95/$H95)*100,1),")")</f>
        <v>(100)</v>
      </c>
      <c r="K95" s="302">
        <f t="shared" si="82"/>
        <v>0.18874990529759295</v>
      </c>
      <c r="L95" s="302">
        <f t="shared" si="83"/>
        <v>4.0020601320519322E-2</v>
      </c>
      <c r="M95" s="302">
        <f t="shared" si="84"/>
        <v>3.2294933818932531E-3</v>
      </c>
      <c r="N95" s="302">
        <f t="shared" si="85"/>
        <v>0.23200000000000554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7.7516581483916553</v>
      </c>
      <c r="C98" s="299" t="str">
        <f>CONCATENATE("(",ROUND((B98/$H100)*100,1),")")</f>
        <v>(73.5)</v>
      </c>
      <c r="D98" s="302">
        <f>'Ind T6'!R36</f>
        <v>0.15440817748718372</v>
      </c>
      <c r="E98" s="299" t="str">
        <f>CONCATENATE("(",ROUND((D98/$H100)*100,1),")")</f>
        <v>(1.5)</v>
      </c>
      <c r="F98" s="302">
        <f>'Ind T6'!S36</f>
        <v>1.8381925890991002E-3</v>
      </c>
      <c r="G98" s="299" t="str">
        <f>CONCATENATE("(",ROUND((F98/$H100)*100,1),")")</f>
        <v>(0)</v>
      </c>
      <c r="H98" s="302">
        <f>SUM(B98,D98,F98)</f>
        <v>7.9079045184679382</v>
      </c>
      <c r="I98" s="299" t="str">
        <f>CONCATENATE("(",ROUND((H98/$H100)*100,1),")")</f>
        <v>(75)</v>
      </c>
      <c r="K98" s="302">
        <f>B103-B98</f>
        <v>-0.85708223023233021</v>
      </c>
      <c r="L98" s="302">
        <f>D103-D98</f>
        <v>5.417646063296061E-3</v>
      </c>
      <c r="M98" s="302">
        <f>F103-F98</f>
        <v>-4.9097549389731741E-5</v>
      </c>
      <c r="N98" s="302">
        <f>SUM(K98:M98)</f>
        <v>-0.85171368171842388</v>
      </c>
    </row>
    <row r="99" spans="1:14" x14ac:dyDescent="0.2">
      <c r="A99" s="282" t="s">
        <v>365</v>
      </c>
      <c r="B99" s="302">
        <f>'Ind T6'!Q35</f>
        <v>2.2750696945555107</v>
      </c>
      <c r="C99" s="299" t="str">
        <f>CONCATENATE("(",ROUND((B99/$H100)*100,1),")")</f>
        <v>(21.6)</v>
      </c>
      <c r="D99" s="302">
        <f>'Ind T6'!R35</f>
        <v>0.25367057731199333</v>
      </c>
      <c r="E99" s="299" t="str">
        <f>CONCATENATE("(",ROUND((D99/$H100)*100,1),")")</f>
        <v>(2.4)</v>
      </c>
      <c r="F99" s="302">
        <f>'Ind T6'!S35</f>
        <v>0.11335520966457475</v>
      </c>
      <c r="G99" s="299" t="str">
        <f>CONCATENATE("(",ROUND((F99/$H100)*100,1),")")</f>
        <v>(1.1)</v>
      </c>
      <c r="H99" s="302">
        <f t="shared" ref="H99" si="86">SUM(B99,D99,F99)</f>
        <v>2.642095481532079</v>
      </c>
      <c r="I99" s="299" t="str">
        <f>CONCATENATE("(",ROUND((H99/$H100)*100,1),")")</f>
        <v>(25)</v>
      </c>
      <c r="K99" s="302">
        <f t="shared" ref="K99:K100" si="87">B104-B99</f>
        <v>-0.22834496902324686</v>
      </c>
      <c r="L99" s="302">
        <f t="shared" ref="L99:L100" si="88">D104-D99</f>
        <v>-1.2739111952112081E-2</v>
      </c>
      <c r="M99" s="302">
        <f t="shared" ref="M99:M100" si="89">F104-F99</f>
        <v>-7.2022373062398115E-3</v>
      </c>
      <c r="N99" s="302">
        <f t="shared" ref="N99:N100" si="90">SUM(K99:M99)</f>
        <v>-0.24828631828159875</v>
      </c>
    </row>
    <row r="100" spans="1:14" x14ac:dyDescent="0.2">
      <c r="A100" s="282" t="s">
        <v>363</v>
      </c>
      <c r="B100" s="302">
        <f>SUM(B98:B99)</f>
        <v>10.026727842947166</v>
      </c>
      <c r="C100" s="299" t="str">
        <f>CONCATENATE("(",ROUND((B100/$H100)*100,1),")")</f>
        <v>(95)</v>
      </c>
      <c r="D100" s="302">
        <f>SUM(D98:D99)</f>
        <v>0.40807875479917705</v>
      </c>
      <c r="E100" s="299" t="str">
        <f>CONCATENATE("(",ROUND((D100/$H100)*100,1),")")</f>
        <v>(3.9)</v>
      </c>
      <c r="F100" s="302">
        <f>SUM(F98:F99)</f>
        <v>0.11519340225367386</v>
      </c>
      <c r="G100" s="299" t="str">
        <f>CONCATENATE("(",ROUND((F100/$H100)*100,1),")")</f>
        <v>(1.1)</v>
      </c>
      <c r="H100" s="302">
        <f>SUM(H98:H99)</f>
        <v>10.550000000000017</v>
      </c>
      <c r="I100" s="299" t="str">
        <f>CONCATENATE("(",ROUND((H100/$H100)*100,1),")")</f>
        <v>(100)</v>
      </c>
      <c r="K100" s="302">
        <f t="shared" si="87"/>
        <v>-1.0854271992555766</v>
      </c>
      <c r="L100" s="302">
        <f t="shared" si="88"/>
        <v>-7.3214658888160478E-3</v>
      </c>
      <c r="M100" s="302">
        <f t="shared" si="89"/>
        <v>-7.2513348556295515E-3</v>
      </c>
      <c r="N100" s="302">
        <f t="shared" si="90"/>
        <v>-1.1000000000000223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6.8945759181593251</v>
      </c>
      <c r="C103" s="299" t="str">
        <f>CONCATENATE("(",ROUND((B103/$H105)*100,1),")")</f>
        <v>(73)</v>
      </c>
      <c r="D103" s="302">
        <f>'Ind T6'!W36</f>
        <v>0.15982582355047978</v>
      </c>
      <c r="E103" s="299" t="str">
        <f>CONCATENATE("(",ROUND((D103/$H105)*100,1),")")</f>
        <v>(1.7)</v>
      </c>
      <c r="F103" s="302">
        <f>'Ind T6'!X36</f>
        <v>1.7890950397093685E-3</v>
      </c>
      <c r="G103" s="299" t="str">
        <f>CONCATENATE("(",ROUND((F103/$H105)*100,1),")")</f>
        <v>(0)</v>
      </c>
      <c r="H103" s="302">
        <f>SUM(B103,D103,F103)</f>
        <v>7.0561908367495141</v>
      </c>
      <c r="I103" s="299" t="str">
        <f>CONCATENATE("(",ROUND((H103/$H105)*100,1),")")</f>
        <v>(74.7)</v>
      </c>
      <c r="K103" s="302">
        <f>B103-B93</f>
        <v>-0.76536377010786794</v>
      </c>
      <c r="L103" s="302">
        <f>D103-D93</f>
        <v>2.3737094532904096E-2</v>
      </c>
      <c r="M103" s="302">
        <f>F103-F93</f>
        <v>-6.6660355973097857E-5</v>
      </c>
      <c r="N103" s="302">
        <f>SUM(K103:M103)</f>
        <v>-0.741693335930937</v>
      </c>
    </row>
    <row r="104" spans="1:14" x14ac:dyDescent="0.2">
      <c r="A104" s="282" t="s">
        <v>365</v>
      </c>
      <c r="B104" s="302">
        <f>'Ind T6'!V35</f>
        <v>2.0467247255322638</v>
      </c>
      <c r="C104" s="299" t="str">
        <f>CONCATENATE("(",ROUND((B104/$H105)*100,1),")")</f>
        <v>(21.7)</v>
      </c>
      <c r="D104" s="302">
        <f>'Ind T6'!W35</f>
        <v>0.24093146535988125</v>
      </c>
      <c r="E104" s="299" t="str">
        <f>CONCATENATE("(",ROUND((D104/$H105)*100,1),")")</f>
        <v>(2.5)</v>
      </c>
      <c r="F104" s="302">
        <f>'Ind T6'!X35</f>
        <v>0.10615297235833494</v>
      </c>
      <c r="G104" s="299" t="str">
        <f>CONCATENATE("(",ROUND((F104/$H105)*100,1),")")</f>
        <v>(1.1)</v>
      </c>
      <c r="H104" s="302">
        <f t="shared" ref="H104" si="91">SUM(B104,D104,F104)</f>
        <v>2.3938091632504799</v>
      </c>
      <c r="I104" s="299" t="str">
        <f>CONCATENATE("(",ROUND((H104/$H105)*100,1),")")</f>
        <v>(25.3)</v>
      </c>
      <c r="K104" s="302">
        <f t="shared" ref="K104:K105" si="92">B104-B94</f>
        <v>-0.13131352385011663</v>
      </c>
      <c r="L104" s="302">
        <f t="shared" ref="L104:L105" si="93">D104-D94</f>
        <v>8.9620408987992062E-3</v>
      </c>
      <c r="M104" s="302">
        <f t="shared" ref="M104:M105" si="94">F104-F94</f>
        <v>-3.955181117763204E-3</v>
      </c>
      <c r="N104" s="302">
        <f t="shared" ref="N104:N105" si="95">SUM(K104:M104)</f>
        <v>-0.12630666406908064</v>
      </c>
    </row>
    <row r="105" spans="1:14" x14ac:dyDescent="0.2">
      <c r="A105" s="282" t="s">
        <v>363</v>
      </c>
      <c r="B105" s="302">
        <f>SUM(B103:B104)</f>
        <v>8.9413006436915889</v>
      </c>
      <c r="C105" s="299" t="str">
        <f>CONCATENATE("(",ROUND((B105/$H105)*100,1),")")</f>
        <v>(94.6)</v>
      </c>
      <c r="D105" s="302">
        <f>SUM(D103:D104)</f>
        <v>0.400757288910361</v>
      </c>
      <c r="E105" s="299" t="str">
        <f>CONCATENATE("(",ROUND((D105/$H105)*100,1),")")</f>
        <v>(4.2)</v>
      </c>
      <c r="F105" s="302">
        <f>SUM(F103:F104)</f>
        <v>0.10794206739804431</v>
      </c>
      <c r="G105" s="299" t="str">
        <f>CONCATENATE("(",ROUND((F105/$H105)*100,1),")")</f>
        <v>(1.1)</v>
      </c>
      <c r="H105" s="302">
        <f>SUM(H103:H104)</f>
        <v>9.449999999999994</v>
      </c>
      <c r="I105" s="299" t="str">
        <f>CONCATENATE("(",ROUND((H105/$H105)*100,1),")")</f>
        <v>(100)</v>
      </c>
      <c r="K105" s="302">
        <f t="shared" si="92"/>
        <v>-0.89667729395798368</v>
      </c>
      <c r="L105" s="302">
        <f t="shared" si="93"/>
        <v>3.2699135431703275E-2</v>
      </c>
      <c r="M105" s="302">
        <f t="shared" si="94"/>
        <v>-4.0218414737362984E-3</v>
      </c>
      <c r="N105" s="302">
        <f t="shared" si="95"/>
        <v>-0.86800000000001676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32.15313545279399</v>
      </c>
      <c r="C114" s="299" t="str">
        <f>CONCATENATE("(",ROUND((B114/$H116)*100,1),")")</f>
        <v>(79.6)</v>
      </c>
      <c r="D114" s="302">
        <f>'Ind T6'!M45</f>
        <v>0.78920441222347026</v>
      </c>
      <c r="E114" s="299" t="str">
        <f>CONCATENATE("(",ROUND((D114/$H116)*100,1),")")</f>
        <v>(2)</v>
      </c>
      <c r="F114" s="302">
        <f>'Ind T6'!N45</f>
        <v>2.1786181151835912E-3</v>
      </c>
      <c r="G114" s="299" t="str">
        <f>CONCATENATE("(",ROUND((F114/$H116)*100,1),")")</f>
        <v>(0)</v>
      </c>
      <c r="H114" s="302">
        <f>SUM(B114,D114,F114)</f>
        <v>32.94451848313264</v>
      </c>
      <c r="I114" s="299" t="str">
        <f>CONCATENATE("(",ROUND((H114/$H116)*100,1),")")</f>
        <v>(81.5)</v>
      </c>
      <c r="K114" s="302">
        <f>B119-B114</f>
        <v>-1.194321411478537</v>
      </c>
      <c r="L114" s="302">
        <f>D119-D114</f>
        <v>-3.220090888275251E-2</v>
      </c>
      <c r="M114" s="302">
        <f>F119-F114</f>
        <v>1.2419521111343371E-5</v>
      </c>
      <c r="N114" s="302">
        <f>SUM(K114:M114)</f>
        <v>-1.2265099008401783</v>
      </c>
    </row>
    <row r="115" spans="1:14" x14ac:dyDescent="0.2">
      <c r="A115" s="282" t="s">
        <v>365</v>
      </c>
      <c r="B115" s="302">
        <f>'Ind T6'!L44</f>
        <v>5.7831417866680122</v>
      </c>
      <c r="C115" s="299" t="str">
        <f>CONCATENATE("(",ROUND((B115/$H116)*100,1),")")</f>
        <v>(14.3)</v>
      </c>
      <c r="D115" s="302">
        <f>'Ind T6'!M44</f>
        <v>1.260875234159331</v>
      </c>
      <c r="E115" s="299" t="str">
        <f>CONCATENATE("(",ROUND((D115/$H116)*100,1),")")</f>
        <v>(3.1)</v>
      </c>
      <c r="F115" s="302">
        <f>'Ind T6'!N44</f>
        <v>0.42646449603996373</v>
      </c>
      <c r="G115" s="299" t="str">
        <f>CONCATENATE("(",ROUND((F115/$H116)*100,1),")")</f>
        <v>(1.1)</v>
      </c>
      <c r="H115" s="302">
        <f t="shared" ref="H115" si="96">SUM(B115,D115,F115)</f>
        <v>7.4704815168673075</v>
      </c>
      <c r="I115" s="299" t="str">
        <f>CONCATENATE("(",ROUND((H115/$H116)*100,1),")")</f>
        <v>(18.5)</v>
      </c>
      <c r="K115" s="302">
        <f t="shared" ref="K115:K116" si="97">B120-B115</f>
        <v>-0.16806008410689266</v>
      </c>
      <c r="L115" s="302">
        <f t="shared" ref="L115:L116" si="98">D120-D115</f>
        <v>-4.3753827141459034E-2</v>
      </c>
      <c r="M115" s="302">
        <f t="shared" ref="M115:M116" si="99">F120-F115</f>
        <v>-4.4676187911479814E-2</v>
      </c>
      <c r="N115" s="302">
        <f t="shared" ref="N115:N116" si="100">SUM(K115:M115)</f>
        <v>-0.25649009915983151</v>
      </c>
    </row>
    <row r="116" spans="1:14" x14ac:dyDescent="0.2">
      <c r="A116" s="282" t="s">
        <v>363</v>
      </c>
      <c r="B116" s="302">
        <f>SUM(B114:B115)</f>
        <v>37.936277239462001</v>
      </c>
      <c r="C116" s="299" t="str">
        <f>CONCATENATE("(",ROUND((B116/$H116)*100,1),")")</f>
        <v>(93.9)</v>
      </c>
      <c r="D116" s="302">
        <f>SUM(D114:D115)</f>
        <v>2.0500796463828013</v>
      </c>
      <c r="E116" s="299" t="str">
        <f>CONCATENATE("(",ROUND((D116/$H116)*100,1),")")</f>
        <v>(5.1)</v>
      </c>
      <c r="F116" s="302">
        <f>SUM(F114:F115)</f>
        <v>0.42864311415514733</v>
      </c>
      <c r="G116" s="299" t="str">
        <f>CONCATENATE("(",ROUND((F116/$H116)*100,1),")")</f>
        <v>(1.1)</v>
      </c>
      <c r="H116" s="302">
        <f>SUM(H114:H115)</f>
        <v>40.414999999999949</v>
      </c>
      <c r="I116" s="299" t="str">
        <f>CONCATENATE("(",ROUND((H116/$H116)*100,1),")")</f>
        <v>(100)</v>
      </c>
      <c r="K116" s="302">
        <f t="shared" si="97"/>
        <v>-1.3623814955854314</v>
      </c>
      <c r="L116" s="302">
        <f t="shared" si="98"/>
        <v>-7.5954736024211655E-2</v>
      </c>
      <c r="M116" s="302">
        <f t="shared" si="99"/>
        <v>-4.4663768390368508E-2</v>
      </c>
      <c r="N116" s="302">
        <f t="shared" si="100"/>
        <v>-1.4830000000000116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30.958814041315453</v>
      </c>
      <c r="C119" s="299" t="str">
        <f>CONCATENATE("(",ROUND((B119/$H121)*100,1),")")</f>
        <v>(79.5)</v>
      </c>
      <c r="D119" s="302">
        <f>'Ind T6'!R45</f>
        <v>0.75700350334071775</v>
      </c>
      <c r="E119" s="299" t="str">
        <f>CONCATENATE("(",ROUND((D119/$H121)*100,1),")")</f>
        <v>(1.9)</v>
      </c>
      <c r="F119" s="302">
        <f>'Ind T6'!S45</f>
        <v>2.1910376362949346E-3</v>
      </c>
      <c r="G119" s="299" t="str">
        <f>CONCATENATE("(",ROUND((F119/$H121)*100,1),")")</f>
        <v>(0)</v>
      </c>
      <c r="H119" s="302">
        <f>SUM(B119,D119,F119)</f>
        <v>31.718008582292466</v>
      </c>
      <c r="I119" s="299" t="str">
        <f>CONCATENATE("(",ROUND((H119/$H121)*100,1),")")</f>
        <v>(81.5)</v>
      </c>
      <c r="K119" s="302">
        <f>B124-B119</f>
        <v>-3.0527408711504656</v>
      </c>
      <c r="L119" s="302">
        <f>D124-D119</f>
        <v>-6.5641796553036036E-2</v>
      </c>
      <c r="M119" s="302">
        <f>F124-F119</f>
        <v>1.6022880190534258E-5</v>
      </c>
      <c r="N119" s="302">
        <f>SUM(K119:M119)</f>
        <v>-3.1183666448233112</v>
      </c>
    </row>
    <row r="120" spans="1:14" x14ac:dyDescent="0.2">
      <c r="A120" s="282" t="s">
        <v>365</v>
      </c>
      <c r="B120" s="302">
        <f>'Ind T6'!Q44</f>
        <v>5.6150817025611195</v>
      </c>
      <c r="C120" s="299" t="str">
        <f>CONCATENATE("(",ROUND((B120/$H121)*100,1),")")</f>
        <v>(14.4)</v>
      </c>
      <c r="D120" s="302">
        <f>'Ind T6'!R44</f>
        <v>1.217121407017872</v>
      </c>
      <c r="E120" s="299" t="str">
        <f>CONCATENATE("(",ROUND((D120/$H121)*100,1),")")</f>
        <v>(3.1)</v>
      </c>
      <c r="F120" s="302">
        <f>'Ind T6'!S44</f>
        <v>0.38178830812848391</v>
      </c>
      <c r="G120" s="299" t="str">
        <f>CONCATENATE("(",ROUND((F120/$H121)*100,1),")")</f>
        <v>(1)</v>
      </c>
      <c r="H120" s="302">
        <f t="shared" ref="H120" si="101">SUM(B120,D120,F120)</f>
        <v>7.2139914177074749</v>
      </c>
      <c r="I120" s="299" t="str">
        <f>CONCATENATE("(",ROUND((H120/$H121)*100,1),")")</f>
        <v>(18.5)</v>
      </c>
      <c r="K120" s="302">
        <f t="shared" ref="K120:K121" si="102">B125-B120</f>
        <v>-0.3975906414596988</v>
      </c>
      <c r="L120" s="302">
        <f t="shared" ref="L120:L121" si="103">D125-D120</f>
        <v>-9.6486429740992863E-2</v>
      </c>
      <c r="M120" s="302">
        <f t="shared" ref="M120:M121" si="104">F125-F120</f>
        <v>-4.3556283975882626E-2</v>
      </c>
      <c r="N120" s="302">
        <f t="shared" ref="N120:N121" si="105">SUM(K120:M120)</f>
        <v>-0.53763335517657429</v>
      </c>
    </row>
    <row r="121" spans="1:14" x14ac:dyDescent="0.2">
      <c r="A121" s="282" t="s">
        <v>363</v>
      </c>
      <c r="B121" s="302">
        <f>SUM(B119:B120)</f>
        <v>36.573895743876569</v>
      </c>
      <c r="C121" s="299" t="str">
        <f>CONCATENATE("(",ROUND((B121/$H121)*100,1),")")</f>
        <v>(93.9)</v>
      </c>
      <c r="D121" s="302">
        <f>SUM(D119:D120)</f>
        <v>1.9741249103585896</v>
      </c>
      <c r="E121" s="299" t="str">
        <f>CONCATENATE("(",ROUND((D121/$H121)*100,1),")")</f>
        <v>(5.1)</v>
      </c>
      <c r="F121" s="302">
        <f>SUM(F119:F120)</f>
        <v>0.38397934576477882</v>
      </c>
      <c r="G121" s="299" t="str">
        <f>CONCATENATE("(",ROUND((F121/$H121)*100,1),")")</f>
        <v>(1)</v>
      </c>
      <c r="H121" s="302">
        <f>SUM(H119:H120)</f>
        <v>38.931999999999938</v>
      </c>
      <c r="I121" s="299" t="str">
        <f>CONCATENATE("(",ROUND((H121/$H121)*100,1),")")</f>
        <v>(100)</v>
      </c>
      <c r="K121" s="302">
        <f t="shared" si="102"/>
        <v>-3.4503315126101626</v>
      </c>
      <c r="L121" s="302">
        <f t="shared" si="103"/>
        <v>-0.1621282262940289</v>
      </c>
      <c r="M121" s="302">
        <f t="shared" si="104"/>
        <v>-4.354026109569209E-2</v>
      </c>
      <c r="N121" s="302">
        <f t="shared" si="105"/>
        <v>-3.6559999999998833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27.906073170164987</v>
      </c>
      <c r="C124" s="299" t="str">
        <f>CONCATENATE("(",ROUND((B124/$H126)*100,1),")")</f>
        <v>(79.1)</v>
      </c>
      <c r="D124" s="302">
        <f>'Ind T6'!W45</f>
        <v>0.69136170678768172</v>
      </c>
      <c r="E124" s="299" t="str">
        <f>CONCATENATE("(",ROUND((D124/$H126)*100,1),")")</f>
        <v>(2)</v>
      </c>
      <c r="F124" s="302">
        <f>'Ind T6'!X45</f>
        <v>2.2070605164854688E-3</v>
      </c>
      <c r="G124" s="299" t="str">
        <f>CONCATENATE("(",ROUND((F124/$H126)*100,1),")")</f>
        <v>(0)</v>
      </c>
      <c r="H124" s="302">
        <f>SUM(B124,D124,F124)</f>
        <v>28.599641937469155</v>
      </c>
      <c r="I124" s="299" t="str">
        <f>CONCATENATE("(",ROUND((H124/$H126)*100,1),")")</f>
        <v>(81.1)</v>
      </c>
      <c r="K124" s="302">
        <f>B124-B114</f>
        <v>-4.2470622826290025</v>
      </c>
      <c r="L124" s="302">
        <f>D124-D114</f>
        <v>-9.7842705435788546E-2</v>
      </c>
      <c r="M124" s="302">
        <f>F124-F114</f>
        <v>2.844240130187763E-5</v>
      </c>
      <c r="N124" s="302">
        <f>SUM(K124:M124)</f>
        <v>-4.3448765456634897</v>
      </c>
    </row>
    <row r="125" spans="1:14" x14ac:dyDescent="0.2">
      <c r="A125" s="282" t="s">
        <v>365</v>
      </c>
      <c r="B125" s="302">
        <f>'Ind T6'!V44</f>
        <v>5.2174910611014207</v>
      </c>
      <c r="C125" s="299" t="str">
        <f>CONCATENATE("(",ROUND((B125/$H126)*100,1),")")</f>
        <v>(14.8)</v>
      </c>
      <c r="D125" s="302">
        <f>'Ind T6'!W44</f>
        <v>1.1206349772768791</v>
      </c>
      <c r="E125" s="299" t="str">
        <f>CONCATENATE("(",ROUND((D125/$H126)*100,1),")")</f>
        <v>(3.2)</v>
      </c>
      <c r="F125" s="302">
        <f>'Ind T6'!X44</f>
        <v>0.33823202415260128</v>
      </c>
      <c r="G125" s="299" t="str">
        <f>CONCATENATE("(",ROUND((F125/$H126)*100,1),")")</f>
        <v>(1)</v>
      </c>
      <c r="H125" s="302">
        <f t="shared" ref="H125" si="106">SUM(B125,D125,F125)</f>
        <v>6.6763580625309009</v>
      </c>
      <c r="I125" s="299" t="str">
        <f>CONCATENATE("(",ROUND((H125/$H126)*100,1),")")</f>
        <v>(18.9)</v>
      </c>
      <c r="K125" s="302">
        <f t="shared" ref="K125:K126" si="107">B125-B115</f>
        <v>-0.56565072556659146</v>
      </c>
      <c r="L125" s="302">
        <f t="shared" ref="L125:L126" si="108">D125-D115</f>
        <v>-0.1402402568824519</v>
      </c>
      <c r="M125" s="302">
        <f t="shared" ref="M125:M126" si="109">F125-F115</f>
        <v>-8.823247188736244E-2</v>
      </c>
      <c r="N125" s="302">
        <f t="shared" ref="N125:N126" si="110">SUM(K125:M125)</f>
        <v>-0.79412345433640574</v>
      </c>
    </row>
    <row r="126" spans="1:14" x14ac:dyDescent="0.2">
      <c r="A126" s="282" t="s">
        <v>363</v>
      </c>
      <c r="B126" s="302">
        <f>SUM(B124:B125)</f>
        <v>33.123564231266407</v>
      </c>
      <c r="C126" s="299" t="str">
        <f>CONCATENATE("(",ROUND((B126/$H126)*100,1),")")</f>
        <v>(93.9)</v>
      </c>
      <c r="D126" s="302">
        <f>SUM(D124:D125)</f>
        <v>1.8119966840645607</v>
      </c>
      <c r="E126" s="299" t="str">
        <f>CONCATENATE("(",ROUND((D126/$H126)*100,1),")")</f>
        <v>(5.1)</v>
      </c>
      <c r="F126" s="302">
        <f>SUM(F124:F125)</f>
        <v>0.34043908466908673</v>
      </c>
      <c r="G126" s="299" t="str">
        <f>CONCATENATE("(",ROUND((F126/$H126)*100,1),")")</f>
        <v>(1)</v>
      </c>
      <c r="H126" s="302">
        <f>SUM(H124:H125)</f>
        <v>35.276000000000053</v>
      </c>
      <c r="I126" s="299" t="str">
        <f>CONCATENATE("(",ROUND((H126/$H126)*100,1),")")</f>
        <v>(100)</v>
      </c>
      <c r="K126" s="302">
        <f t="shared" si="107"/>
        <v>-4.812713008195594</v>
      </c>
      <c r="L126" s="302">
        <f t="shared" si="108"/>
        <v>-0.23808296231824055</v>
      </c>
      <c r="M126" s="302">
        <f t="shared" si="109"/>
        <v>-8.8204029486060598E-2</v>
      </c>
      <c r="N126" s="302">
        <f t="shared" si="110"/>
        <v>-5.1389999999998954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3.652647777234316</v>
      </c>
      <c r="C135" s="299" t="str">
        <f>CONCATENATE("(",ROUND((B135/$H137)*100,1),")")</f>
        <v>(62.7)</v>
      </c>
      <c r="D135" s="302">
        <f>'Ind T6'!M54</f>
        <v>4.9513922814168859E-2</v>
      </c>
      <c r="E135" s="299" t="str">
        <f>CONCATENATE("(",ROUND((D135/$H137)*100,1),")")</f>
        <v>(0.9)</v>
      </c>
      <c r="F135" s="302">
        <f>'Ind T6'!N54</f>
        <v>0.40749389350218157</v>
      </c>
      <c r="G135" s="299" t="str">
        <f>CONCATENATE("(",ROUND((F135/$H137)*100,1),")")</f>
        <v>(7)</v>
      </c>
      <c r="H135" s="302">
        <f>SUM(B135,D135,F135)</f>
        <v>4.1096555935506665</v>
      </c>
      <c r="I135" s="299" t="str">
        <f>CONCATENATE("(",ROUND((H135/$H137)*100,1),")")</f>
        <v>(70.6)</v>
      </c>
      <c r="K135" s="302">
        <f>B140-B135</f>
        <v>-7.0154283662375416E-2</v>
      </c>
      <c r="L135" s="302">
        <f>D140-D135</f>
        <v>1.0036148038056192E-4</v>
      </c>
      <c r="M135" s="302">
        <f>F140-F135</f>
        <v>-3.7362695781723021E-3</v>
      </c>
      <c r="N135" s="302">
        <f>SUM(K135:M135)</f>
        <v>-7.3790191760167156E-2</v>
      </c>
    </row>
    <row r="136" spans="1:14" x14ac:dyDescent="0.2">
      <c r="A136" s="282" t="s">
        <v>365</v>
      </c>
      <c r="B136" s="302">
        <f>'Ind T6'!L53</f>
        <v>1.3630556912530081</v>
      </c>
      <c r="C136" s="299" t="str">
        <f>CONCATENATE("(",ROUND((B136/$H137)*100,1),")")</f>
        <v>(23.4)</v>
      </c>
      <c r="D136" s="302">
        <f>'Ind T6'!M53</f>
        <v>0.35228871519631633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1.7153444064493244</v>
      </c>
      <c r="I136" s="299" t="str">
        <f>CONCATENATE("(",ROUND((H136/$H137)*100,1),")")</f>
        <v>(29.4)</v>
      </c>
      <c r="K136" s="302">
        <f t="shared" ref="K136:K137" si="112">B141-B136</f>
        <v>-5.2210831168439942E-3</v>
      </c>
      <c r="L136" s="302">
        <f t="shared" ref="L136:L137" si="113">D141-D136</f>
        <v>-4.9887251229834284E-3</v>
      </c>
      <c r="M136" s="302">
        <f t="shared" ref="M136:M137" si="114">F141-F136</f>
        <v>0</v>
      </c>
      <c r="N136" s="302">
        <f t="shared" ref="N136:N137" si="115">SUM(K136:M136)</f>
        <v>-1.0209808239827423E-2</v>
      </c>
    </row>
    <row r="137" spans="1:14" x14ac:dyDescent="0.2">
      <c r="A137" s="282" t="s">
        <v>363</v>
      </c>
      <c r="B137" s="302">
        <f>SUM(B135:B136)</f>
        <v>5.0157034684873238</v>
      </c>
      <c r="C137" s="299" t="str">
        <f>CONCATENATE("(",ROUND((B137/$H137)*100,1),")")</f>
        <v>(86.1)</v>
      </c>
      <c r="D137" s="302">
        <f>SUM(D135:D136)</f>
        <v>0.40180263801048521</v>
      </c>
      <c r="E137" s="299" t="str">
        <f>CONCATENATE("(",ROUND((D137/$H137)*100,1),")")</f>
        <v>(6.9)</v>
      </c>
      <c r="F137" s="302">
        <f>SUM(F135:F136)</f>
        <v>0.40749389350218157</v>
      </c>
      <c r="G137" s="299" t="str">
        <f>CONCATENATE("(",ROUND((F137/$H137)*100,1),")")</f>
        <v>(7)</v>
      </c>
      <c r="H137" s="302">
        <f>SUM(H135:H136)</f>
        <v>5.8249999999999904</v>
      </c>
      <c r="I137" s="299" t="str">
        <f>CONCATENATE("(",ROUND((H137/$H137)*100,1),")")</f>
        <v>(100)</v>
      </c>
      <c r="K137" s="302">
        <f t="shared" si="112"/>
        <v>-7.5375366779219632E-2</v>
      </c>
      <c r="L137" s="302">
        <f t="shared" si="113"/>
        <v>-4.888363642602922E-3</v>
      </c>
      <c r="M137" s="302">
        <f t="shared" si="114"/>
        <v>-3.7362695781723021E-3</v>
      </c>
      <c r="N137" s="302">
        <f t="shared" si="115"/>
        <v>-8.3999999999994857E-2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3.5824934935719406</v>
      </c>
      <c r="C140" s="299" t="str">
        <f>CONCATENATE("(",ROUND((B140/$H142)*100,1),")")</f>
        <v>(62.4)</v>
      </c>
      <c r="D140" s="302">
        <f>'Ind T6'!R54</f>
        <v>4.9614284294549421E-2</v>
      </c>
      <c r="E140" s="299" t="str">
        <f>CONCATENATE("(",ROUND((D140/$H142)*100,1),")")</f>
        <v>(0.9)</v>
      </c>
      <c r="F140" s="302">
        <f>'Ind T6'!S54</f>
        <v>0.40375762392400927</v>
      </c>
      <c r="G140" s="299" t="str">
        <f>CONCATENATE("(",ROUND((F140/$H142)*100,1),")")</f>
        <v>(7)</v>
      </c>
      <c r="H140" s="302">
        <f>SUM(B140,D140,F140)</f>
        <v>4.0358654017904989</v>
      </c>
      <c r="I140" s="299" t="str">
        <f>CONCATENATE("(",ROUND((H140/$H142)*100,1),")")</f>
        <v>(70.3)</v>
      </c>
      <c r="K140" s="302">
        <f>B145-B140</f>
        <v>3.993450680687749E-2</v>
      </c>
      <c r="L140" s="302">
        <f>D145-D140</f>
        <v>3.0007103428156268E-3</v>
      </c>
      <c r="M140" s="302">
        <f>F145-F140</f>
        <v>1.430282260690191E-2</v>
      </c>
      <c r="N140" s="302">
        <f>SUM(K140:M140)</f>
        <v>5.7238039756595027E-2</v>
      </c>
    </row>
    <row r="141" spans="1:14" x14ac:dyDescent="0.2">
      <c r="A141" s="282" t="s">
        <v>365</v>
      </c>
      <c r="B141" s="302">
        <f>'Ind T6'!Q53</f>
        <v>1.3578346081361641</v>
      </c>
      <c r="C141" s="299" t="str">
        <f>CONCATENATE("(",ROUND((B141/$H142)*100,1),")")</f>
        <v>(23.7)</v>
      </c>
      <c r="D141" s="302">
        <f>'Ind T6'!R53</f>
        <v>0.3472999900733329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1.705134598209497</v>
      </c>
      <c r="I141" s="299" t="str">
        <f>CONCATENATE("(",ROUND((H141/$H142)*100,1),")")</f>
        <v>(29.7)</v>
      </c>
      <c r="K141" s="302">
        <f t="shared" ref="K141:K142" si="117">B146-B141</f>
        <v>5.9338834394170092E-2</v>
      </c>
      <c r="L141" s="302">
        <f t="shared" ref="L141:L142" si="118">D146-D141</f>
        <v>8.4231258492441508E-3</v>
      </c>
      <c r="M141" s="302">
        <f t="shared" ref="M141:M142" si="119">F146-F141</f>
        <v>0</v>
      </c>
      <c r="N141" s="302">
        <f t="shared" ref="N141:N142" si="120">SUM(K141:M141)</f>
        <v>6.7761960243414243E-2</v>
      </c>
    </row>
    <row r="142" spans="1:14" x14ac:dyDescent="0.2">
      <c r="A142" s="282" t="s">
        <v>363</v>
      </c>
      <c r="B142" s="302">
        <f>SUM(B140:B141)</f>
        <v>4.9403281017081042</v>
      </c>
      <c r="C142" s="299" t="str">
        <f>CONCATENATE("(",ROUND((B142/$H142)*100,1),")")</f>
        <v>(86.1)</v>
      </c>
      <c r="D142" s="302">
        <f>SUM(D140:D141)</f>
        <v>0.39691427436788229</v>
      </c>
      <c r="E142" s="299" t="str">
        <f>CONCATENATE("(",ROUND((D142/$H142)*100,1),")")</f>
        <v>(6.9)</v>
      </c>
      <c r="F142" s="302">
        <f>SUM(F140:F141)</f>
        <v>0.40375762392400927</v>
      </c>
      <c r="G142" s="299" t="str">
        <f>CONCATENATE("(",ROUND((F142/$H142)*100,1),")")</f>
        <v>(7)</v>
      </c>
      <c r="H142" s="302">
        <f>SUM(H140:H141)</f>
        <v>5.7409999999999961</v>
      </c>
      <c r="I142" s="299" t="str">
        <f>CONCATENATE("(",ROUND((H142/$H142)*100,1),")")</f>
        <v>(100)</v>
      </c>
      <c r="K142" s="302">
        <f t="shared" si="117"/>
        <v>9.9273341201048027E-2</v>
      </c>
      <c r="L142" s="302">
        <f t="shared" si="118"/>
        <v>1.1423836192059778E-2</v>
      </c>
      <c r="M142" s="302">
        <f t="shared" si="119"/>
        <v>1.430282260690191E-2</v>
      </c>
      <c r="N142" s="302">
        <f t="shared" si="120"/>
        <v>0.12500000000000971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3.6224280003788181</v>
      </c>
      <c r="C145" s="299" t="str">
        <f>CONCATENATE("(",ROUND((B145/$H147)*100,1),")")</f>
        <v>(61.8)</v>
      </c>
      <c r="D145" s="302">
        <f>'Ind T6'!W54</f>
        <v>5.2614994637365048E-2</v>
      </c>
      <c r="E145" s="299" t="str">
        <f>CONCATENATE("(",ROUND((D145/$H147)*100,1),")")</f>
        <v>(0.9)</v>
      </c>
      <c r="F145" s="302">
        <f>'Ind T6'!X54</f>
        <v>0.41806044653091118</v>
      </c>
      <c r="G145" s="299" t="str">
        <f>CONCATENATE("(",ROUND((F145/$H147)*100,1),")")</f>
        <v>(7.1)</v>
      </c>
      <c r="H145" s="302">
        <f>SUM(B145,D145,F145)</f>
        <v>4.0931034415470942</v>
      </c>
      <c r="I145" s="299" t="str">
        <f>CONCATENATE("(",ROUND((H145/$H147)*100,1),")")</f>
        <v>(69.8)</v>
      </c>
      <c r="K145" s="302">
        <f>B145-B135</f>
        <v>-3.0219776855497926E-2</v>
      </c>
      <c r="L145" s="302">
        <f>D145-D135</f>
        <v>3.1010718231961887E-3</v>
      </c>
      <c r="M145" s="302">
        <f>F145-F135</f>
        <v>1.0566553028729608E-2</v>
      </c>
      <c r="N145" s="302">
        <f>SUM(K145:M145)</f>
        <v>-1.6552152003572129E-2</v>
      </c>
    </row>
    <row r="146" spans="1:14" x14ac:dyDescent="0.2">
      <c r="A146" s="282" t="s">
        <v>365</v>
      </c>
      <c r="B146" s="302">
        <f>'Ind T6'!V53</f>
        <v>1.4171734425303342</v>
      </c>
      <c r="C146" s="299" t="str">
        <f>CONCATENATE("(",ROUND((B146/$H147)*100,1),")")</f>
        <v>(24.2)</v>
      </c>
      <c r="D146" s="302">
        <f>'Ind T6'!W53</f>
        <v>0.35572311592257705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1.7728965584529113</v>
      </c>
      <c r="I146" s="299" t="str">
        <f>CONCATENATE("(",ROUND((H146/$H147)*100,1),")")</f>
        <v>(30.2)</v>
      </c>
      <c r="K146" s="302">
        <f t="shared" ref="K146:K147" si="122">B146-B136</f>
        <v>5.4117751277326098E-2</v>
      </c>
      <c r="L146" s="302">
        <f t="shared" ref="L146:L147" si="123">D146-D136</f>
        <v>3.4344007262607223E-3</v>
      </c>
      <c r="M146" s="302">
        <f t="shared" ref="M146:M147" si="124">F146-F136</f>
        <v>0</v>
      </c>
      <c r="N146" s="302">
        <f t="shared" ref="N146:N147" si="125">SUM(K146:M146)</f>
        <v>5.7552152003586821E-2</v>
      </c>
    </row>
    <row r="147" spans="1:14" x14ac:dyDescent="0.2">
      <c r="A147" s="282" t="s">
        <v>363</v>
      </c>
      <c r="B147" s="302">
        <f>SUM(B145:B146)</f>
        <v>5.0396014429091522</v>
      </c>
      <c r="C147" s="299" t="str">
        <f>CONCATENATE("(",ROUND((B147/$H147)*100,1),")")</f>
        <v>(85.9)</v>
      </c>
      <c r="D147" s="302">
        <f>SUM(D145:D146)</f>
        <v>0.40833811055994207</v>
      </c>
      <c r="E147" s="299" t="str">
        <f>CONCATENATE("(",ROUND((D147/$H147)*100,1),")")</f>
        <v>(7)</v>
      </c>
      <c r="F147" s="302">
        <f>SUM(F145:F146)</f>
        <v>0.41806044653091118</v>
      </c>
      <c r="G147" s="299" t="str">
        <f>CONCATENATE("(",ROUND((F147/$H147)*100,1),")")</f>
        <v>(7.1)</v>
      </c>
      <c r="H147" s="302">
        <f>SUM(H145:H146)</f>
        <v>5.866000000000005</v>
      </c>
      <c r="I147" s="299" t="str">
        <f>CONCATENATE("(",ROUND((H147/$H147)*100,1),")")</f>
        <v>(100)</v>
      </c>
      <c r="K147" s="302">
        <f t="shared" si="122"/>
        <v>2.3897974421828394E-2</v>
      </c>
      <c r="L147" s="302">
        <f t="shared" si="123"/>
        <v>6.5354725494568555E-3</v>
      </c>
      <c r="M147" s="302">
        <f t="shared" si="124"/>
        <v>1.0566553028729608E-2</v>
      </c>
      <c r="N147" s="302">
        <f t="shared" si="125"/>
        <v>4.1000000000014858E-2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2.1511671940969297</v>
      </c>
      <c r="C156" s="299" t="str">
        <f>CONCATENATE("(",ROUND((B156/$H158)*100,1),")")</f>
        <v>(60.7)</v>
      </c>
      <c r="D156" s="302">
        <f>'Ind T6'!M63</f>
        <v>4.8104694092875155E-2</v>
      </c>
      <c r="E156" s="299" t="str">
        <f>CONCATENATE("(",ROUND((D156/$H158)*100,1),")")</f>
        <v>(1.4)</v>
      </c>
      <c r="F156" s="302">
        <f>'Ind T6'!N63</f>
        <v>0.38577162446864144</v>
      </c>
      <c r="G156" s="299" t="str">
        <f>CONCATENATE("(",ROUND((F156/$H158)*100,1),")")</f>
        <v>(10.9)</v>
      </c>
      <c r="H156" s="302">
        <f>SUM(B156,D156,F156)</f>
        <v>2.5850435126584461</v>
      </c>
      <c r="I156" s="299" t="str">
        <f>CONCATENATE("(",ROUND((H156/$H158)*100,1),")")</f>
        <v>(73)</v>
      </c>
      <c r="K156" s="302">
        <f>B161-B156</f>
        <v>8.1774823594122914E-3</v>
      </c>
      <c r="L156" s="302">
        <f>D161-D156</f>
        <v>1.2438493462782543E-3</v>
      </c>
      <c r="M156" s="302">
        <f>F161-F156</f>
        <v>-9.8925319272404333E-3</v>
      </c>
      <c r="N156" s="302">
        <f>SUM(K156:M156)</f>
        <v>-4.7120022154988755E-4</v>
      </c>
    </row>
    <row r="157" spans="1:14" x14ac:dyDescent="0.2">
      <c r="A157" s="282" t="s">
        <v>365</v>
      </c>
      <c r="B157" s="302">
        <f>'Ind T6'!L62</f>
        <v>0.56464636075753238</v>
      </c>
      <c r="C157" s="299" t="str">
        <f>CONCATENATE("(",ROUND((B157/$H158)*100,1),")")</f>
        <v>(15.9)</v>
      </c>
      <c r="D157" s="302">
        <f>'Ind T6'!M62</f>
        <v>0.35494725738576849</v>
      </c>
      <c r="E157" s="299" t="str">
        <f>CONCATENATE("(",ROUND((D157/$H158)*100,1),")")</f>
        <v>(10)</v>
      </c>
      <c r="F157" s="302">
        <f>'Ind T6'!N62</f>
        <v>3.7362869198249327E-2</v>
      </c>
      <c r="G157" s="299" t="str">
        <f>CONCATENATE("(",ROUND((F157/$H158)*100,1),")")</f>
        <v>(1.1)</v>
      </c>
      <c r="H157" s="302">
        <f t="shared" ref="H157" si="126">SUM(B157,D157,F157)</f>
        <v>0.95695648734155014</v>
      </c>
      <c r="I157" s="299" t="str">
        <f>CONCATENATE("(",ROUND((H157/$H158)*100,1),")")</f>
        <v>(27)</v>
      </c>
      <c r="K157" s="302">
        <f t="shared" ref="K157:K158" si="127">B162-B157</f>
        <v>2.8458563202295672E-2</v>
      </c>
      <c r="L157" s="302">
        <f t="shared" ref="L157:L158" si="128">D162-D157</f>
        <v>8.0181976327695637E-3</v>
      </c>
      <c r="M157" s="302">
        <f t="shared" ref="M157:M158" si="129">F162-F157</f>
        <v>-5.5606135136512802E-6</v>
      </c>
      <c r="N157" s="302">
        <f t="shared" ref="N157:N158" si="130">SUM(K157:M157)</f>
        <v>3.6471200221551585E-2</v>
      </c>
    </row>
    <row r="158" spans="1:14" x14ac:dyDescent="0.2">
      <c r="A158" s="282" t="s">
        <v>363</v>
      </c>
      <c r="B158" s="302">
        <f>SUM(B156:B157)</f>
        <v>2.7158135548544622</v>
      </c>
      <c r="C158" s="299" t="str">
        <f>CONCATENATE("(",ROUND((B158/$H158)*100,1),")")</f>
        <v>(76.7)</v>
      </c>
      <c r="D158" s="302">
        <f>SUM(D156:D157)</f>
        <v>0.40305195147864364</v>
      </c>
      <c r="E158" s="299" t="str">
        <f>CONCATENATE("(",ROUND((D158/$H158)*100,1),")")</f>
        <v>(11.4)</v>
      </c>
      <c r="F158" s="302">
        <f>SUM(F156:F157)</f>
        <v>0.42313449366689077</v>
      </c>
      <c r="G158" s="299" t="str">
        <f>CONCATENATE("(",ROUND((F158/$H158)*100,1),")")</f>
        <v>(11.9)</v>
      </c>
      <c r="H158" s="302">
        <f>SUM(H156:H157)</f>
        <v>3.5419999999999963</v>
      </c>
      <c r="I158" s="299" t="str">
        <f>CONCATENATE("(",ROUND((H158/$H158)*100,1),")")</f>
        <v>(100)</v>
      </c>
      <c r="K158" s="302">
        <f t="shared" si="127"/>
        <v>3.6636045561707853E-2</v>
      </c>
      <c r="L158" s="302">
        <f t="shared" si="128"/>
        <v>9.262046979047811E-3</v>
      </c>
      <c r="M158" s="302">
        <f t="shared" si="129"/>
        <v>-9.8980925407540776E-3</v>
      </c>
      <c r="N158" s="302">
        <f t="shared" si="130"/>
        <v>3.6000000000001586E-2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2.159344676456342</v>
      </c>
      <c r="C161" s="299" t="str">
        <f>CONCATENATE("(",ROUND((B161/$H163)*100,1),")")</f>
        <v>(60.4)</v>
      </c>
      <c r="D161" s="302">
        <f>'Ind T6'!R63</f>
        <v>4.934854343915341E-2</v>
      </c>
      <c r="E161" s="299" t="str">
        <f>CONCATENATE("(",ROUND((D161/$H163)*100,1),")")</f>
        <v>(1.4)</v>
      </c>
      <c r="F161" s="302">
        <f>'Ind T6'!S63</f>
        <v>0.37587909254140101</v>
      </c>
      <c r="G161" s="299" t="str">
        <f>CONCATENATE("(",ROUND((F161/$H163)*100,1),")")</f>
        <v>(10.5)</v>
      </c>
      <c r="H161" s="302">
        <f>SUM(B161,D161,F161)</f>
        <v>2.5845723124368964</v>
      </c>
      <c r="I161" s="299" t="str">
        <f>CONCATENATE("(",ROUND((H161/$H163)*100,1),")")</f>
        <v>(72.2)</v>
      </c>
      <c r="K161" s="302">
        <f>B166-B161</f>
        <v>-1.3807953307385823E-2</v>
      </c>
      <c r="L161" s="302">
        <f>D166-D161</f>
        <v>-8.3006716048800167E-5</v>
      </c>
      <c r="M161" s="302">
        <f>F166-F161</f>
        <v>-2.5144629269984065E-2</v>
      </c>
      <c r="N161" s="302">
        <f>SUM(K161:M161)</f>
        <v>-3.9035589293418688E-2</v>
      </c>
    </row>
    <row r="162" spans="1:14" x14ac:dyDescent="0.2">
      <c r="A162" s="282" t="s">
        <v>365</v>
      </c>
      <c r="B162" s="302">
        <f>'Ind T6'!Q62</f>
        <v>0.59310492395982806</v>
      </c>
      <c r="C162" s="299" t="str">
        <f>CONCATENATE("(",ROUND((B162/$H163)*100,1),")")</f>
        <v>(16.6)</v>
      </c>
      <c r="D162" s="302">
        <f>'Ind T6'!R62</f>
        <v>0.36296545501853805</v>
      </c>
      <c r="E162" s="299" t="str">
        <f>CONCATENATE("(",ROUND((D162/$H163)*100,1),")")</f>
        <v>(10.1)</v>
      </c>
      <c r="F162" s="302">
        <f>'Ind T6'!S62</f>
        <v>3.7357308584735675E-2</v>
      </c>
      <c r="G162" s="299" t="str">
        <f>CONCATENATE("(",ROUND((F162/$H163)*100,1),")")</f>
        <v>(1)</v>
      </c>
      <c r="H162" s="302">
        <f t="shared" ref="H162" si="131">SUM(B162,D162,F162)</f>
        <v>0.99342768756310174</v>
      </c>
      <c r="I162" s="299" t="str">
        <f>CONCATENATE("(",ROUND((H162/$H163)*100,1),")")</f>
        <v>(27.8)</v>
      </c>
      <c r="K162" s="302">
        <f t="shared" ref="K162:K163" si="132">B167-B162</f>
        <v>5.0058917862513264E-2</v>
      </c>
      <c r="L162" s="302">
        <f t="shared" ref="L162:L163" si="133">D167-D162</f>
        <v>1.1271833122338704E-2</v>
      </c>
      <c r="M162" s="302">
        <f t="shared" ref="M162:M163" si="134">F167-F162</f>
        <v>-2.9516169143690985E-4</v>
      </c>
      <c r="N162" s="302">
        <f t="shared" ref="N162:N163" si="135">SUM(K162:M162)</f>
        <v>6.1035589293415057E-2</v>
      </c>
    </row>
    <row r="163" spans="1:14" x14ac:dyDescent="0.2">
      <c r="A163" s="282" t="s">
        <v>363</v>
      </c>
      <c r="B163" s="302">
        <f>SUM(B161:B162)</f>
        <v>2.75244960041617</v>
      </c>
      <c r="C163" s="299" t="str">
        <f>CONCATENATE("(",ROUND((B163/$H163)*100,1),")")</f>
        <v>(76.9)</v>
      </c>
      <c r="D163" s="302">
        <f>SUM(D161:D162)</f>
        <v>0.41231399845769146</v>
      </c>
      <c r="E163" s="299" t="str">
        <f>CONCATENATE("(",ROUND((D163/$H163)*100,1),")")</f>
        <v>(11.5)</v>
      </c>
      <c r="F163" s="302">
        <f>SUM(F161:F162)</f>
        <v>0.41323640112613669</v>
      </c>
      <c r="G163" s="299" t="str">
        <f>CONCATENATE("(",ROUND((F163/$H163)*100,1),")")</f>
        <v>(11.5)</v>
      </c>
      <c r="H163" s="302">
        <f>SUM(H161:H162)</f>
        <v>3.5779999999999981</v>
      </c>
      <c r="I163" s="299" t="str">
        <f>CONCATENATE("(",ROUND((H163/$H163)*100,1),")")</f>
        <v>(100)</v>
      </c>
      <c r="K163" s="302">
        <f t="shared" si="132"/>
        <v>3.6250964555127663E-2</v>
      </c>
      <c r="L163" s="302">
        <f t="shared" si="133"/>
        <v>1.1188826406289931E-2</v>
      </c>
      <c r="M163" s="302">
        <f t="shared" si="134"/>
        <v>-2.5439790961420961E-2</v>
      </c>
      <c r="N163" s="302">
        <f t="shared" si="135"/>
        <v>2.1999999999996633E-2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2.1455367231489562</v>
      </c>
      <c r="C166" s="299" t="str">
        <f>CONCATENATE("(",ROUND((B166/$H168)*100,1),")")</f>
        <v>(59.6)</v>
      </c>
      <c r="D166" s="302">
        <f>'Ind T6'!W63</f>
        <v>4.926553672310461E-2</v>
      </c>
      <c r="E166" s="299" t="str">
        <f>CONCATENATE("(",ROUND((D166/$H168)*100,1),")")</f>
        <v>(1.4)</v>
      </c>
      <c r="F166" s="302">
        <f>'Ind T6'!X63</f>
        <v>0.35073446327141694</v>
      </c>
      <c r="G166" s="299" t="str">
        <f>CONCATENATE("(",ROUND((F166/$H168)*100,1),")")</f>
        <v>(9.7)</v>
      </c>
      <c r="H166" s="302">
        <f>SUM(B166,D166,F166)</f>
        <v>2.5455367231434778</v>
      </c>
      <c r="I166" s="299" t="str">
        <f>CONCATENATE("(",ROUND((H166/$H168)*100,1),")")</f>
        <v>(70.7)</v>
      </c>
      <c r="K166" s="302">
        <f>B166-B156</f>
        <v>-5.6304709479735315E-3</v>
      </c>
      <c r="L166" s="302">
        <f>D166-D156</f>
        <v>1.1608426302294542E-3</v>
      </c>
      <c r="M166" s="302">
        <f>F166-F156</f>
        <v>-3.5037161197224498E-2</v>
      </c>
      <c r="N166" s="302">
        <f>SUM(K166:M166)</f>
        <v>-3.9506789514968575E-2</v>
      </c>
    </row>
    <row r="167" spans="1:14" x14ac:dyDescent="0.2">
      <c r="A167" s="282" t="s">
        <v>365</v>
      </c>
      <c r="B167" s="302">
        <f>'Ind T6'!V62</f>
        <v>0.64316384182234132</v>
      </c>
      <c r="C167" s="299" t="str">
        <f>CONCATENATE("(",ROUND((B167/$H168)*100,1),")")</f>
        <v>(17.9)</v>
      </c>
      <c r="D167" s="302">
        <f>'Ind T6'!W62</f>
        <v>0.37423728814087676</v>
      </c>
      <c r="E167" s="299" t="str">
        <f>CONCATENATE("(",ROUND((D167/$H168)*100,1),")")</f>
        <v>(10.4)</v>
      </c>
      <c r="F167" s="302">
        <f>'Ind T6'!X62</f>
        <v>3.7062146893298765E-2</v>
      </c>
      <c r="G167" s="299" t="str">
        <f>CONCATENATE("(",ROUND((F167/$H168)*100,1),")")</f>
        <v>(1)</v>
      </c>
      <c r="H167" s="302">
        <f t="shared" ref="H167" si="136">SUM(B167,D167,F167)</f>
        <v>1.0544632768565168</v>
      </c>
      <c r="I167" s="299" t="str">
        <f>CONCATENATE("(",ROUND((H167/$H168)*100,1),")")</f>
        <v>(29.3)</v>
      </c>
      <c r="K167" s="302">
        <f t="shared" ref="K167:K168" si="137">B167-B157</f>
        <v>7.8517481064808936E-2</v>
      </c>
      <c r="L167" s="302">
        <f t="shared" ref="L167:L168" si="138">D167-D157</f>
        <v>1.9290030755108267E-2</v>
      </c>
      <c r="M167" s="302">
        <f t="shared" ref="M167:M168" si="139">F167-F157</f>
        <v>-3.0072230495056113E-4</v>
      </c>
      <c r="N167" s="302">
        <f t="shared" ref="N167:N168" si="140">SUM(K167:M167)</f>
        <v>9.7506789514966635E-2</v>
      </c>
    </row>
    <row r="168" spans="1:14" x14ac:dyDescent="0.2">
      <c r="A168" s="282" t="s">
        <v>363</v>
      </c>
      <c r="B168" s="302">
        <f>SUM(B166:B167)</f>
        <v>2.7887005649712977</v>
      </c>
      <c r="C168" s="299" t="str">
        <f>CONCATENATE("(",ROUND((B168/$H168)*100,1),")")</f>
        <v>(77.5)</v>
      </c>
      <c r="D168" s="302">
        <f>SUM(D166:D167)</f>
        <v>0.42350282486398139</v>
      </c>
      <c r="E168" s="299" t="str">
        <f>CONCATENATE("(",ROUND((D168/$H168)*100,1),")")</f>
        <v>(11.8)</v>
      </c>
      <c r="F168" s="302">
        <f>SUM(F166:F167)</f>
        <v>0.38779661016471573</v>
      </c>
      <c r="G168" s="299" t="str">
        <f>CONCATENATE("(",ROUND((F168/$H168)*100,1),")")</f>
        <v>(10.8)</v>
      </c>
      <c r="H168" s="302">
        <f>SUM(H166:H167)</f>
        <v>3.5999999999999943</v>
      </c>
      <c r="I168" s="299" t="str">
        <f>CONCATENATE("(",ROUND((H168/$H168)*100,1),")")</f>
        <v>(100)</v>
      </c>
      <c r="K168" s="302">
        <f t="shared" si="137"/>
        <v>7.2887010116835516E-2</v>
      </c>
      <c r="L168" s="302">
        <f t="shared" si="138"/>
        <v>2.0450873385337742E-2</v>
      </c>
      <c r="M168" s="302">
        <f t="shared" si="139"/>
        <v>-3.5337883502175038E-2</v>
      </c>
      <c r="N168" s="302">
        <f t="shared" si="140"/>
        <v>5.799999999999822E-2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16.901902145836416</v>
      </c>
      <c r="C177" s="299" t="str">
        <f>CONCATENATE("(",ROUND((B177/$H179)*100,1),")")</f>
        <v>(55.2)</v>
      </c>
      <c r="D177" s="302">
        <f>'Ind T6'!M72</f>
        <v>0.81136566711961644</v>
      </c>
      <c r="E177" s="299" t="str">
        <f>CONCATENATE("(",ROUND((D177/$H179)*100,1),")")</f>
        <v>(2.7)</v>
      </c>
      <c r="F177" s="302">
        <f>'Ind T6'!N72</f>
        <v>8.8913814265095397</v>
      </c>
      <c r="G177" s="299" t="str">
        <f>CONCATENATE("(",ROUND((F177/$H179)*100,1),")")</f>
        <v>(29)</v>
      </c>
      <c r="H177" s="302">
        <f>SUM(B177,D177,F177)</f>
        <v>26.604649239465573</v>
      </c>
      <c r="I177" s="299" t="str">
        <f>CONCATENATE("(",ROUND((H177/$H179)*100,1),")")</f>
        <v>(86.9)</v>
      </c>
      <c r="K177" s="302">
        <f>B182-B177</f>
        <v>-0.70379835520506617</v>
      </c>
      <c r="L177" s="302">
        <f>D182-D177</f>
        <v>-8.4615181701551689E-3</v>
      </c>
      <c r="M177" s="302">
        <f>F182-F177</f>
        <v>-0.17552899405528422</v>
      </c>
      <c r="N177" s="302">
        <f>SUM(K177:M177)</f>
        <v>-0.88778886743050556</v>
      </c>
    </row>
    <row r="178" spans="1:14" x14ac:dyDescent="0.2">
      <c r="A178" s="282" t="s">
        <v>365</v>
      </c>
      <c r="B178" s="302">
        <f>'Ind T6'!L71</f>
        <v>2.2636792261983603</v>
      </c>
      <c r="C178" s="299" t="str">
        <f>CONCATENATE("(",ROUND((B178/$H179)*100,1),")")</f>
        <v>(7.4)</v>
      </c>
      <c r="D178" s="302">
        <f>'Ind T6'!M71</f>
        <v>1.3283733589901632</v>
      </c>
      <c r="E178" s="299" t="str">
        <f>CONCATENATE("(",ROUND((D178/$H179)*100,1),")")</f>
        <v>(4.3)</v>
      </c>
      <c r="F178" s="302">
        <f>'Ind T6'!N71</f>
        <v>0.41829817534590691</v>
      </c>
      <c r="G178" s="299" t="str">
        <f>CONCATENATE("(",ROUND((F178/$H179)*100,1),")")</f>
        <v>(1.4)</v>
      </c>
      <c r="H178" s="302">
        <f t="shared" ref="H178" si="141">SUM(B178,D178,F178)</f>
        <v>4.01035076053443</v>
      </c>
      <c r="I178" s="299" t="str">
        <f>CONCATENATE("(",ROUND((H178/$H179)*100,1),")")</f>
        <v>(13.1)</v>
      </c>
      <c r="K178" s="302">
        <f t="shared" ref="K178:K179" si="142">B183-B178</f>
        <v>-5.7022128067653721E-2</v>
      </c>
      <c r="L178" s="302">
        <f t="shared" ref="L178:L179" si="143">D183-D178</f>
        <v>-2.4761876501993907E-2</v>
      </c>
      <c r="M178" s="302">
        <f t="shared" ref="M178:M179" si="144">F183-F178</f>
        <v>-8.4271279998414661E-3</v>
      </c>
      <c r="N178" s="302">
        <f t="shared" ref="N178:N179" si="145">SUM(K178:M178)</f>
        <v>-9.0211132569489094E-2</v>
      </c>
    </row>
    <row r="179" spans="1:14" x14ac:dyDescent="0.2">
      <c r="A179" s="282" t="s">
        <v>363</v>
      </c>
      <c r="B179" s="302">
        <f>SUM(B177:B178)</f>
        <v>19.165581372034776</v>
      </c>
      <c r="C179" s="299" t="str">
        <f>CONCATENATE("(",ROUND((B179/$H179)*100,1),")")</f>
        <v>(62.6)</v>
      </c>
      <c r="D179" s="302">
        <f>SUM(D177:D178)</f>
        <v>2.1397390261097797</v>
      </c>
      <c r="E179" s="299" t="str">
        <f>CONCATENATE("(",ROUND((D179/$H179)*100,1),")")</f>
        <v>(7)</v>
      </c>
      <c r="F179" s="302">
        <f>SUM(F177:F178)</f>
        <v>9.3096796018554464</v>
      </c>
      <c r="G179" s="299" t="str">
        <f>CONCATENATE("(",ROUND((F179/$H179)*100,1),")")</f>
        <v>(30.4)</v>
      </c>
      <c r="H179" s="302">
        <f>SUM(H177:H178)</f>
        <v>30.615000000000002</v>
      </c>
      <c r="I179" s="299" t="str">
        <f>CONCATENATE("(",ROUND((H179/$H179)*100,1),")")</f>
        <v>(100)</v>
      </c>
      <c r="K179" s="302">
        <f t="shared" si="142"/>
        <v>-0.76082048327272034</v>
      </c>
      <c r="L179" s="302">
        <f t="shared" si="143"/>
        <v>-3.3223394672149187E-2</v>
      </c>
      <c r="M179" s="302">
        <f t="shared" si="144"/>
        <v>-0.18395612205512535</v>
      </c>
      <c r="N179" s="302">
        <f t="shared" si="145"/>
        <v>-0.97799999999999487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16.19810379063135</v>
      </c>
      <c r="C182" s="299" t="str">
        <f>CONCATENATE("(",ROUND((B182/$H184)*100,1),")")</f>
        <v>(54.7)</v>
      </c>
      <c r="D182" s="302">
        <f>'Ind T6'!R72</f>
        <v>0.80290414894946127</v>
      </c>
      <c r="E182" s="299" t="str">
        <f>CONCATENATE("(",ROUND((D182/$H184)*100,1),")")</f>
        <v>(2.7)</v>
      </c>
      <c r="F182" s="302">
        <f>'Ind T6'!S72</f>
        <v>8.7158524324542554</v>
      </c>
      <c r="G182" s="299" t="str">
        <f>CONCATENATE("(",ROUND((F182/$H184)*100,1),")")</f>
        <v>(29.4)</v>
      </c>
      <c r="H182" s="302">
        <f>SUM(B182,D182,F182)</f>
        <v>25.716860372035068</v>
      </c>
      <c r="I182" s="299" t="str">
        <f>CONCATENATE("(",ROUND((H182/$H184)*100,1),")")</f>
        <v>(86.8)</v>
      </c>
      <c r="K182" s="302">
        <f>B187-B182</f>
        <v>-0.5204529726178837</v>
      </c>
      <c r="L182" s="302">
        <f>D187-D182</f>
        <v>2.813721948505743E-2</v>
      </c>
      <c r="M182" s="302">
        <f>F187-F182</f>
        <v>0.1880355933372595</v>
      </c>
      <c r="N182" s="302">
        <f>SUM(K182:M182)</f>
        <v>-0.30428015979556677</v>
      </c>
    </row>
    <row r="183" spans="1:14" x14ac:dyDescent="0.2">
      <c r="A183" s="282" t="s">
        <v>365</v>
      </c>
      <c r="B183" s="302">
        <f>'Ind T6'!Q71</f>
        <v>2.2066570981307065</v>
      </c>
      <c r="C183" s="299" t="str">
        <f>CONCATENATE("(",ROUND((B183/$H184)*100,1),")")</f>
        <v>(7.4)</v>
      </c>
      <c r="D183" s="302">
        <f>'Ind T6'!R71</f>
        <v>1.3036114824881693</v>
      </c>
      <c r="E183" s="299" t="str">
        <f>CONCATENATE("(",ROUND((D183/$H184)*100,1),")")</f>
        <v>(4.4)</v>
      </c>
      <c r="F183" s="302">
        <f>'Ind T6'!S71</f>
        <v>0.40987104734606544</v>
      </c>
      <c r="G183" s="299" t="str">
        <f>CONCATENATE("(",ROUND((F183/$H184)*100,1),")")</f>
        <v>(1.4)</v>
      </c>
      <c r="H183" s="302">
        <f t="shared" ref="H183" si="146">SUM(B183,D183,F183)</f>
        <v>3.9201396279649412</v>
      </c>
      <c r="I183" s="299" t="str">
        <f>CONCATENATE("(",ROUND((H183/$H184)*100,1),")")</f>
        <v>(13.2)</v>
      </c>
      <c r="K183" s="302">
        <f t="shared" ref="K183:K184" si="147">B188-B183</f>
        <v>2.8954988531357362E-2</v>
      </c>
      <c r="L183" s="302">
        <f t="shared" ref="L183:L184" si="148">D188-D183</f>
        <v>3.1373371786498572E-2</v>
      </c>
      <c r="M183" s="302">
        <f t="shared" ref="M183:M184" si="149">F188-F183</f>
        <v>1.6951799477697649E-2</v>
      </c>
      <c r="N183" s="302">
        <f t="shared" ref="N183:N184" si="150">SUM(K183:M183)</f>
        <v>7.7280159795553582E-2</v>
      </c>
    </row>
    <row r="184" spans="1:14" x14ac:dyDescent="0.2">
      <c r="A184" s="282" t="s">
        <v>363</v>
      </c>
      <c r="B184" s="302">
        <f>SUM(B182:B183)</f>
        <v>18.404760888762056</v>
      </c>
      <c r="C184" s="299" t="str">
        <f>CONCATENATE("(",ROUND((B184/$H184)*100,1),")")</f>
        <v>(62.1)</v>
      </c>
      <c r="D184" s="302">
        <f>SUM(D182:D183)</f>
        <v>2.1065156314376305</v>
      </c>
      <c r="E184" s="299" t="str">
        <f>CONCATENATE("(",ROUND((D184/$H184)*100,1),")")</f>
        <v>(7.1)</v>
      </c>
      <c r="F184" s="302">
        <f>SUM(F182:F183)</f>
        <v>9.1257234798003211</v>
      </c>
      <c r="G184" s="299" t="str">
        <f>CONCATENATE("(",ROUND((F184/$H184)*100,1),")")</f>
        <v>(30.8)</v>
      </c>
      <c r="H184" s="302">
        <f>SUM(H182:H183)</f>
        <v>29.637000000000008</v>
      </c>
      <c r="I184" s="299" t="str">
        <f>CONCATENATE("(",ROUND((H184/$H184)*100,1),")")</f>
        <v>(100)</v>
      </c>
      <c r="K184" s="302">
        <f t="shared" si="147"/>
        <v>-0.49149798408652501</v>
      </c>
      <c r="L184" s="302">
        <f t="shared" si="148"/>
        <v>5.9510591271556113E-2</v>
      </c>
      <c r="M184" s="302">
        <f t="shared" si="149"/>
        <v>0.20498739281495659</v>
      </c>
      <c r="N184" s="302">
        <f t="shared" si="150"/>
        <v>-0.2270000000000123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15.677650818013467</v>
      </c>
      <c r="C187" s="299" t="str">
        <f>CONCATENATE("(",ROUND((B187/$H189)*100,1),")")</f>
        <v>(53.3)</v>
      </c>
      <c r="D187" s="302">
        <f>'Ind T6'!W72</f>
        <v>0.8310413684345187</v>
      </c>
      <c r="E187" s="299" t="str">
        <f>CONCATENATE("(",ROUND((D187/$H189)*100,1),")")</f>
        <v>(2.8)</v>
      </c>
      <c r="F187" s="302">
        <f>'Ind T6'!X72</f>
        <v>8.9038880257915149</v>
      </c>
      <c r="G187" s="299" t="str">
        <f>CONCATENATE("(",ROUND((F187/$H189)*100,1),")")</f>
        <v>(30.3)</v>
      </c>
      <c r="H187" s="302">
        <f>SUM(B187,D187,F187)</f>
        <v>25.412580212239497</v>
      </c>
      <c r="I187" s="299" t="str">
        <f>CONCATENATE("(",ROUND((H187/$H189)*100,1),")")</f>
        <v>(86.4)</v>
      </c>
      <c r="K187" s="302">
        <f>B187-B177</f>
        <v>-1.2242513278229499</v>
      </c>
      <c r="L187" s="302">
        <f>D187-D177</f>
        <v>1.9675701314902261E-2</v>
      </c>
      <c r="M187" s="302">
        <f>F187-F177</f>
        <v>1.2506599281975284E-2</v>
      </c>
      <c r="N187" s="302">
        <f>SUM(K187:M187)</f>
        <v>-1.1920690272260723</v>
      </c>
    </row>
    <row r="188" spans="1:14" x14ac:dyDescent="0.2">
      <c r="A188" s="282" t="s">
        <v>365</v>
      </c>
      <c r="B188" s="302">
        <f>'Ind T6'!V71</f>
        <v>2.2356120866620639</v>
      </c>
      <c r="C188" s="299" t="str">
        <f>CONCATENATE("(",ROUND((B188/$H189)*100,1),")")</f>
        <v>(7.6)</v>
      </c>
      <c r="D188" s="302">
        <f>'Ind T6'!W71</f>
        <v>1.3349848542746678</v>
      </c>
      <c r="E188" s="299" t="str">
        <f>CONCATENATE("(",ROUND((D188/$H189)*100,1),")")</f>
        <v>(4.5)</v>
      </c>
      <c r="F188" s="302">
        <f>'Ind T6'!X71</f>
        <v>0.42682284682376309</v>
      </c>
      <c r="G188" s="299" t="str">
        <f>CONCATENATE("(",ROUND((F188/$H189)*100,1),")")</f>
        <v>(1.5)</v>
      </c>
      <c r="H188" s="302">
        <f t="shared" ref="H188" si="151">SUM(B188,D188,F188)</f>
        <v>3.9974197877604949</v>
      </c>
      <c r="I188" s="299" t="str">
        <f>CONCATENATE("(",ROUND((H188/$H189)*100,1),")")</f>
        <v>(13.6)</v>
      </c>
      <c r="K188" s="302">
        <f t="shared" ref="K188:K189" si="152">B188-B178</f>
        <v>-2.8067139536296359E-2</v>
      </c>
      <c r="L188" s="302">
        <f t="shared" ref="L188:L189" si="153">D188-D178</f>
        <v>6.6114952845046648E-3</v>
      </c>
      <c r="M188" s="302">
        <f t="shared" ref="M188:M189" si="154">F188-F178</f>
        <v>8.5246714778561827E-3</v>
      </c>
      <c r="N188" s="302">
        <f t="shared" ref="N188:N189" si="155">SUM(K188:M188)</f>
        <v>-1.2930972773935512E-2</v>
      </c>
    </row>
    <row r="189" spans="1:14" x14ac:dyDescent="0.2">
      <c r="A189" s="282" t="s">
        <v>363</v>
      </c>
      <c r="B189" s="302">
        <f>SUM(B187:B188)</f>
        <v>17.913262904675531</v>
      </c>
      <c r="C189" s="299" t="str">
        <f>CONCATENATE("(",ROUND((B189/$H189)*100,1),")")</f>
        <v>(60.9)</v>
      </c>
      <c r="D189" s="302">
        <f>SUM(D187:D188)</f>
        <v>2.1660262227091867</v>
      </c>
      <c r="E189" s="299" t="str">
        <f>CONCATENATE("(",ROUND((D189/$H189)*100,1),")")</f>
        <v>(7.4)</v>
      </c>
      <c r="F189" s="302">
        <f>SUM(F187:F188)</f>
        <v>9.3307108726152777</v>
      </c>
      <c r="G189" s="299" t="str">
        <f>CONCATENATE("(",ROUND((F189/$H189)*100,1),")")</f>
        <v>(31.7)</v>
      </c>
      <c r="H189" s="302">
        <f>SUM(H187:H188)</f>
        <v>29.409999999999993</v>
      </c>
      <c r="I189" s="299" t="str">
        <f>CONCATENATE("(",ROUND((H189/$H189)*100,1),")")</f>
        <v>(100)</v>
      </c>
      <c r="K189" s="302">
        <f t="shared" si="152"/>
        <v>-1.2523184673592453</v>
      </c>
      <c r="L189" s="302">
        <f t="shared" si="153"/>
        <v>2.6287196599406926E-2</v>
      </c>
      <c r="M189" s="302">
        <f t="shared" si="154"/>
        <v>2.1031270759831244E-2</v>
      </c>
      <c r="N189" s="302">
        <f t="shared" si="155"/>
        <v>-1.2050000000000072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24.348984736234552</v>
      </c>
      <c r="C198" s="299" t="str">
        <f>CONCATENATE("(",ROUND((B198/$H200)*100,1),")")</f>
        <v>(33.8)</v>
      </c>
      <c r="D198" s="302">
        <f>'Ind T6'!M81</f>
        <v>9.1361529769905179</v>
      </c>
      <c r="E198" s="299" t="str">
        <f>CONCATENATE("(",ROUND((D198/$H200)*100,1),")")</f>
        <v>(12.7)</v>
      </c>
      <c r="F198" s="302">
        <f>'Ind T6'!N81</f>
        <v>3.1926234586850417</v>
      </c>
      <c r="G198" s="299" t="str">
        <f>CONCATENATE("(",ROUND((F198/$H200)*100,1),")")</f>
        <v>(4.4)</v>
      </c>
      <c r="H198" s="302">
        <f>SUM(B198,D198,F198)</f>
        <v>36.677761171910113</v>
      </c>
      <c r="I198" s="299" t="str">
        <f>CONCATENATE("(",ROUND((H198/$H200)*100,1),")")</f>
        <v>(50.9)</v>
      </c>
      <c r="K198" s="302">
        <f>B203-B198</f>
        <v>0.19460739440566144</v>
      </c>
      <c r="L198" s="302">
        <f>D203-D198</f>
        <v>-0.11193021055427543</v>
      </c>
      <c r="M198" s="302">
        <f>F203-F198</f>
        <v>1.4049475536090927E-2</v>
      </c>
      <c r="N198" s="302">
        <f>SUM(K198:M198)</f>
        <v>9.6726659387476932E-2</v>
      </c>
    </row>
    <row r="199" spans="1:14" x14ac:dyDescent="0.2">
      <c r="A199" s="282" t="s">
        <v>365</v>
      </c>
      <c r="B199" s="302">
        <f>'Ind T6'!L80</f>
        <v>13.071030744084164</v>
      </c>
      <c r="C199" s="299" t="str">
        <f>CONCATENATE("(",ROUND((B199/$H200)*100,1),")")</f>
        <v>(18.1)</v>
      </c>
      <c r="D199" s="302">
        <f>'Ind T6'!M80</f>
        <v>20.694354467567255</v>
      </c>
      <c r="E199" s="299" t="str">
        <f>CONCATENATE("(",ROUND((D199/$H200)*100,1),")")</f>
        <v>(28.7)</v>
      </c>
      <c r="F199" s="302">
        <f>'Ind T6'!N80</f>
        <v>1.6138536164385056</v>
      </c>
      <c r="G199" s="299" t="str">
        <f>CONCATENATE("(",ROUND((F199/$H200)*100,1),")")</f>
        <v>(2.2)</v>
      </c>
      <c r="H199" s="302">
        <f t="shared" ref="H199" si="156">SUM(B199,D199,F199)</f>
        <v>35.379238828089925</v>
      </c>
      <c r="I199" s="299" t="str">
        <f>CONCATENATE("(",ROUND((H199/$H200)*100,1),")")</f>
        <v>(49.1)</v>
      </c>
      <c r="K199" s="302">
        <f t="shared" ref="K199:K200" si="157">B204-B199</f>
        <v>0.27134291298592395</v>
      </c>
      <c r="L199" s="302">
        <f t="shared" ref="L199:L200" si="158">D204-D199</f>
        <v>-1.0364584937284143</v>
      </c>
      <c r="M199" s="302">
        <f t="shared" ref="M199:M200" si="159">F204-F199</f>
        <v>3.4388921354967739E-2</v>
      </c>
      <c r="N199" s="302">
        <f t="shared" ref="N199:N200" si="160">SUM(K199:M199)</f>
        <v>-0.73072665938752257</v>
      </c>
    </row>
    <row r="200" spans="1:14" x14ac:dyDescent="0.2">
      <c r="A200" s="282" t="s">
        <v>363</v>
      </c>
      <c r="B200" s="302">
        <f>SUM(B198:B199)</f>
        <v>37.420015480318717</v>
      </c>
      <c r="C200" s="299" t="str">
        <f>CONCATENATE("(",ROUND((B200/$H200)*100,1),")")</f>
        <v>(51.9)</v>
      </c>
      <c r="D200" s="302">
        <f>SUM(D198:D199)</f>
        <v>29.830507444557774</v>
      </c>
      <c r="E200" s="299" t="str">
        <f>CONCATENATE("(",ROUND((D200/$H200)*100,1),")")</f>
        <v>(41.4)</v>
      </c>
      <c r="F200" s="302">
        <f>SUM(F198:F199)</f>
        <v>4.8064770751235475</v>
      </c>
      <c r="G200" s="299" t="str">
        <f>CONCATENATE("(",ROUND((F200/$H200)*100,1),")")</f>
        <v>(6.7)</v>
      </c>
      <c r="H200" s="302">
        <f>SUM(H198:H199)</f>
        <v>72.057000000000045</v>
      </c>
      <c r="I200" s="299" t="str">
        <f>CONCATENATE("(",ROUND((H200/$H200)*100,1),")")</f>
        <v>(100)</v>
      </c>
      <c r="K200" s="302">
        <f t="shared" si="157"/>
        <v>0.46595030739158716</v>
      </c>
      <c r="L200" s="302">
        <f t="shared" si="158"/>
        <v>-1.1483887042826915</v>
      </c>
      <c r="M200" s="302">
        <f t="shared" si="159"/>
        <v>4.8438396891058666E-2</v>
      </c>
      <c r="N200" s="302">
        <f t="shared" si="160"/>
        <v>-0.63400000000004564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24.543592130640214</v>
      </c>
      <c r="C203" s="299" t="str">
        <f>CONCATENATE("(",ROUND((B203/$H205)*100,1),")")</f>
        <v>(34.4)</v>
      </c>
      <c r="D203" s="302">
        <f>'Ind T6'!R81</f>
        <v>9.0242227664362424</v>
      </c>
      <c r="E203" s="299" t="str">
        <f>CONCATENATE("(",ROUND((D203/$H205)*100,1),")")</f>
        <v>(12.6)</v>
      </c>
      <c r="F203" s="302">
        <f>'Ind T6'!S81</f>
        <v>3.2066729342211326</v>
      </c>
      <c r="G203" s="299" t="str">
        <f>CONCATENATE("(",ROUND((F203/$H205)*100,1),")")</f>
        <v>(4.5)</v>
      </c>
      <c r="H203" s="302">
        <f>SUM(B203,D203,F203)</f>
        <v>36.774487831297591</v>
      </c>
      <c r="I203" s="299" t="str">
        <f>CONCATENATE("(",ROUND((H203/$H205)*100,1),")")</f>
        <v>(51.5)</v>
      </c>
      <c r="K203" s="302">
        <f>B208-B203</f>
        <v>0.72358821091082959</v>
      </c>
      <c r="L203" s="302">
        <f>D208-D203</f>
        <v>1.3355494040014904E-2</v>
      </c>
      <c r="M203" s="302">
        <f>F208-F203</f>
        <v>7.2489342679347146E-2</v>
      </c>
      <c r="N203" s="302">
        <f>SUM(K203:M203)</f>
        <v>0.80943304763019164</v>
      </c>
    </row>
    <row r="204" spans="1:14" x14ac:dyDescent="0.2">
      <c r="A204" s="282" t="s">
        <v>365</v>
      </c>
      <c r="B204" s="302">
        <f>'Ind T6'!Q80</f>
        <v>13.342373657070087</v>
      </c>
      <c r="C204" s="299" t="str">
        <f>CONCATENATE("(",ROUND((B204/$H205)*100,1),")")</f>
        <v>(18.7)</v>
      </c>
      <c r="D204" s="302">
        <f>'Ind T6'!R80</f>
        <v>19.657895973838841</v>
      </c>
      <c r="E204" s="299" t="str">
        <f>CONCATENATE("(",ROUND((D204/$H205)*100,1),")")</f>
        <v>(27.5)</v>
      </c>
      <c r="F204" s="302">
        <f>'Ind T6'!S80</f>
        <v>1.6482425377934733</v>
      </c>
      <c r="G204" s="299" t="str">
        <f>CONCATENATE("(",ROUND((F204/$H205)*100,1),")")</f>
        <v>(2.3)</v>
      </c>
      <c r="H204" s="302">
        <f t="shared" ref="H204" si="161">SUM(B204,D204,F204)</f>
        <v>34.648512168702403</v>
      </c>
      <c r="I204" s="299" t="str">
        <f>CONCATENATE("(",ROUND((H204/$H205)*100,1),")")</f>
        <v>(48.5)</v>
      </c>
      <c r="K204" s="302">
        <f t="shared" ref="K204:K205" si="162">B209-B204</f>
        <v>0.85779179411228768</v>
      </c>
      <c r="L204" s="302">
        <f t="shared" ref="L204:L205" si="163">D209-D204</f>
        <v>-1.4859593512717773</v>
      </c>
      <c r="M204" s="302">
        <f t="shared" ref="M204:M205" si="164">F209-F204</f>
        <v>0.11273450952936104</v>
      </c>
      <c r="N204" s="302">
        <f t="shared" ref="N204:N205" si="165">SUM(K204:M204)</f>
        <v>-0.51543304763012854</v>
      </c>
    </row>
    <row r="205" spans="1:14" x14ac:dyDescent="0.2">
      <c r="A205" s="282" t="s">
        <v>363</v>
      </c>
      <c r="B205" s="302">
        <f>SUM(B203:B204)</f>
        <v>37.885965787710305</v>
      </c>
      <c r="C205" s="299" t="str">
        <f>CONCATENATE("(",ROUND((B205/$H205)*100,1),")")</f>
        <v>(53)</v>
      </c>
      <c r="D205" s="302">
        <f>SUM(D203:D204)</f>
        <v>28.682118740275083</v>
      </c>
      <c r="E205" s="299" t="str">
        <f>CONCATENATE("(",ROUND((D205/$H205)*100,1),")")</f>
        <v>(40.2)</v>
      </c>
      <c r="F205" s="302">
        <f>SUM(F203:F204)</f>
        <v>4.8549154720146062</v>
      </c>
      <c r="G205" s="299" t="str">
        <f>CONCATENATE("(",ROUND((F205/$H205)*100,1),")")</f>
        <v>(6.8)</v>
      </c>
      <c r="H205" s="302">
        <f>SUM(H203:H204)</f>
        <v>71.423000000000002</v>
      </c>
      <c r="I205" s="299" t="str">
        <f>CONCATENATE("(",ROUND((H205/$H205)*100,1),")")</f>
        <v>(100)</v>
      </c>
      <c r="K205" s="302">
        <f t="shared" si="162"/>
        <v>1.5813800050231137</v>
      </c>
      <c r="L205" s="302">
        <f t="shared" si="163"/>
        <v>-1.4726038572317641</v>
      </c>
      <c r="M205" s="302">
        <f t="shared" si="164"/>
        <v>0.18522385220870774</v>
      </c>
      <c r="N205" s="302">
        <f t="shared" si="165"/>
        <v>0.29400000000005733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25.267180341551043</v>
      </c>
      <c r="C208" s="299" t="str">
        <f>CONCATENATE("(",ROUND((B208/$H210)*100,1),")")</f>
        <v>(35.2)</v>
      </c>
      <c r="D208" s="302">
        <f>'Ind T6'!W81</f>
        <v>9.0375782604762573</v>
      </c>
      <c r="E208" s="299" t="str">
        <f>CONCATENATE("(",ROUND((D208/$H210)*100,1),")")</f>
        <v>(12.6)</v>
      </c>
      <c r="F208" s="302">
        <f>'Ind T6'!X81</f>
        <v>3.2791622769004798</v>
      </c>
      <c r="G208" s="299" t="str">
        <f>CONCATENATE("(",ROUND((F208/$H210)*100,1),")")</f>
        <v>(4.6)</v>
      </c>
      <c r="H208" s="302">
        <f>SUM(B208,D208,F208)</f>
        <v>37.583920878927778</v>
      </c>
      <c r="I208" s="299" t="str">
        <f>CONCATENATE("(",ROUND((H208/$H210)*100,1),")")</f>
        <v>(52.4)</v>
      </c>
      <c r="K208" s="302">
        <f>B208-B198</f>
        <v>0.91819560531649103</v>
      </c>
      <c r="L208" s="302">
        <f>D208-D198</f>
        <v>-9.857471651426053E-2</v>
      </c>
      <c r="M208" s="302">
        <f>F208-F198</f>
        <v>8.6538818215438074E-2</v>
      </c>
      <c r="N208" s="302">
        <f>SUM(K208:M208)</f>
        <v>0.90615970701766857</v>
      </c>
    </row>
    <row r="209" spans="1:14" x14ac:dyDescent="0.2">
      <c r="A209" s="282" t="s">
        <v>365</v>
      </c>
      <c r="B209" s="302">
        <f>'Ind T6'!V80</f>
        <v>14.200165451182375</v>
      </c>
      <c r="C209" s="299" t="str">
        <f>CONCATENATE("(",ROUND((B209/$H210)*100,1),")")</f>
        <v>(19.8)</v>
      </c>
      <c r="D209" s="302">
        <f>'Ind T6'!W80</f>
        <v>18.171936622567063</v>
      </c>
      <c r="E209" s="299" t="str">
        <f>CONCATENATE("(",ROUND((D209/$H210)*100,1),")")</f>
        <v>(25.3)</v>
      </c>
      <c r="F209" s="302">
        <f>'Ind T6'!X80</f>
        <v>1.7609770473228343</v>
      </c>
      <c r="G209" s="299" t="str">
        <f>CONCATENATE("(",ROUND((F209/$H210)*100,1),")")</f>
        <v>(2.5)</v>
      </c>
      <c r="H209" s="302">
        <f t="shared" ref="H209" si="166">SUM(B209,D209,F209)</f>
        <v>34.133079121072271</v>
      </c>
      <c r="I209" s="299" t="str">
        <f>CONCATENATE("(",ROUND((H209/$H210)*100,1),")")</f>
        <v>(47.6)</v>
      </c>
      <c r="K209" s="302">
        <f t="shared" ref="K209:K210" si="167">B209-B199</f>
        <v>1.1291347070982116</v>
      </c>
      <c r="L209" s="302">
        <f t="shared" ref="L209:L210" si="168">D209-D199</f>
        <v>-2.5224178450001915</v>
      </c>
      <c r="M209" s="302">
        <f t="shared" ref="M209:M210" si="169">F209-F199</f>
        <v>0.14712343088432878</v>
      </c>
      <c r="N209" s="302">
        <f t="shared" ref="N209:N210" si="170">SUM(K209:M209)</f>
        <v>-1.2461597070176511</v>
      </c>
    </row>
    <row r="210" spans="1:14" x14ac:dyDescent="0.2">
      <c r="A210" s="282" t="s">
        <v>363</v>
      </c>
      <c r="B210" s="302">
        <f>SUM(B208:B209)</f>
        <v>39.467345792733418</v>
      </c>
      <c r="C210" s="299" t="str">
        <f>CONCATENATE("(",ROUND((B210/$H210)*100,1),")")</f>
        <v>(55)</v>
      </c>
      <c r="D210" s="302">
        <f>SUM(D208:D209)</f>
        <v>27.209514883043319</v>
      </c>
      <c r="E210" s="299" t="str">
        <f>CONCATENATE("(",ROUND((D210/$H210)*100,1),")")</f>
        <v>(37.9)</v>
      </c>
      <c r="F210" s="302">
        <f>SUM(F208:F209)</f>
        <v>5.0401393242233139</v>
      </c>
      <c r="G210" s="299" t="str">
        <f>CONCATENATE("(",ROUND((F210/$H210)*100,1),")")</f>
        <v>(7)</v>
      </c>
      <c r="H210" s="302">
        <f>SUM(H208:H209)</f>
        <v>71.717000000000041</v>
      </c>
      <c r="I210" s="299" t="str">
        <f>CONCATENATE("(",ROUND((H210/$H210)*100,1),")")</f>
        <v>(100)</v>
      </c>
      <c r="K210" s="302">
        <f t="shared" si="167"/>
        <v>2.0473303124147009</v>
      </c>
      <c r="L210" s="302">
        <f t="shared" si="168"/>
        <v>-2.6209925615144556</v>
      </c>
      <c r="M210" s="302">
        <f t="shared" si="169"/>
        <v>0.23366224909976641</v>
      </c>
      <c r="N210" s="302">
        <f t="shared" si="170"/>
        <v>-0.33999999999998831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14.731652267851212</v>
      </c>
      <c r="C219" s="299" t="str">
        <f>CONCATENATE("(",ROUND((B219/$H221)*100,1),")")</f>
        <v>(53.7)</v>
      </c>
      <c r="D219" s="302">
        <f>'Ind T6'!M90</f>
        <v>2.0913757058908464</v>
      </c>
      <c r="E219" s="299" t="str">
        <f>CONCATENATE("(",ROUND((D219/$H221)*100,1),")")</f>
        <v>(7.6)</v>
      </c>
      <c r="F219" s="302">
        <f>'Ind T6'!N90</f>
        <v>3.6369019037409416</v>
      </c>
      <c r="G219" s="299" t="str">
        <f>CONCATENATE("(",ROUND((F219/$H221)*100,1),")")</f>
        <v>(13.3)</v>
      </c>
      <c r="H219" s="302">
        <f>SUM(B219,D219,F219)</f>
        <v>20.459929877482999</v>
      </c>
      <c r="I219" s="299" t="str">
        <f>CONCATENATE("(",ROUND((H219/$H221)*100,1),")")</f>
        <v>(74.6)</v>
      </c>
      <c r="K219" s="302">
        <f>B224-B219</f>
        <v>0.18844720217028588</v>
      </c>
      <c r="L219" s="302">
        <f>D224-D219</f>
        <v>4.400983453053664E-2</v>
      </c>
      <c r="M219" s="302">
        <f>F224-F219</f>
        <v>0.16735176110274574</v>
      </c>
      <c r="N219" s="302">
        <f>SUM(K219:M219)</f>
        <v>0.39980879780356826</v>
      </c>
    </row>
    <row r="220" spans="1:14" x14ac:dyDescent="0.2">
      <c r="A220" s="282" t="s">
        <v>365</v>
      </c>
      <c r="B220" s="302">
        <f>'Ind T6'!L89</f>
        <v>3.2759948275084345</v>
      </c>
      <c r="C220" s="299" t="str">
        <f>CONCATENATE("(",ROUND((B220/$H221)*100,1),")")</f>
        <v>(11.9)</v>
      </c>
      <c r="D220" s="302">
        <f>'Ind T6'!M89</f>
        <v>2.2197580737531211</v>
      </c>
      <c r="E220" s="299" t="str">
        <f>CONCATENATE("(",ROUND((D220/$H221)*100,1),")")</f>
        <v>(8.1)</v>
      </c>
      <c r="F220" s="302">
        <f>'Ind T6'!N89</f>
        <v>1.4683172212554179</v>
      </c>
      <c r="G220" s="299" t="str">
        <f>CONCATENATE("(",ROUND((F220/$H221)*100,1),")")</f>
        <v>(5.4)</v>
      </c>
      <c r="H220" s="302">
        <f t="shared" ref="H220" si="171">SUM(B220,D220,F220)</f>
        <v>6.9640701225169739</v>
      </c>
      <c r="I220" s="299" t="str">
        <f>CONCATENATE("(",ROUND((H220/$H221)*100,1),")")</f>
        <v>(25.4)</v>
      </c>
      <c r="K220" s="302">
        <f t="shared" ref="K220:K221" si="172">B225-B220</f>
        <v>0.2135376410980192</v>
      </c>
      <c r="L220" s="302">
        <f t="shared" ref="L220:L221" si="173">D225-D220</f>
        <v>0.17114368528656421</v>
      </c>
      <c r="M220" s="302">
        <f t="shared" ref="M220:M221" si="174">F225-F220</f>
        <v>3.4509875811849389E-2</v>
      </c>
      <c r="N220" s="302">
        <f t="shared" ref="N220:N221" si="175">SUM(K220:M220)</f>
        <v>0.4191912021964328</v>
      </c>
    </row>
    <row r="221" spans="1:14" x14ac:dyDescent="0.2">
      <c r="A221" s="282" t="s">
        <v>363</v>
      </c>
      <c r="B221" s="302">
        <f>SUM(B219:B220)</f>
        <v>18.007647095359648</v>
      </c>
      <c r="C221" s="299" t="str">
        <f>CONCATENATE("(",ROUND((B221/$H221)*100,1),")")</f>
        <v>(65.7)</v>
      </c>
      <c r="D221" s="302">
        <f>SUM(D219:D220)</f>
        <v>4.311133779643967</v>
      </c>
      <c r="E221" s="299" t="str">
        <f>CONCATENATE("(",ROUND((D221/$H221)*100,1),")")</f>
        <v>(15.7)</v>
      </c>
      <c r="F221" s="302">
        <f>SUM(F219:F220)</f>
        <v>5.1052191249963599</v>
      </c>
      <c r="G221" s="299" t="str">
        <f>CONCATENATE("(",ROUND((F221/$H221)*100,1),")")</f>
        <v>(18.6)</v>
      </c>
      <c r="H221" s="302">
        <f>SUM(H219:H220)</f>
        <v>27.423999999999971</v>
      </c>
      <c r="I221" s="299" t="str">
        <f>CONCATENATE("(",ROUND((H221/$H221)*100,1),")")</f>
        <v>(100)</v>
      </c>
      <c r="K221" s="302">
        <f t="shared" si="172"/>
        <v>0.40198484326830553</v>
      </c>
      <c r="L221" s="302">
        <f t="shared" si="173"/>
        <v>0.21515351981710129</v>
      </c>
      <c r="M221" s="302">
        <f t="shared" si="174"/>
        <v>0.20186163691459491</v>
      </c>
      <c r="N221" s="302">
        <f t="shared" si="175"/>
        <v>0.81900000000000173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14.920099470021498</v>
      </c>
      <c r="C224" s="299" t="str">
        <f>CONCATENATE("(",ROUND((B224/$H226)*100,1),")")</f>
        <v>(52.8)</v>
      </c>
      <c r="D224" s="302">
        <f>'Ind T6'!R90</f>
        <v>2.1353855404213831</v>
      </c>
      <c r="E224" s="299" t="str">
        <f>CONCATENATE("(",ROUND((D224/$H226)*100,1),")")</f>
        <v>(7.6)</v>
      </c>
      <c r="F224" s="302">
        <f>'Ind T6'!S90</f>
        <v>3.8042536648436873</v>
      </c>
      <c r="G224" s="299" t="str">
        <f>CONCATENATE("(",ROUND((F224/$H226)*100,1),")")</f>
        <v>(13.5)</v>
      </c>
      <c r="H224" s="302">
        <f>SUM(B224,D224,F224)</f>
        <v>20.859738675286568</v>
      </c>
      <c r="I224" s="299" t="str">
        <f>CONCATENATE("(",ROUND((H224/$H226)*100,1),")")</f>
        <v>(73.9)</v>
      </c>
      <c r="K224" s="302">
        <f>B229-B224</f>
        <v>-0.5158197672257856</v>
      </c>
      <c r="L224" s="302">
        <f>D229-D224</f>
        <v>5.1612200329225644E-2</v>
      </c>
      <c r="M224" s="302">
        <f>F229-F224</f>
        <v>0.18638493980939019</v>
      </c>
      <c r="N224" s="302">
        <f>SUM(K224:M224)</f>
        <v>-0.27782262708716976</v>
      </c>
    </row>
    <row r="225" spans="1:14" x14ac:dyDescent="0.2">
      <c r="A225" s="282" t="s">
        <v>365</v>
      </c>
      <c r="B225" s="302">
        <f>'Ind T6'!Q89</f>
        <v>3.4895324686064537</v>
      </c>
      <c r="C225" s="299" t="str">
        <f>CONCATENATE("(",ROUND((B225/$H226)*100,1),")")</f>
        <v>(12.4)</v>
      </c>
      <c r="D225" s="302">
        <f>'Ind T6'!R89</f>
        <v>2.3909017590396853</v>
      </c>
      <c r="E225" s="299" t="str">
        <f>CONCATENATE("(",ROUND((D225/$H226)*100,1),")")</f>
        <v>(8.5)</v>
      </c>
      <c r="F225" s="302">
        <f>'Ind T6'!S89</f>
        <v>1.5028270970672672</v>
      </c>
      <c r="G225" s="299" t="str">
        <f>CONCATENATE("(",ROUND((F225/$H226)*100,1),")")</f>
        <v>(5.3)</v>
      </c>
      <c r="H225" s="302">
        <f t="shared" ref="H225" si="176">SUM(B225,D225,F225)</f>
        <v>7.3832613247134065</v>
      </c>
      <c r="I225" s="299" t="str">
        <f>CONCATENATE("(",ROUND((H225/$H226)*100,1),")")</f>
        <v>(26.1)</v>
      </c>
      <c r="K225" s="302">
        <f t="shared" ref="K225:K226" si="177">B230-B225</f>
        <v>0.13949056285993233</v>
      </c>
      <c r="L225" s="302">
        <f t="shared" ref="L225:L226" si="178">D230-D225</f>
        <v>0.183446159836814</v>
      </c>
      <c r="M225" s="302">
        <f t="shared" ref="M225:M226" si="179">F230-F225</f>
        <v>-7.1140956095634422E-3</v>
      </c>
      <c r="N225" s="302">
        <f t="shared" ref="N225:N226" si="180">SUM(K225:M225)</f>
        <v>0.31582262708718289</v>
      </c>
    </row>
    <row r="226" spans="1:14" x14ac:dyDescent="0.2">
      <c r="A226" s="282" t="s">
        <v>363</v>
      </c>
      <c r="B226" s="302">
        <f>SUM(B224:B225)</f>
        <v>18.409631938627953</v>
      </c>
      <c r="C226" s="299" t="str">
        <f>CONCATENATE("(",ROUND((B226/$H226)*100,1),")")</f>
        <v>(65.2)</v>
      </c>
      <c r="D226" s="302">
        <f>SUM(D224:D225)</f>
        <v>4.5262872994610683</v>
      </c>
      <c r="E226" s="299" t="str">
        <f>CONCATENATE("(",ROUND((D226/$H226)*100,1),")")</f>
        <v>(16)</v>
      </c>
      <c r="F226" s="302">
        <f>SUM(F224:F225)</f>
        <v>5.3070807619109548</v>
      </c>
      <c r="G226" s="299" t="str">
        <f>CONCATENATE("(",ROUND((F226/$H226)*100,1),")")</f>
        <v>(18.8)</v>
      </c>
      <c r="H226" s="302">
        <f>SUM(H224:H225)</f>
        <v>28.242999999999974</v>
      </c>
      <c r="I226" s="299" t="str">
        <f>CONCATENATE("(",ROUND((H226/$H226)*100,1),")")</f>
        <v>(100)</v>
      </c>
      <c r="K226" s="302">
        <f t="shared" si="177"/>
        <v>-0.37632920436585593</v>
      </c>
      <c r="L226" s="302">
        <f t="shared" si="178"/>
        <v>0.23505836016603965</v>
      </c>
      <c r="M226" s="302">
        <f t="shared" si="179"/>
        <v>0.17927084419982631</v>
      </c>
      <c r="N226" s="302">
        <f t="shared" si="180"/>
        <v>3.8000000000010026E-2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14.404279702795712</v>
      </c>
      <c r="C229" s="299" t="str">
        <f>CONCATENATE("(",ROUND((B229/$H231)*100,1),")")</f>
        <v>(50.9)</v>
      </c>
      <c r="D229" s="302">
        <f>'Ind T6'!W90</f>
        <v>2.1869977407506087</v>
      </c>
      <c r="E229" s="299" t="str">
        <f>CONCATENATE("(",ROUND((D229/$H231)*100,1),")")</f>
        <v>(7.7)</v>
      </c>
      <c r="F229" s="302">
        <f>'Ind T6'!X90</f>
        <v>3.9906386046530775</v>
      </c>
      <c r="G229" s="299" t="str">
        <f>CONCATENATE("(",ROUND((F229/$H231)*100,1),")")</f>
        <v>(14.1)</v>
      </c>
      <c r="H229" s="302">
        <f>SUM(B229,D229,F229)</f>
        <v>20.5819160481994</v>
      </c>
      <c r="I229" s="299" t="str">
        <f>CONCATENATE("(",ROUND((H229/$H231)*100,1),")")</f>
        <v>(72.8)</v>
      </c>
      <c r="K229" s="302">
        <f>B229-B219</f>
        <v>-0.32737256505549972</v>
      </c>
      <c r="L229" s="302">
        <f>D229-D219</f>
        <v>9.5622034859762284E-2</v>
      </c>
      <c r="M229" s="302">
        <f>F229-F219</f>
        <v>0.35373670091213594</v>
      </c>
      <c r="N229" s="302">
        <f>SUM(K229:M229)</f>
        <v>0.1219861707163985</v>
      </c>
    </row>
    <row r="230" spans="1:14" x14ac:dyDescent="0.2">
      <c r="A230" s="282" t="s">
        <v>365</v>
      </c>
      <c r="B230" s="302">
        <f>'Ind T6'!V89</f>
        <v>3.6290230314663861</v>
      </c>
      <c r="C230" s="299" t="str">
        <f>CONCATENATE("(",ROUND((B230/$H231)*100,1),")")</f>
        <v>(12.8)</v>
      </c>
      <c r="D230" s="302">
        <f>'Ind T6'!W89</f>
        <v>2.5743479188764993</v>
      </c>
      <c r="E230" s="299" t="str">
        <f>CONCATENATE("(",ROUND((D230/$H231)*100,1),")")</f>
        <v>(9.1)</v>
      </c>
      <c r="F230" s="302">
        <f>'Ind T6'!X89</f>
        <v>1.4957130014577038</v>
      </c>
      <c r="G230" s="299" t="str">
        <f>CONCATENATE("(",ROUND((F230/$H231)*100,1),")")</f>
        <v>(5.3)</v>
      </c>
      <c r="H230" s="302">
        <f t="shared" ref="H230" si="181">SUM(B230,D230,F230)</f>
        <v>7.6990839518005885</v>
      </c>
      <c r="I230" s="299" t="str">
        <f>CONCATENATE("(",ROUND((H230/$H231)*100,1),")")</f>
        <v>(27.2)</v>
      </c>
      <c r="K230" s="302">
        <f t="shared" ref="K230:K231" si="182">B230-B220</f>
        <v>0.35302820395795154</v>
      </c>
      <c r="L230" s="302">
        <f t="shared" ref="L230:L231" si="183">D230-D220</f>
        <v>0.35458984512337821</v>
      </c>
      <c r="M230" s="302">
        <f t="shared" ref="M230:M231" si="184">F230-F220</f>
        <v>2.7395780202285946E-2</v>
      </c>
      <c r="N230" s="302">
        <f t="shared" ref="N230:N231" si="185">SUM(K230:M230)</f>
        <v>0.73501382928361569</v>
      </c>
    </row>
    <row r="231" spans="1:14" x14ac:dyDescent="0.2">
      <c r="A231" s="282" t="s">
        <v>363</v>
      </c>
      <c r="B231" s="302">
        <f>SUM(B229:B230)</f>
        <v>18.033302734262097</v>
      </c>
      <c r="C231" s="299" t="str">
        <f>CONCATENATE("(",ROUND((B231/$H231)*100,1),")")</f>
        <v>(63.8)</v>
      </c>
      <c r="D231" s="302">
        <f>SUM(D229:D230)</f>
        <v>4.761345659627108</v>
      </c>
      <c r="E231" s="299" t="str">
        <f>CONCATENATE("(",ROUND((D231/$H231)*100,1),")")</f>
        <v>(16.8)</v>
      </c>
      <c r="F231" s="302">
        <f>SUM(F229:F230)</f>
        <v>5.4863516061107811</v>
      </c>
      <c r="G231" s="299" t="str">
        <f>CONCATENATE("(",ROUND((F231/$H231)*100,1),")")</f>
        <v>(19.4)</v>
      </c>
      <c r="H231" s="302">
        <f>SUM(H229:H230)</f>
        <v>28.280999999999988</v>
      </c>
      <c r="I231" s="299" t="str">
        <f>CONCATENATE("(",ROUND((H231/$H231)*100,1),")")</f>
        <v>(100)</v>
      </c>
      <c r="K231" s="302">
        <f t="shared" si="182"/>
        <v>2.5655638902449596E-2</v>
      </c>
      <c r="L231" s="302">
        <f t="shared" si="183"/>
        <v>0.45021187998314094</v>
      </c>
      <c r="M231" s="302">
        <f t="shared" si="184"/>
        <v>0.38113248111442122</v>
      </c>
      <c r="N231" s="302">
        <f t="shared" si="185"/>
        <v>0.85700000000001175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6.9884154932535445</v>
      </c>
      <c r="C240" s="299" t="str">
        <f>CONCATENATE("(",ROUND((B240/$H242)*100,1),")")</f>
        <v>(20.6)</v>
      </c>
      <c r="D240" s="302">
        <f>'Ind T6'!M99</f>
        <v>6.6951007513984733</v>
      </c>
      <c r="E240" s="299" t="str">
        <f>CONCATENATE("(",ROUND((D240/$H242)*100,1),")")</f>
        <v>(19.7)</v>
      </c>
      <c r="F240" s="302">
        <f>'Ind T6'!N99</f>
        <v>0.82296153598631727</v>
      </c>
      <c r="G240" s="299" t="str">
        <f>CONCATENATE("(",ROUND((F240/$H242)*100,1),")")</f>
        <v>(2.4)</v>
      </c>
      <c r="H240" s="302">
        <f>SUM(B240,D240,F240)</f>
        <v>14.506477780638336</v>
      </c>
      <c r="I240" s="299" t="str">
        <f>CONCATENATE("(",ROUND((H240/$H242)*100,1),")")</f>
        <v>(42.8)</v>
      </c>
      <c r="K240" s="302">
        <f>B245-B240</f>
        <v>0.2148083440055375</v>
      </c>
      <c r="L240" s="302">
        <f>D245-D240</f>
        <v>0.15793603662680944</v>
      </c>
      <c r="M240" s="302">
        <f>F245-F240</f>
        <v>2.0836364515953831E-2</v>
      </c>
      <c r="N240" s="302">
        <f>SUM(K240:M240)</f>
        <v>0.39358074514830077</v>
      </c>
    </row>
    <row r="241" spans="1:14" x14ac:dyDescent="0.2">
      <c r="A241" s="282" t="s">
        <v>365</v>
      </c>
      <c r="B241" s="302">
        <f>'Ind T6'!L98</f>
        <v>6.9387382766155321</v>
      </c>
      <c r="C241" s="299" t="str">
        <f>CONCATENATE("(",ROUND((B241/$H242)*100,1),")")</f>
        <v>(20.4)</v>
      </c>
      <c r="D241" s="302">
        <f>'Ind T6'!M98</f>
        <v>10.961131723004424</v>
      </c>
      <c r="E241" s="299" t="str">
        <f>CONCATENATE("(",ROUND((D241/$H242)*100,1),")")</f>
        <v>(32.3)</v>
      </c>
      <c r="F241" s="302">
        <f>'Ind T6'!N98</f>
        <v>1.5246522197417243</v>
      </c>
      <c r="G241" s="299" t="str">
        <f>CONCATENATE("(",ROUND((F241/$H242)*100,1),")")</f>
        <v>(4.5)</v>
      </c>
      <c r="H241" s="302">
        <f t="shared" ref="H241" si="186">SUM(B241,D241,F241)</f>
        <v>19.42452221936168</v>
      </c>
      <c r="I241" s="299" t="str">
        <f>CONCATENATE("(",ROUND((H241/$H242)*100,1),")")</f>
        <v>(57.2)</v>
      </c>
      <c r="K241" s="302">
        <f t="shared" ref="K241:K242" si="187">B246-B241</f>
        <v>0.17493668965029929</v>
      </c>
      <c r="L241" s="302">
        <f t="shared" ref="L241:L242" si="188">D246-D241</f>
        <v>0.24412581556009272</v>
      </c>
      <c r="M241" s="302">
        <f t="shared" ref="M241:M242" si="189">F246-F241</f>
        <v>3.7356749641293874E-2</v>
      </c>
      <c r="N241" s="302">
        <f t="shared" ref="N241:N242" si="190">SUM(K241:M241)</f>
        <v>0.45641925485168588</v>
      </c>
    </row>
    <row r="242" spans="1:14" x14ac:dyDescent="0.2">
      <c r="A242" s="282" t="s">
        <v>363</v>
      </c>
      <c r="B242" s="302">
        <f>SUM(B240:B241)</f>
        <v>13.927153769869076</v>
      </c>
      <c r="C242" s="299" t="str">
        <f>CONCATENATE("(",ROUND((B242/$H242)*100,1),")")</f>
        <v>(41)</v>
      </c>
      <c r="D242" s="302">
        <f>SUM(D240:D241)</f>
        <v>17.656232474402898</v>
      </c>
      <c r="E242" s="299" t="str">
        <f>CONCATENATE("(",ROUND((D242/$H242)*100,1),")")</f>
        <v>(52)</v>
      </c>
      <c r="F242" s="302">
        <f>SUM(F240:F241)</f>
        <v>2.3476137557280414</v>
      </c>
      <c r="G242" s="299" t="str">
        <f>CONCATENATE("(",ROUND((F242/$H242)*100,1),")")</f>
        <v>(6.9)</v>
      </c>
      <c r="H242" s="302">
        <f>SUM(H240:H241)</f>
        <v>33.931000000000019</v>
      </c>
      <c r="I242" s="299" t="str">
        <f>CONCATENATE("(",ROUND((H242/$H242)*100,1),")")</f>
        <v>(100)</v>
      </c>
      <c r="K242" s="302">
        <f t="shared" si="187"/>
        <v>0.38974503365583857</v>
      </c>
      <c r="L242" s="302">
        <f t="shared" si="188"/>
        <v>0.40206185218690038</v>
      </c>
      <c r="M242" s="302">
        <f t="shared" si="189"/>
        <v>5.8193114157247816E-2</v>
      </c>
      <c r="N242" s="302">
        <f t="shared" si="190"/>
        <v>0.84999999999998677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7.203223837259082</v>
      </c>
      <c r="C245" s="299" t="str">
        <f>CONCATENATE("(",ROUND((B245/$H247)*100,1),")")</f>
        <v>(20.7)</v>
      </c>
      <c r="D245" s="302">
        <f>'Ind T6'!R99</f>
        <v>6.8530367880252827</v>
      </c>
      <c r="E245" s="299" t="str">
        <f>CONCATENATE("(",ROUND((D245/$H247)*100,1),")")</f>
        <v>(19.7)</v>
      </c>
      <c r="F245" s="302">
        <f>'Ind T6'!S99</f>
        <v>0.8437979005022711</v>
      </c>
      <c r="G245" s="299" t="str">
        <f>CONCATENATE("(",ROUND((F245/$H247)*100,1),")")</f>
        <v>(2.4)</v>
      </c>
      <c r="H245" s="302">
        <f>SUM(B245,D245,F245)</f>
        <v>14.900058525786635</v>
      </c>
      <c r="I245" s="299" t="str">
        <f>CONCATENATE("(",ROUND((H245/$H247)*100,1),")")</f>
        <v>(42.8)</v>
      </c>
      <c r="K245" s="302">
        <f>B250-B245</f>
        <v>1.0153551975317425</v>
      </c>
      <c r="L245" s="302">
        <f>D250-D245</f>
        <v>0.78025954917798668</v>
      </c>
      <c r="M245" s="302">
        <f>F250-F245</f>
        <v>0.11396939866139499</v>
      </c>
      <c r="N245" s="302">
        <f>SUM(K245:M245)</f>
        <v>1.9095841453711242</v>
      </c>
    </row>
    <row r="246" spans="1:14" x14ac:dyDescent="0.2">
      <c r="A246" s="282" t="s">
        <v>365</v>
      </c>
      <c r="B246" s="302">
        <f>'Ind T6'!Q98</f>
        <v>7.1136749662658314</v>
      </c>
      <c r="C246" s="299" t="str">
        <f>CONCATENATE("(",ROUND((B246/$H247)*100,1),")")</f>
        <v>(20.5)</v>
      </c>
      <c r="D246" s="302">
        <f>'Ind T6'!R98</f>
        <v>11.205257538564517</v>
      </c>
      <c r="E246" s="299" t="str">
        <f>CONCATENATE("(",ROUND((D246/$H247)*100,1),")")</f>
        <v>(32.2)</v>
      </c>
      <c r="F246" s="302">
        <f>'Ind T6'!S98</f>
        <v>1.5620089693830181</v>
      </c>
      <c r="G246" s="299" t="str">
        <f>CONCATENATE("(",ROUND((F246/$H247)*100,1),")")</f>
        <v>(4.5)</v>
      </c>
      <c r="H246" s="302">
        <f t="shared" ref="H246" si="191">SUM(B246,D246,F246)</f>
        <v>19.880941474213369</v>
      </c>
      <c r="I246" s="299" t="str">
        <f>CONCATENATE("(",ROUND((H246/$H247)*100,1),")")</f>
        <v>(57.2)</v>
      </c>
      <c r="K246" s="302">
        <f t="shared" ref="K246:K247" si="192">B251-B246</f>
        <v>0.92587228193869286</v>
      </c>
      <c r="L246" s="302">
        <f t="shared" ref="L246:L247" si="193">D251-D246</f>
        <v>1.2636557027996389</v>
      </c>
      <c r="M246" s="302">
        <f t="shared" ref="M246:M247" si="194">F251-F246</f>
        <v>0.21388786989056752</v>
      </c>
      <c r="N246" s="302">
        <f t="shared" ref="N246:N247" si="195">SUM(K246:M246)</f>
        <v>2.4034158546288991</v>
      </c>
    </row>
    <row r="247" spans="1:14" x14ac:dyDescent="0.2">
      <c r="A247" s="282" t="s">
        <v>363</v>
      </c>
      <c r="B247" s="302">
        <f>SUM(B245:B246)</f>
        <v>14.316898803524914</v>
      </c>
      <c r="C247" s="299" t="str">
        <f>CONCATENATE("(",ROUND((B247/$H247)*100,1),")")</f>
        <v>(41.2)</v>
      </c>
      <c r="D247" s="302">
        <f>SUM(D245:D246)</f>
        <v>18.058294326589799</v>
      </c>
      <c r="E247" s="299" t="str">
        <f>CONCATENATE("(",ROUND((D247/$H247)*100,1),")")</f>
        <v>(51.9)</v>
      </c>
      <c r="F247" s="302">
        <f>SUM(F245:F246)</f>
        <v>2.4058068698852892</v>
      </c>
      <c r="G247" s="299" t="str">
        <f>CONCATENATE("(",ROUND((F247/$H247)*100,1),")")</f>
        <v>(6.9)</v>
      </c>
      <c r="H247" s="302">
        <f>SUM(H245:H246)</f>
        <v>34.781000000000006</v>
      </c>
      <c r="I247" s="299" t="str">
        <f>CONCATENATE("(",ROUND((H247/$H247)*100,1),")")</f>
        <v>(100)</v>
      </c>
      <c r="K247" s="302">
        <f t="shared" si="192"/>
        <v>1.9412274794704345</v>
      </c>
      <c r="L247" s="302">
        <f t="shared" si="193"/>
        <v>2.0439152519776265</v>
      </c>
      <c r="M247" s="302">
        <f t="shared" si="194"/>
        <v>0.32785726855196273</v>
      </c>
      <c r="N247" s="302">
        <f t="shared" si="195"/>
        <v>4.3130000000000237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8.2185790347908245</v>
      </c>
      <c r="C250" s="299" t="str">
        <f>CONCATENATE("(",ROUND((B250/$H252)*100,1),")")</f>
        <v>(21)</v>
      </c>
      <c r="D250" s="302">
        <f>'Ind T6'!W99</f>
        <v>7.6332963372032694</v>
      </c>
      <c r="E250" s="299" t="str">
        <f>CONCATENATE("(",ROUND((D250/$H252)*100,1),")")</f>
        <v>(19.5)</v>
      </c>
      <c r="F250" s="302">
        <f>'Ind T6'!X99</f>
        <v>0.9577672991636661</v>
      </c>
      <c r="G250" s="299" t="str">
        <f>CONCATENATE("(",ROUND((F250/$H252)*100,1),")")</f>
        <v>(2.4)</v>
      </c>
      <c r="H250" s="302">
        <f>SUM(B250,D250,F250)</f>
        <v>16.809642671157761</v>
      </c>
      <c r="I250" s="299" t="str">
        <f>CONCATENATE("(",ROUND((H250/$H252)*100,1),")")</f>
        <v>(43)</v>
      </c>
      <c r="K250" s="302">
        <f>B250-B240</f>
        <v>1.23016354153728</v>
      </c>
      <c r="L250" s="302">
        <f>D250-D240</f>
        <v>0.93819558580479612</v>
      </c>
      <c r="M250" s="302">
        <f>F250-F240</f>
        <v>0.13480576317734883</v>
      </c>
      <c r="N250" s="302">
        <f>SUM(K250:M250)</f>
        <v>2.3031648905194251</v>
      </c>
    </row>
    <row r="251" spans="1:14" x14ac:dyDescent="0.2">
      <c r="A251" s="282" t="s">
        <v>365</v>
      </c>
      <c r="B251" s="302">
        <f>'Ind T6'!V98</f>
        <v>8.0395472482045243</v>
      </c>
      <c r="C251" s="299" t="str">
        <f>CONCATENATE("(",ROUND((B251/$H252)*100,1),")")</f>
        <v>(20.6)</v>
      </c>
      <c r="D251" s="302">
        <f>'Ind T6'!W98</f>
        <v>12.468913241364156</v>
      </c>
      <c r="E251" s="299" t="str">
        <f>CONCATENATE("(",ROUND((D251/$H252)*100,1),")")</f>
        <v>(31.9)</v>
      </c>
      <c r="F251" s="302">
        <f>'Ind T6'!X98</f>
        <v>1.7758968392735857</v>
      </c>
      <c r="G251" s="299" t="str">
        <f>CONCATENATE("(",ROUND((F251/$H252)*100,1),")")</f>
        <v>(4.5)</v>
      </c>
      <c r="H251" s="302">
        <f t="shared" ref="H251" si="196">SUM(B251,D251,F251)</f>
        <v>22.284357328842265</v>
      </c>
      <c r="I251" s="299" t="str">
        <f>CONCATENATE("(",ROUND((H251/$H252)*100,1),")")</f>
        <v>(57)</v>
      </c>
      <c r="K251" s="302">
        <f t="shared" ref="K251:K252" si="197">B251-B241</f>
        <v>1.1008089715889922</v>
      </c>
      <c r="L251" s="302">
        <f t="shared" ref="L251:L252" si="198">D251-D241</f>
        <v>1.5077815183597316</v>
      </c>
      <c r="M251" s="302">
        <f t="shared" ref="M251:M252" si="199">F251-F241</f>
        <v>0.25124461953186139</v>
      </c>
      <c r="N251" s="302">
        <f t="shared" ref="N251:N252" si="200">SUM(K251:M251)</f>
        <v>2.8598351094805849</v>
      </c>
    </row>
    <row r="252" spans="1:14" x14ac:dyDescent="0.2">
      <c r="A252" s="282" t="s">
        <v>363</v>
      </c>
      <c r="B252" s="302">
        <f>SUM(B250:B251)</f>
        <v>16.258126282995349</v>
      </c>
      <c r="C252" s="299" t="str">
        <f>CONCATENATE("(",ROUND((B252/$H252)*100,1),")")</f>
        <v>(41.6)</v>
      </c>
      <c r="D252" s="302">
        <f>SUM(D250:D251)</f>
        <v>20.102209578567425</v>
      </c>
      <c r="E252" s="299" t="str">
        <f>CONCATENATE("(",ROUND((D252/$H252)*100,1),")")</f>
        <v>(51.4)</v>
      </c>
      <c r="F252" s="302">
        <f>SUM(F250:F251)</f>
        <v>2.733664138437252</v>
      </c>
      <c r="G252" s="299" t="str">
        <f>CONCATENATE("(",ROUND((F252/$H252)*100,1),")")</f>
        <v>(7)</v>
      </c>
      <c r="H252" s="302">
        <f>SUM(H250:H251)</f>
        <v>39.094000000000023</v>
      </c>
      <c r="I252" s="299" t="str">
        <f>CONCATENATE("(",ROUND((H252/$H252)*100,1),")")</f>
        <v>(100)</v>
      </c>
      <c r="K252" s="302">
        <f t="shared" si="197"/>
        <v>2.3309725131262731</v>
      </c>
      <c r="L252" s="302">
        <f t="shared" si="198"/>
        <v>2.4459771041645268</v>
      </c>
      <c r="M252" s="302">
        <f t="shared" si="199"/>
        <v>0.38605038270921055</v>
      </c>
      <c r="N252" s="302">
        <f t="shared" si="200"/>
        <v>5.1630000000000109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0.90770635188203785</v>
      </c>
      <c r="C261" s="299" t="str">
        <f>CONCATENATE("(",ROUND((B261/$H263)*100,1),")")</f>
        <v>(31.3)</v>
      </c>
      <c r="D261" s="302">
        <f>'Ind T6'!M108</f>
        <v>0.21911275997808008</v>
      </c>
      <c r="E261" s="299" t="str">
        <f>CONCATENATE("(",ROUND((D261/$H263)*100,1),")")</f>
        <v>(7.6)</v>
      </c>
      <c r="F261" s="302">
        <f>'Ind T6'!N108</f>
        <v>0.19957818999788751</v>
      </c>
      <c r="G261" s="299" t="str">
        <f>CONCATENATE("(",ROUND((F261/$H263)*100,1),")")</f>
        <v>(6.9)</v>
      </c>
      <c r="H261" s="302">
        <f>SUM(B261,D261,F261)</f>
        <v>1.3263973018580053</v>
      </c>
      <c r="I261" s="299" t="str">
        <f>CONCATENATE("(",ROUND((H261/$H263)*100,1),")")</f>
        <v>(45.8)</v>
      </c>
      <c r="K261" s="302">
        <f>B266-B261</f>
        <v>-2.260388161293525E-2</v>
      </c>
      <c r="L261" s="302">
        <f>D266-D261</f>
        <v>5.7318191629203985E-3</v>
      </c>
      <c r="M261" s="302">
        <f>F266-F261</f>
        <v>-2.6364013329340519E-3</v>
      </c>
      <c r="N261" s="302">
        <f>SUM(K261:M261)</f>
        <v>-1.9508463782948904E-2</v>
      </c>
    </row>
    <row r="262" spans="1:14" x14ac:dyDescent="0.2">
      <c r="A262" s="282" t="s">
        <v>365</v>
      </c>
      <c r="B262" s="302">
        <f>'Ind T6'!L107</f>
        <v>0.37018010117962874</v>
      </c>
      <c r="C262" s="299" t="str">
        <f>CONCATENATE("(",ROUND((B262/$H263)*100,1),")")</f>
        <v>(12.8)</v>
      </c>
      <c r="D262" s="302">
        <f>'Ind T6'!M107</f>
        <v>0.16929960652107431</v>
      </c>
      <c r="E262" s="299" t="str">
        <f>CONCATENATE("(",ROUND((D262/$H263)*100,1),")")</f>
        <v>(5.8)</v>
      </c>
      <c r="F262" s="302">
        <f>'Ind T6'!N107</f>
        <v>1.0301229904412925</v>
      </c>
      <c r="G262" s="299" t="str">
        <f>CONCATENATE("(",ROUND((F262/$H263)*100,1),")")</f>
        <v>(35.6)</v>
      </c>
      <c r="H262" s="302">
        <f t="shared" ref="H262" si="201">SUM(B262,D262,F262)</f>
        <v>1.5696026981419955</v>
      </c>
      <c r="I262" s="299" t="str">
        <f>CONCATENATE("(",ROUND((H262/$H263)*100,1),")")</f>
        <v>(54.2)</v>
      </c>
      <c r="K262" s="302">
        <f t="shared" ref="K262:K263" si="202">B267-B262</f>
        <v>-7.7682759231423315E-3</v>
      </c>
      <c r="L262" s="302">
        <f t="shared" ref="L262:L263" si="203">D267-D262</f>
        <v>-1.2339615037432194E-3</v>
      </c>
      <c r="M262" s="302">
        <f t="shared" ref="M262:M263" si="204">F267-F262</f>
        <v>-3.0489298790168373E-2</v>
      </c>
      <c r="N262" s="302">
        <f t="shared" ref="N262:N263" si="205">SUM(K262:M262)</f>
        <v>-3.9491536217053924E-2</v>
      </c>
    </row>
    <row r="263" spans="1:14" x14ac:dyDescent="0.2">
      <c r="A263" s="282" t="s">
        <v>363</v>
      </c>
      <c r="B263" s="302">
        <f>SUM(B261:B262)</f>
        <v>1.2778864530616665</v>
      </c>
      <c r="C263" s="299" t="str">
        <f>CONCATENATE("(",ROUND((B263/$H263)*100,1),")")</f>
        <v>(44.1)</v>
      </c>
      <c r="D263" s="302">
        <f>SUM(D261:D262)</f>
        <v>0.38841236649915439</v>
      </c>
      <c r="E263" s="299" t="str">
        <f>CONCATENATE("(",ROUND((D263/$H263)*100,1),")")</f>
        <v>(13.4)</v>
      </c>
      <c r="F263" s="302">
        <f>SUM(F261:F262)</f>
        <v>1.22970118043918</v>
      </c>
      <c r="G263" s="299" t="str">
        <f>CONCATENATE("(",ROUND((F263/$H263)*100,1),")")</f>
        <v>(42.5)</v>
      </c>
      <c r="H263" s="302">
        <f>SUM(H261:H262)</f>
        <v>2.8960000000000008</v>
      </c>
      <c r="I263" s="299" t="str">
        <f>CONCATENATE("(",ROUND((H263/$H263)*100,1),")")</f>
        <v>(100)</v>
      </c>
      <c r="K263" s="302">
        <f t="shared" si="202"/>
        <v>-3.037215753607736E-2</v>
      </c>
      <c r="L263" s="302">
        <f t="shared" si="203"/>
        <v>4.4978576591771513E-3</v>
      </c>
      <c r="M263" s="302">
        <f t="shared" si="204"/>
        <v>-3.3125700123102453E-2</v>
      </c>
      <c r="N263" s="302">
        <f t="shared" si="205"/>
        <v>-5.9000000000002661E-2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0.8851024702691026</v>
      </c>
      <c r="C266" s="299" t="str">
        <f>CONCATENATE("(",ROUND((B266/$H268)*100,1),")")</f>
        <v>(31.2)</v>
      </c>
      <c r="D266" s="302">
        <f>'Ind T6'!R108</f>
        <v>0.22484457914100048</v>
      </c>
      <c r="E266" s="299" t="str">
        <f>CONCATENATE("(",ROUND((D266/$H268)*100,1),")")</f>
        <v>(7.9)</v>
      </c>
      <c r="F266" s="302">
        <f>'Ind T6'!S108</f>
        <v>0.19694178866495346</v>
      </c>
      <c r="G266" s="299" t="str">
        <f>CONCATENATE("(",ROUND((F266/$H268)*100,1),")")</f>
        <v>(6.9)</v>
      </c>
      <c r="H266" s="302">
        <f>SUM(B266,D266,F266)</f>
        <v>1.3068888380750565</v>
      </c>
      <c r="I266" s="299" t="str">
        <f>CONCATENATE("(",ROUND((H266/$H268)*100,1),")")</f>
        <v>(46.1)</v>
      </c>
      <c r="K266" s="302">
        <f>B271-B266</f>
        <v>1.6991181231243102E-2</v>
      </c>
      <c r="L266" s="302">
        <f>D271-D266</f>
        <v>2.2215303792808977E-2</v>
      </c>
      <c r="M266" s="302">
        <f>F271-F266</f>
        <v>7.5327723491233345E-3</v>
      </c>
      <c r="N266" s="302">
        <f>SUM(K266:M266)</f>
        <v>4.6739257373175414E-2</v>
      </c>
    </row>
    <row r="267" spans="1:14" x14ac:dyDescent="0.2">
      <c r="A267" s="282" t="s">
        <v>365</v>
      </c>
      <c r="B267" s="302">
        <f>'Ind T6'!Q107</f>
        <v>0.36241182525648641</v>
      </c>
      <c r="C267" s="299" t="str">
        <f>CONCATENATE("(",ROUND((B267/$H268)*100,1),")")</f>
        <v>(12.8)</v>
      </c>
      <c r="D267" s="302">
        <f>'Ind T6'!R107</f>
        <v>0.16806564501733109</v>
      </c>
      <c r="E267" s="299" t="str">
        <f>CONCATENATE("(",ROUND((D267/$H268)*100,1),")")</f>
        <v>(5.9)</v>
      </c>
      <c r="F267" s="302">
        <f>'Ind T6'!S107</f>
        <v>0.99963369165112415</v>
      </c>
      <c r="G267" s="299" t="str">
        <f>CONCATENATE("(",ROUND((F267/$H268)*100,1),")")</f>
        <v>(35.2)</v>
      </c>
      <c r="H267" s="302">
        <f t="shared" ref="H267" si="206">SUM(B267,D267,F267)</f>
        <v>1.5301111619249417</v>
      </c>
      <c r="I267" s="299" t="str">
        <f>CONCATENATE("(",ROUND((H267/$H268)*100,1),")")</f>
        <v>(53.9)</v>
      </c>
      <c r="K267" s="302">
        <f t="shared" ref="K267:K268" si="207">B272-B267</f>
        <v>1.3704338639643321E-2</v>
      </c>
      <c r="L267" s="302">
        <f t="shared" ref="L267:L268" si="208">D272-D267</f>
        <v>5.2013518322131524E-3</v>
      </c>
      <c r="M267" s="302">
        <f t="shared" ref="M267:M268" si="209">F272-F267</f>
        <v>-1.4644947845034006E-2</v>
      </c>
      <c r="N267" s="302">
        <f t="shared" ref="N267:N268" si="210">SUM(K267:M267)</f>
        <v>4.2607426268224668E-3</v>
      </c>
    </row>
    <row r="268" spans="1:14" x14ac:dyDescent="0.2">
      <c r="A268" s="282" t="s">
        <v>363</v>
      </c>
      <c r="B268" s="302">
        <f>SUM(B266:B267)</f>
        <v>1.2475142955255891</v>
      </c>
      <c r="C268" s="299" t="str">
        <f>CONCATENATE("(",ROUND((B268/$H268)*100,1),")")</f>
        <v>(44)</v>
      </c>
      <c r="D268" s="302">
        <f>SUM(D266:D267)</f>
        <v>0.39291022415833154</v>
      </c>
      <c r="E268" s="299" t="str">
        <f>CONCATENATE("(",ROUND((D268/$H268)*100,1),")")</f>
        <v>(13.8)</v>
      </c>
      <c r="F268" s="302">
        <f>SUM(F266:F267)</f>
        <v>1.1965754803160775</v>
      </c>
      <c r="G268" s="299" t="str">
        <f>CONCATENATE("(",ROUND((F268/$H268)*100,1),")")</f>
        <v>(42.2)</v>
      </c>
      <c r="H268" s="302">
        <f>SUM(H266:H267)</f>
        <v>2.836999999999998</v>
      </c>
      <c r="I268" s="299" t="str">
        <f>CONCATENATE("(",ROUND((H268/$H268)*100,1),")")</f>
        <v>(100)</v>
      </c>
      <c r="K268" s="302">
        <f t="shared" si="207"/>
        <v>3.0695519870886256E-2</v>
      </c>
      <c r="L268" s="302">
        <f t="shared" si="208"/>
        <v>2.7416655625022157E-2</v>
      </c>
      <c r="M268" s="302">
        <f t="shared" si="209"/>
        <v>-7.1121754959106998E-3</v>
      </c>
      <c r="N268" s="302">
        <f t="shared" si="210"/>
        <v>5.0999999999997714E-2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0.90209365150034571</v>
      </c>
      <c r="C271" s="299" t="str">
        <f>CONCATENATE("(",ROUND((B271/$H273)*100,1),")")</f>
        <v>(31.2)</v>
      </c>
      <c r="D271" s="302">
        <f>'Ind T6'!W108</f>
        <v>0.24705988293380945</v>
      </c>
      <c r="E271" s="299" t="str">
        <f>CONCATENATE("(",ROUND((D271/$H273)*100,1),")")</f>
        <v>(8.6)</v>
      </c>
      <c r="F271" s="302">
        <f>'Ind T6'!X108</f>
        <v>0.20447456101407679</v>
      </c>
      <c r="G271" s="299" t="str">
        <f>CONCATENATE("(",ROUND((F271/$H273)*100,1),")")</f>
        <v>(7.1)</v>
      </c>
      <c r="H271" s="302">
        <f>SUM(B271,D271,F271)</f>
        <v>1.353628095448232</v>
      </c>
      <c r="I271" s="299" t="str">
        <f>CONCATENATE("(",ROUND((H271/$H273)*100,1),")")</f>
        <v>(46.9)</v>
      </c>
      <c r="K271" s="302">
        <f>B271-B261</f>
        <v>-5.6127003816921484E-3</v>
      </c>
      <c r="L271" s="302">
        <f>D271-D261</f>
        <v>2.7947122955729375E-2</v>
      </c>
      <c r="M271" s="302">
        <f>F271-F261</f>
        <v>4.8963710161892826E-3</v>
      </c>
      <c r="N271" s="302">
        <f>SUM(K271:M271)</f>
        <v>2.723079359022651E-2</v>
      </c>
    </row>
    <row r="272" spans="1:14" x14ac:dyDescent="0.2">
      <c r="A272" s="282" t="s">
        <v>365</v>
      </c>
      <c r="B272" s="302">
        <f>'Ind T6'!V107</f>
        <v>0.37611616389612973</v>
      </c>
      <c r="C272" s="299" t="str">
        <f>CONCATENATE("(",ROUND((B272/$H273)*100,1),")")</f>
        <v>(13)</v>
      </c>
      <c r="D272" s="302">
        <f>'Ind T6'!W107</f>
        <v>0.17326699684954425</v>
      </c>
      <c r="E272" s="299" t="str">
        <f>CONCATENATE("(",ROUND((D272/$H273)*100,1),")")</f>
        <v>(6)</v>
      </c>
      <c r="F272" s="302">
        <f>'Ind T6'!X107</f>
        <v>0.98498874380609014</v>
      </c>
      <c r="G272" s="299" t="str">
        <f>CONCATENATE("(",ROUND((F272/$H273)*100,1),")")</f>
        <v>(34.1)</v>
      </c>
      <c r="H272" s="302">
        <f t="shared" ref="H272" si="211">SUM(B272,D272,F272)</f>
        <v>1.5343719045517641</v>
      </c>
      <c r="I272" s="299" t="str">
        <f>CONCATENATE("(",ROUND((H272/$H273)*100,1),")")</f>
        <v>(53.1)</v>
      </c>
      <c r="K272" s="302">
        <f t="shared" ref="K272:K273" si="212">B272-B262</f>
        <v>5.9360627165009894E-3</v>
      </c>
      <c r="L272" s="302">
        <f t="shared" ref="L272:L273" si="213">D272-D262</f>
        <v>3.967390328469933E-3</v>
      </c>
      <c r="M272" s="302">
        <f t="shared" ref="M272:M273" si="214">F272-F262</f>
        <v>-4.513424663520238E-2</v>
      </c>
      <c r="N272" s="302">
        <f t="shared" ref="N272:N273" si="215">SUM(K272:M272)</f>
        <v>-3.5230793590231457E-2</v>
      </c>
    </row>
    <row r="273" spans="1:14" x14ac:dyDescent="0.2">
      <c r="A273" s="282" t="s">
        <v>363</v>
      </c>
      <c r="B273" s="302">
        <f>SUM(B271:B272)</f>
        <v>1.2782098153964754</v>
      </c>
      <c r="C273" s="299" t="str">
        <f>CONCATENATE("(",ROUND((B273/$H273)*100,1),")")</f>
        <v>(44.3)</v>
      </c>
      <c r="D273" s="302">
        <f>SUM(D271:D272)</f>
        <v>0.4203268797833537</v>
      </c>
      <c r="E273" s="299" t="str">
        <f>CONCATENATE("(",ROUND((D273/$H273)*100,1),")")</f>
        <v>(14.6)</v>
      </c>
      <c r="F273" s="302">
        <f>SUM(F271:F272)</f>
        <v>1.1894633048201668</v>
      </c>
      <c r="G273" s="299" t="str">
        <f>CONCATENATE("(",ROUND((F273/$H273)*100,1),")")</f>
        <v>(41.2)</v>
      </c>
      <c r="H273" s="302">
        <f>SUM(H271:H272)</f>
        <v>2.8879999999999963</v>
      </c>
      <c r="I273" s="299" t="str">
        <f>CONCATENATE("(",ROUND((H273/$H273)*100,1),")")</f>
        <v>(100)</v>
      </c>
      <c r="K273" s="302">
        <f t="shared" si="212"/>
        <v>3.2336233480889653E-4</v>
      </c>
      <c r="L273" s="302">
        <f t="shared" si="213"/>
        <v>3.1914513284199308E-2</v>
      </c>
      <c r="M273" s="302">
        <f t="shared" si="214"/>
        <v>-4.0237875619013153E-2</v>
      </c>
      <c r="N273" s="302">
        <f t="shared" si="215"/>
        <v>-8.0000000000049476E-3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3.7508454170655812</v>
      </c>
      <c r="C282" s="299" t="str">
        <f>CONCATENATE("(",ROUND((B282/$H284)*100,1),")")</f>
        <v>(66.5)</v>
      </c>
      <c r="D282" s="302">
        <f>'Ind T6'!M117</f>
        <v>0.27438194308344116</v>
      </c>
      <c r="E282" s="299" t="str">
        <f>CONCATENATE("(",ROUND((D282/$H284)*100,1),")")</f>
        <v>(4.9)</v>
      </c>
      <c r="F282" s="302">
        <f>'Ind T6'!N117</f>
        <v>0.11705487733201987</v>
      </c>
      <c r="G282" s="299" t="str">
        <f>CONCATENATE("(",ROUND((F282/$H284)*100,1),")")</f>
        <v>(2.1)</v>
      </c>
      <c r="H282" s="302">
        <f>SUM(B282,D282,F282)</f>
        <v>4.1422822374810426</v>
      </c>
      <c r="I282" s="299" t="str">
        <f>CONCATENATE("(",ROUND((H282/$H284)*100,1),")")</f>
        <v>(73.5)</v>
      </c>
      <c r="K282" s="302">
        <f>B287-B282</f>
        <v>0.29130334237923883</v>
      </c>
      <c r="L282" s="302">
        <f>D287-D282</f>
        <v>2.593348301842513E-2</v>
      </c>
      <c r="M282" s="302">
        <f>F287-F282</f>
        <v>1.2846956543180313E-2</v>
      </c>
      <c r="N282" s="302">
        <f>SUM(K282:M282)</f>
        <v>0.33008378194084426</v>
      </c>
    </row>
    <row r="283" spans="1:14" x14ac:dyDescent="0.2">
      <c r="A283" s="282" t="s">
        <v>365</v>
      </c>
      <c r="B283" s="302">
        <f>'Ind T6'!L116</f>
        <v>1.0672129931326826</v>
      </c>
      <c r="C283" s="299" t="str">
        <f>CONCATENATE("(",ROUND((B283/$H284)*100,1),")")</f>
        <v>(18.9)</v>
      </c>
      <c r="D283" s="302">
        <f>'Ind T6'!M116</f>
        <v>0.19715670265331137</v>
      </c>
      <c r="E283" s="299" t="str">
        <f>CONCATENATE("(",ROUND((D283/$H284)*100,1),")")</f>
        <v>(3.5)</v>
      </c>
      <c r="F283" s="302">
        <f>'Ind T6'!N116</f>
        <v>0.23034806673297789</v>
      </c>
      <c r="G283" s="299" t="str">
        <f>CONCATENATE("(",ROUND((F283/$H284)*100,1),")")</f>
        <v>(4.1)</v>
      </c>
      <c r="H283" s="302">
        <f t="shared" ref="H283" si="216">SUM(B283,D283,F283)</f>
        <v>1.4947177625189718</v>
      </c>
      <c r="I283" s="299" t="str">
        <f>CONCATENATE("(",ROUND((H283/$H284)*100,1),")")</f>
        <v>(26.5)</v>
      </c>
      <c r="K283" s="302">
        <f t="shared" ref="K283:K284" si="217">B288-B283</f>
        <v>0.11819628411005301</v>
      </c>
      <c r="L283" s="302">
        <f t="shared" ref="L283:L284" si="218">D288-D283</f>
        <v>1.3988820538691632E-2</v>
      </c>
      <c r="M283" s="302">
        <f t="shared" ref="M283:M284" si="219">F288-F283</f>
        <v>2.373111341039455E-2</v>
      </c>
      <c r="N283" s="302">
        <f t="shared" ref="N283:N284" si="220">SUM(K283:M283)</f>
        <v>0.15591621805913919</v>
      </c>
    </row>
    <row r="284" spans="1:14" x14ac:dyDescent="0.2">
      <c r="A284" s="282" t="s">
        <v>363</v>
      </c>
      <c r="B284" s="302">
        <f>SUM(B282:B283)</f>
        <v>4.8180584101982635</v>
      </c>
      <c r="C284" s="299" t="str">
        <f>CONCATENATE("(",ROUND((B284/$H284)*100,1),")")</f>
        <v>(85.5)</v>
      </c>
      <c r="D284" s="302">
        <f>SUM(D282:D283)</f>
        <v>0.47153864573675253</v>
      </c>
      <c r="E284" s="299" t="str">
        <f>CONCATENATE("(",ROUND((D284/$H284)*100,1),")")</f>
        <v>(8.4)</v>
      </c>
      <c r="F284" s="302">
        <f>SUM(F282:F283)</f>
        <v>0.34740294406499778</v>
      </c>
      <c r="G284" s="299" t="str">
        <f>CONCATENATE("(",ROUND((F284/$H284)*100,1),")")</f>
        <v>(6.2)</v>
      </c>
      <c r="H284" s="302">
        <f>SUM(H282:H283)</f>
        <v>5.6370000000000147</v>
      </c>
      <c r="I284" s="299" t="str">
        <f>CONCATENATE("(",ROUND((H284/$H284)*100,1),")")</f>
        <v>(100)</v>
      </c>
      <c r="K284" s="302">
        <f t="shared" si="217"/>
        <v>0.40949962648929183</v>
      </c>
      <c r="L284" s="302">
        <f t="shared" si="218"/>
        <v>3.9922303557116789E-2</v>
      </c>
      <c r="M284" s="302">
        <f t="shared" si="219"/>
        <v>3.6578069953574877E-2</v>
      </c>
      <c r="N284" s="302">
        <f t="shared" si="220"/>
        <v>0.4859999999999835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4.04214875944482</v>
      </c>
      <c r="C287" s="299" t="str">
        <f>CONCATENATE("(",ROUND((B287/$H289)*100,1),")")</f>
        <v>(66)</v>
      </c>
      <c r="D287" s="302">
        <f>'Ind T6'!R117</f>
        <v>0.30031542610186629</v>
      </c>
      <c r="E287" s="299" t="str">
        <f>CONCATENATE("(",ROUND((D287/$H289)*100,1),")")</f>
        <v>(4.9)</v>
      </c>
      <c r="F287" s="302">
        <f>'Ind T6'!S117</f>
        <v>0.12990183387520018</v>
      </c>
      <c r="G287" s="299" t="str">
        <f>CONCATENATE("(",ROUND((F287/$H289)*100,1),")")</f>
        <v>(2.1)</v>
      </c>
      <c r="H287" s="302">
        <f>SUM(B287,D287,F287)</f>
        <v>4.4723660194218864</v>
      </c>
      <c r="I287" s="299" t="str">
        <f>CONCATENATE("(",ROUND((H287/$H289)*100,1),")")</f>
        <v>(73)</v>
      </c>
      <c r="K287" s="302">
        <f>B292-B287</f>
        <v>0.33969294278100648</v>
      </c>
      <c r="L287" s="302">
        <f>D292-D287</f>
        <v>3.1277489921710477E-2</v>
      </c>
      <c r="M287" s="302">
        <f>F292-F287</f>
        <v>1.5867725251046516E-2</v>
      </c>
      <c r="N287" s="302">
        <f>SUM(K287:M287)</f>
        <v>0.38683815795376347</v>
      </c>
    </row>
    <row r="288" spans="1:14" x14ac:dyDescent="0.2">
      <c r="A288" s="282" t="s">
        <v>365</v>
      </c>
      <c r="B288" s="302">
        <f>'Ind T6'!Q116</f>
        <v>1.1854092772427356</v>
      </c>
      <c r="C288" s="299" t="str">
        <f>CONCATENATE("(",ROUND((B288/$H289)*100,1),")")</f>
        <v>(19.4)</v>
      </c>
      <c r="D288" s="302">
        <f>'Ind T6'!R116</f>
        <v>0.211145523192003</v>
      </c>
      <c r="E288" s="299" t="str">
        <f>CONCATENATE("(",ROUND((D288/$H289)*100,1),")")</f>
        <v>(3.4)</v>
      </c>
      <c r="F288" s="302">
        <f>'Ind T6'!S116</f>
        <v>0.25407918014337244</v>
      </c>
      <c r="G288" s="299" t="str">
        <f>CONCATENATE("(",ROUND((F288/$H289)*100,1),")")</f>
        <v>(4.1)</v>
      </c>
      <c r="H288" s="302">
        <f t="shared" ref="H288" si="221">SUM(B288,D288,F288)</f>
        <v>1.6506339805781109</v>
      </c>
      <c r="I288" s="299" t="str">
        <f>CONCATENATE("(",ROUND((H288/$H289)*100,1),")")</f>
        <v>(27)</v>
      </c>
      <c r="K288" s="302">
        <f t="shared" ref="K288:K289" si="222">B293-B288</f>
        <v>0.1696347776495839</v>
      </c>
      <c r="L288" s="302">
        <f t="shared" ref="L288:L289" si="223">D293-D288</f>
        <v>1.2324026160007079E-2</v>
      </c>
      <c r="M288" s="302">
        <f t="shared" ref="M288:M289" si="224">F293-F288</f>
        <v>2.5203038236650155E-2</v>
      </c>
      <c r="N288" s="302">
        <f t="shared" ref="N288:N289" si="225">SUM(K288:M288)</f>
        <v>0.20716184204624113</v>
      </c>
    </row>
    <row r="289" spans="1:14" x14ac:dyDescent="0.2">
      <c r="A289" s="282" t="s">
        <v>363</v>
      </c>
      <c r="B289" s="302">
        <f>SUM(B287:B288)</f>
        <v>5.2275580366875554</v>
      </c>
      <c r="C289" s="299" t="str">
        <f>CONCATENATE("(",ROUND((B289/$H289)*100,1),")")</f>
        <v>(85.4)</v>
      </c>
      <c r="D289" s="302">
        <f>SUM(D287:D288)</f>
        <v>0.51146094929386932</v>
      </c>
      <c r="E289" s="299" t="str">
        <f>CONCATENATE("(",ROUND((D289/$H289)*100,1),")")</f>
        <v>(8.4)</v>
      </c>
      <c r="F289" s="302">
        <f>SUM(F287:F288)</f>
        <v>0.38398101401857265</v>
      </c>
      <c r="G289" s="299" t="str">
        <f>CONCATENATE("(",ROUND((F289/$H289)*100,1),")")</f>
        <v>(6.3)</v>
      </c>
      <c r="H289" s="302">
        <f>SUM(H287:H288)</f>
        <v>6.1229999999999976</v>
      </c>
      <c r="I289" s="299" t="str">
        <f>CONCATENATE("(",ROUND((H289/$H289)*100,1),")")</f>
        <v>(100)</v>
      </c>
      <c r="K289" s="302">
        <f t="shared" si="222"/>
        <v>0.5093277204305906</v>
      </c>
      <c r="L289" s="302">
        <f t="shared" si="223"/>
        <v>4.3601516081717584E-2</v>
      </c>
      <c r="M289" s="302">
        <f t="shared" si="224"/>
        <v>4.1070763487696671E-2</v>
      </c>
      <c r="N289" s="302">
        <f t="shared" si="225"/>
        <v>0.59400000000000486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4.3818417022258265</v>
      </c>
      <c r="C292" s="299" t="str">
        <f>CONCATENATE("(",ROUND((B292/$H294)*100,1),")")</f>
        <v>(65.2)</v>
      </c>
      <c r="D292" s="302">
        <f>'Ind T6'!W117</f>
        <v>0.33159291602357677</v>
      </c>
      <c r="E292" s="299" t="str">
        <f>CONCATENATE("(",ROUND((D292/$H294)*100,1),")")</f>
        <v>(4.9)</v>
      </c>
      <c r="F292" s="302">
        <f>'Ind T6'!X117</f>
        <v>0.1457695591262467</v>
      </c>
      <c r="G292" s="299" t="str">
        <f>CONCATENATE("(",ROUND((F292/$H294)*100,1),")")</f>
        <v>(2.2)</v>
      </c>
      <c r="H292" s="302">
        <f>SUM(B292,D292,F292)</f>
        <v>4.8592041773756502</v>
      </c>
      <c r="I292" s="299" t="str">
        <f>CONCATENATE("(",ROUND((H292/$H294)*100,1),")")</f>
        <v>(72.3)</v>
      </c>
      <c r="K292" s="302">
        <f>B292-B282</f>
        <v>0.63099628516024531</v>
      </c>
      <c r="L292" s="302">
        <f>D292-D282</f>
        <v>5.7210972940135607E-2</v>
      </c>
      <c r="M292" s="302">
        <f>F292-F282</f>
        <v>2.8714681794226829E-2</v>
      </c>
      <c r="N292" s="302">
        <f>SUM(K292:M292)</f>
        <v>0.71692193989460773</v>
      </c>
    </row>
    <row r="293" spans="1:14" x14ac:dyDescent="0.2">
      <c r="A293" s="282" t="s">
        <v>365</v>
      </c>
      <c r="B293" s="302">
        <f>'Ind T6'!V116</f>
        <v>1.3550440548923195</v>
      </c>
      <c r="C293" s="299" t="str">
        <f>CONCATENATE("(",ROUND((B293/$H294)*100,1),")")</f>
        <v>(20.2)</v>
      </c>
      <c r="D293" s="302">
        <f>'Ind T6'!W116</f>
        <v>0.22346954935201008</v>
      </c>
      <c r="E293" s="299" t="str">
        <f>CONCATENATE("(",ROUND((D293/$H294)*100,1),")")</f>
        <v>(3.3)</v>
      </c>
      <c r="F293" s="302">
        <f>'Ind T6'!X116</f>
        <v>0.2792822183800226</v>
      </c>
      <c r="G293" s="299" t="str">
        <f>CONCATENATE("(",ROUND((F293/$H294)*100,1),")")</f>
        <v>(4.2)</v>
      </c>
      <c r="H293" s="302">
        <f t="shared" ref="H293" si="226">SUM(B293,D293,F293)</f>
        <v>1.8577958226243521</v>
      </c>
      <c r="I293" s="299" t="str">
        <f>CONCATENATE("(",ROUND((H293/$H294)*100,1),")")</f>
        <v>(27.7)</v>
      </c>
      <c r="K293" s="302">
        <f t="shared" ref="K293:K294" si="227">B293-B283</f>
        <v>0.28783106175963691</v>
      </c>
      <c r="L293" s="302">
        <f t="shared" ref="L293:L294" si="228">D293-D283</f>
        <v>2.6312846698698711E-2</v>
      </c>
      <c r="M293" s="302">
        <f t="shared" ref="M293:M294" si="229">F293-F283</f>
        <v>4.8934151647044705E-2</v>
      </c>
      <c r="N293" s="302">
        <f t="shared" ref="N293:N294" si="230">SUM(K293:M293)</f>
        <v>0.36307806010538035</v>
      </c>
    </row>
    <row r="294" spans="1:14" x14ac:dyDescent="0.2">
      <c r="A294" s="282" t="s">
        <v>363</v>
      </c>
      <c r="B294" s="302">
        <f>SUM(B292:B293)</f>
        <v>5.736885757118146</v>
      </c>
      <c r="C294" s="299" t="str">
        <f>CONCATENATE("(",ROUND((B294/$H294)*100,1),")")</f>
        <v>(85.4)</v>
      </c>
      <c r="D294" s="302">
        <f>SUM(D292:D293)</f>
        <v>0.5550624653755869</v>
      </c>
      <c r="E294" s="299" t="str">
        <f>CONCATENATE("(",ROUND((D294/$H294)*100,1),")")</f>
        <v>(8.3)</v>
      </c>
      <c r="F294" s="302">
        <f>SUM(F292:F293)</f>
        <v>0.42505177750626932</v>
      </c>
      <c r="G294" s="299" t="str">
        <f>CONCATENATE("(",ROUND((F294/$H294)*100,1),")")</f>
        <v>(6.3)</v>
      </c>
      <c r="H294" s="302">
        <f>SUM(H292:H293)</f>
        <v>6.7170000000000023</v>
      </c>
      <c r="I294" s="299" t="str">
        <f>CONCATENATE("(",ROUND((H294/$H294)*100,1),")")</f>
        <v>(100)</v>
      </c>
      <c r="K294" s="302">
        <f t="shared" si="227"/>
        <v>0.91882734691988244</v>
      </c>
      <c r="L294" s="302">
        <f t="shared" si="228"/>
        <v>8.3523819638834373E-2</v>
      </c>
      <c r="M294" s="302">
        <f t="shared" si="229"/>
        <v>7.7648833441271548E-2</v>
      </c>
      <c r="N294" s="302">
        <f t="shared" si="230"/>
        <v>1.0799999999999883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3.3476529348002892</v>
      </c>
      <c r="C303" s="299" t="str">
        <f>CONCATENATE("(",ROUND((B303/$H305)*100,1),")")</f>
        <v>(42)</v>
      </c>
      <c r="D303" s="302">
        <f>'Ind T6'!M126</f>
        <v>0.17163023608485808</v>
      </c>
      <c r="E303" s="299" t="str">
        <f>CONCATENATE("(",ROUND((D303/$H305)*100,1),")")</f>
        <v>(2.2)</v>
      </c>
      <c r="F303" s="302">
        <f>'Ind T6'!N126</f>
        <v>0.15712627247349206</v>
      </c>
      <c r="G303" s="299" t="str">
        <f>CONCATENATE("(",ROUND((F303/$H305)*100,1),")")</f>
        <v>(2)</v>
      </c>
      <c r="H303" s="302">
        <f>SUM(B303,D303,F303)</f>
        <v>3.6764094433586396</v>
      </c>
      <c r="I303" s="299" t="str">
        <f>CONCATENATE("(",ROUND((H303/$H305)*100,1),")")</f>
        <v>(46.1)</v>
      </c>
      <c r="K303" s="302">
        <f>B308-B303</f>
        <v>0.1116514312127368</v>
      </c>
      <c r="L303" s="302">
        <f>D308-D303</f>
        <v>1.2847640759992979E-2</v>
      </c>
      <c r="M303" s="302">
        <f>F308-F303</f>
        <v>1.3240423505721577E-2</v>
      </c>
      <c r="N303" s="302">
        <f>SUM(K303:M303)</f>
        <v>0.13773949547845135</v>
      </c>
    </row>
    <row r="304" spans="1:14" x14ac:dyDescent="0.2">
      <c r="A304" s="282" t="s">
        <v>365</v>
      </c>
      <c r="B304" s="302">
        <f>'Ind T6'!L125</f>
        <v>3.14045345461731</v>
      </c>
      <c r="C304" s="299" t="str">
        <f>CONCATENATE("(",ROUND((B304/$H305)*100,1),")")</f>
        <v>(39.4)</v>
      </c>
      <c r="D304" s="302">
        <f>'Ind T6'!M125</f>
        <v>1.155137102024038</v>
      </c>
      <c r="E304" s="299" t="str">
        <f>CONCATENATE("(",ROUND((D304/$H305)*100,1),")")</f>
        <v>(14.5)</v>
      </c>
      <c r="F304" s="302">
        <f>'Ind T6'!N125</f>
        <v>0</v>
      </c>
      <c r="G304" s="299" t="str">
        <f>CONCATENATE("(",ROUND((F304/$H305)*100,1),")")</f>
        <v>(0)</v>
      </c>
      <c r="H304" s="302">
        <f t="shared" ref="H304" si="231">SUM(B304,D304,F304)</f>
        <v>4.2955905566413479</v>
      </c>
      <c r="I304" s="299" t="str">
        <f>CONCATENATE("(",ROUND((H304/$H305)*100,1),")")</f>
        <v>(53.9)</v>
      </c>
      <c r="K304" s="302">
        <f t="shared" ref="K304:K305" si="232">B309-B304</f>
        <v>9.1351141649951728E-2</v>
      </c>
      <c r="L304" s="302">
        <f t="shared" ref="L304:L305" si="233">D309-D304</f>
        <v>2.0909362871603054E-2</v>
      </c>
      <c r="M304" s="302">
        <f t="shared" ref="M304:M305" si="234">F309-F304</f>
        <v>0</v>
      </c>
      <c r="N304" s="302">
        <f t="shared" ref="N304:N305" si="235">SUM(K304:M304)</f>
        <v>0.11226050452155478</v>
      </c>
    </row>
    <row r="305" spans="1:14" x14ac:dyDescent="0.2">
      <c r="A305" s="282" t="s">
        <v>363</v>
      </c>
      <c r="B305" s="302">
        <f>SUM(B303:B304)</f>
        <v>6.4881063894175988</v>
      </c>
      <c r="C305" s="299" t="str">
        <f>CONCATENATE("(",ROUND((B305/$H305)*100,1),")")</f>
        <v>(81.4)</v>
      </c>
      <c r="D305" s="302">
        <f>SUM(D303:D304)</f>
        <v>1.326767338108896</v>
      </c>
      <c r="E305" s="299" t="str">
        <f>CONCATENATE("(",ROUND((D305/$H305)*100,1),")")</f>
        <v>(16.6)</v>
      </c>
      <c r="F305" s="302">
        <f>SUM(F303:F304)</f>
        <v>0.15712627247349206</v>
      </c>
      <c r="G305" s="299" t="str">
        <f>CONCATENATE("(",ROUND((F305/$H305)*100,1),")")</f>
        <v>(2)</v>
      </c>
      <c r="H305" s="302">
        <f>SUM(H303:H304)</f>
        <v>7.9719999999999871</v>
      </c>
      <c r="I305" s="299" t="str">
        <f>CONCATENATE("(",ROUND((H305/$H305)*100,1),")")</f>
        <v>(100)</v>
      </c>
      <c r="K305" s="302">
        <f t="shared" si="232"/>
        <v>0.20300257286268852</v>
      </c>
      <c r="L305" s="302">
        <f t="shared" si="233"/>
        <v>3.3757003631596172E-2</v>
      </c>
      <c r="M305" s="302">
        <f t="shared" si="234"/>
        <v>1.3240423505721577E-2</v>
      </c>
      <c r="N305" s="302">
        <f t="shared" si="235"/>
        <v>0.25000000000000627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3.459304366013026</v>
      </c>
      <c r="C308" s="299" t="str">
        <f>CONCATENATE("(",ROUND((B308/$H310)*100,1),")")</f>
        <v>(42.1)</v>
      </c>
      <c r="D308" s="302">
        <f>'Ind T6'!R126</f>
        <v>0.18447787684485106</v>
      </c>
      <c r="E308" s="299" t="str">
        <f>CONCATENATE("(",ROUND((D308/$H310)*100,1),")")</f>
        <v>(2.2)</v>
      </c>
      <c r="F308" s="302">
        <f>'Ind T6'!S126</f>
        <v>0.17036669597921364</v>
      </c>
      <c r="G308" s="299" t="str">
        <f>CONCATENATE("(",ROUND((F308/$H310)*100,1),")")</f>
        <v>(2.1)</v>
      </c>
      <c r="H308" s="302">
        <f>SUM(B308,D308,F308)</f>
        <v>3.8141489388370911</v>
      </c>
      <c r="I308" s="299" t="str">
        <f>CONCATENATE("(",ROUND((H308/$H310)*100,1),")")</f>
        <v>(46.4)</v>
      </c>
      <c r="K308" s="302">
        <f>B313-B308</f>
        <v>-6.3058281627617063E-3</v>
      </c>
      <c r="L308" s="302">
        <f>D313-D308</f>
        <v>1.2513308713848426E-2</v>
      </c>
      <c r="M308" s="302">
        <f>F313-F308</f>
        <v>6.7540743523698543E-3</v>
      </c>
      <c r="N308" s="302">
        <f>SUM(K308:M308)</f>
        <v>1.2961554903456574E-2</v>
      </c>
    </row>
    <row r="309" spans="1:14" x14ac:dyDescent="0.2">
      <c r="A309" s="282" t="s">
        <v>365</v>
      </c>
      <c r="B309" s="302">
        <f>'Ind T6'!Q125</f>
        <v>3.2318045962672617</v>
      </c>
      <c r="C309" s="299" t="str">
        <f>CONCATENATE("(",ROUND((B309/$H310)*100,1),")")</f>
        <v>(39.3)</v>
      </c>
      <c r="D309" s="302">
        <f>'Ind T6'!R125</f>
        <v>1.176046464895641</v>
      </c>
      <c r="E309" s="299" t="str">
        <f>CONCATENATE("(",ROUND((D309/$H310)*100,1),")")</f>
        <v>(14.3)</v>
      </c>
      <c r="F309" s="302">
        <f>'Ind T6'!S125</f>
        <v>0</v>
      </c>
      <c r="G309" s="299" t="str">
        <f>CONCATENATE("(",ROUND((F309/$H310)*100,1),")")</f>
        <v>(0)</v>
      </c>
      <c r="H309" s="302">
        <f t="shared" ref="H309" si="236">SUM(B309,D309,F309)</f>
        <v>4.4078510611629032</v>
      </c>
      <c r="I309" s="299" t="str">
        <f>CONCATENATE("(",ROUND((H309/$H310)*100,1),")")</f>
        <v>(53.6)</v>
      </c>
      <c r="K309" s="302">
        <f t="shared" ref="K309:K310" si="237">B314-B309</f>
        <v>-1.6908447843606567E-2</v>
      </c>
      <c r="L309" s="302">
        <f t="shared" ref="L309:L310" si="238">D314-D309</f>
        <v>-1.7053107059841199E-2</v>
      </c>
      <c r="M309" s="302">
        <f t="shared" ref="M309:M310" si="239">F314-F309</f>
        <v>0</v>
      </c>
      <c r="N309" s="302">
        <f t="shared" ref="N309:N310" si="240">SUM(K309:M309)</f>
        <v>-3.3961554903447766E-2</v>
      </c>
    </row>
    <row r="310" spans="1:14" x14ac:dyDescent="0.2">
      <c r="A310" s="282" t="s">
        <v>363</v>
      </c>
      <c r="B310" s="302">
        <f>SUM(B308:B309)</f>
        <v>6.6911089622802873</v>
      </c>
      <c r="C310" s="299" t="str">
        <f>CONCATENATE("(",ROUND((B310/$H310)*100,1),")")</f>
        <v>(81.4)</v>
      </c>
      <c r="D310" s="302">
        <f>SUM(D308:D309)</f>
        <v>1.3605243417404922</v>
      </c>
      <c r="E310" s="299" t="str">
        <f>CONCATENATE("(",ROUND((D310/$H310)*100,1),")")</f>
        <v>(16.5)</v>
      </c>
      <c r="F310" s="302">
        <f>SUM(F308:F309)</f>
        <v>0.17036669597921364</v>
      </c>
      <c r="G310" s="299" t="str">
        <f>CONCATENATE("(",ROUND((F310/$H310)*100,1),")")</f>
        <v>(2.1)</v>
      </c>
      <c r="H310" s="302">
        <f>SUM(H308:H309)</f>
        <v>8.2219999999999942</v>
      </c>
      <c r="I310" s="299" t="str">
        <f>CONCATENATE("(",ROUND((H310/$H310)*100,1),")")</f>
        <v>(100)</v>
      </c>
      <c r="K310" s="302">
        <f t="shared" si="237"/>
        <v>-2.3214276006367385E-2</v>
      </c>
      <c r="L310" s="302">
        <f t="shared" si="238"/>
        <v>-4.5397983459929403E-3</v>
      </c>
      <c r="M310" s="302">
        <f t="shared" si="239"/>
        <v>6.7540743523698543E-3</v>
      </c>
      <c r="N310" s="302">
        <f t="shared" si="240"/>
        <v>-2.0999999999990471E-2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3.4529985378502643</v>
      </c>
      <c r="C313" s="299" t="str">
        <f>CONCATENATE("(",ROUND((B313/$H315)*100,1),")")</f>
        <v>(42.1)</v>
      </c>
      <c r="D313" s="302">
        <f>'Ind T6'!W126</f>
        <v>0.19699118555869949</v>
      </c>
      <c r="E313" s="299" t="str">
        <f>CONCATENATE("(",ROUND((D313/$H315)*100,1),")")</f>
        <v>(2.4)</v>
      </c>
      <c r="F313" s="302">
        <f>'Ind T6'!X126</f>
        <v>0.17712077033158349</v>
      </c>
      <c r="G313" s="299" t="str">
        <f>CONCATENATE("(",ROUND((F313/$H315)*100,1),")")</f>
        <v>(2.2)</v>
      </c>
      <c r="H313" s="302">
        <f>SUM(B313,D313,F313)</f>
        <v>3.8271104937405473</v>
      </c>
      <c r="I313" s="299" t="str">
        <f>CONCATENATE("(",ROUND((H313/$H315)*100,1),")")</f>
        <v>(46.7)</v>
      </c>
      <c r="K313" s="302">
        <f>B313-B303</f>
        <v>0.10534560304997509</v>
      </c>
      <c r="L313" s="302">
        <f>D313-D303</f>
        <v>2.5360949473841404E-2</v>
      </c>
      <c r="M313" s="302">
        <f>F313-F303</f>
        <v>1.9994497858091431E-2</v>
      </c>
      <c r="N313" s="302">
        <f>SUM(K313:M313)</f>
        <v>0.15070105038190793</v>
      </c>
    </row>
    <row r="314" spans="1:14" x14ac:dyDescent="0.2">
      <c r="A314" s="282" t="s">
        <v>365</v>
      </c>
      <c r="B314" s="302">
        <f>'Ind T6'!V125</f>
        <v>3.2148961484236551</v>
      </c>
      <c r="C314" s="299" t="str">
        <f>CONCATENATE("(",ROUND((B314/$H315)*100,1),")")</f>
        <v>(39.2)</v>
      </c>
      <c r="D314" s="302">
        <f>'Ind T6'!W125</f>
        <v>1.1589933578357998</v>
      </c>
      <c r="E314" s="299" t="str">
        <f>CONCATENATE("(",ROUND((D314/$H315)*100,1),")")</f>
        <v>(14.1)</v>
      </c>
      <c r="F314" s="302">
        <f>'Ind T6'!X125</f>
        <v>0</v>
      </c>
      <c r="G314" s="299" t="str">
        <f>CONCATENATE("(",ROUND((F314/$H315)*100,1),")")</f>
        <v>(0)</v>
      </c>
      <c r="H314" s="302">
        <f t="shared" ref="H314" si="241">SUM(B314,D314,F314)</f>
        <v>4.3738895062594549</v>
      </c>
      <c r="I314" s="299" t="str">
        <f>CONCATENATE("(",ROUND((H314/$H315)*100,1),")")</f>
        <v>(53.3)</v>
      </c>
      <c r="K314" s="302">
        <f t="shared" ref="K314:K315" si="242">B314-B304</f>
        <v>7.4442693806345162E-2</v>
      </c>
      <c r="L314" s="302">
        <f t="shared" ref="L314:L315" si="243">D314-D304</f>
        <v>3.8562558117618551E-3</v>
      </c>
      <c r="M314" s="302">
        <f t="shared" ref="M314:M315" si="244">F314-F304</f>
        <v>0</v>
      </c>
      <c r="N314" s="302">
        <f t="shared" ref="N314:N315" si="245">SUM(K314:M314)</f>
        <v>7.8298949618107017E-2</v>
      </c>
    </row>
    <row r="315" spans="1:14" x14ac:dyDescent="0.2">
      <c r="A315" s="282" t="s">
        <v>363</v>
      </c>
      <c r="B315" s="302">
        <f>SUM(B313:B314)</f>
        <v>6.6678946862739199</v>
      </c>
      <c r="C315" s="299" t="str">
        <f>CONCATENATE("(",ROUND((B315/$H315)*100,1),")")</f>
        <v>(81.3)</v>
      </c>
      <c r="D315" s="302">
        <f>SUM(D313:D314)</f>
        <v>1.3559845433944993</v>
      </c>
      <c r="E315" s="299" t="str">
        <f>CONCATENATE("(",ROUND((D315/$H315)*100,1),")")</f>
        <v>(16.5)</v>
      </c>
      <c r="F315" s="302">
        <f>SUM(F313:F314)</f>
        <v>0.17712077033158349</v>
      </c>
      <c r="G315" s="299" t="str">
        <f>CONCATENATE("(",ROUND((F315/$H315)*100,1),")")</f>
        <v>(2.2)</v>
      </c>
      <c r="H315" s="302">
        <f>SUM(H313:H314)</f>
        <v>8.2010000000000023</v>
      </c>
      <c r="I315" s="299" t="str">
        <f>CONCATENATE("(",ROUND((H315/$H315)*100,1),")")</f>
        <v>(100)</v>
      </c>
      <c r="K315" s="302">
        <f t="shared" si="242"/>
        <v>0.17978829685632114</v>
      </c>
      <c r="L315" s="302">
        <f t="shared" si="243"/>
        <v>2.9217205285603232E-2</v>
      </c>
      <c r="M315" s="302">
        <f t="shared" si="244"/>
        <v>1.9994497858091431E-2</v>
      </c>
      <c r="N315" s="302">
        <f t="shared" si="245"/>
        <v>0.2290000000000158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2.561415419406186</v>
      </c>
      <c r="C324" s="299" t="str">
        <f>CONCATENATE("(",ROUND((B324/$H326)*100,1),")")</f>
        <v>(37.8)</v>
      </c>
      <c r="D324" s="302">
        <f>'Ind T6'!M135</f>
        <v>0.53711219984810077</v>
      </c>
      <c r="E324" s="299" t="str">
        <f>CONCATENATE("(",ROUND((D324/$H326)*100,1),")")</f>
        <v>(7.9)</v>
      </c>
      <c r="F324" s="302">
        <f>'Ind T6'!N135</f>
        <v>3.6513405836151091E-4</v>
      </c>
      <c r="G324" s="299" t="str">
        <f>CONCATENATE("(",ROUND((F324/$H326)*100,1),")")</f>
        <v>(0)</v>
      </c>
      <c r="H324" s="302">
        <f>SUM(B324,D324,F324)</f>
        <v>3.0988927533126485</v>
      </c>
      <c r="I324" s="299" t="str">
        <f>CONCATENATE("(",ROUND((H324/$H326)*100,1),")")</f>
        <v>(45.7)</v>
      </c>
      <c r="K324" s="302">
        <f>B329-B324</f>
        <v>-2.2288435311096588E-2</v>
      </c>
      <c r="L324" s="302">
        <f>D329-D324</f>
        <v>-3.001088737509261E-3</v>
      </c>
      <c r="M324" s="302">
        <f>F329-F324</f>
        <v>-5.4693295704411667E-8</v>
      </c>
      <c r="N324" s="302">
        <f>SUM(K324:M324)</f>
        <v>-2.5289578741901554E-2</v>
      </c>
    </row>
    <row r="325" spans="1:14" x14ac:dyDescent="0.2">
      <c r="A325" s="282" t="s">
        <v>365</v>
      </c>
      <c r="B325" s="302">
        <f>'Ind T6'!L134</f>
        <v>2.0637376978469879</v>
      </c>
      <c r="C325" s="299" t="str">
        <f>CONCATENATE("(",ROUND((B325/$H326)*100,1),")")</f>
        <v>(30.4)</v>
      </c>
      <c r="D325" s="302">
        <f>'Ind T6'!M134</f>
        <v>1.070938193186258</v>
      </c>
      <c r="E325" s="299" t="str">
        <f>CONCATENATE("(",ROUND((D325/$H326)*100,1),")")</f>
        <v>(15.8)</v>
      </c>
      <c r="F325" s="302">
        <f>'Ind T6'!N134</f>
        <v>0.54843135565410306</v>
      </c>
      <c r="G325" s="299" t="str">
        <f>CONCATENATE("(",ROUND((F325/$H326)*100,1),")")</f>
        <v>(8.1)</v>
      </c>
      <c r="H325" s="302">
        <f t="shared" ref="H325" si="246">SUM(B325,D325,F325)</f>
        <v>3.6831072466873489</v>
      </c>
      <c r="I325" s="299" t="str">
        <f>CONCATENATE("(",ROUND((H325/$H326)*100,1),")")</f>
        <v>(54.3)</v>
      </c>
      <c r="K325" s="302">
        <f t="shared" ref="K325:K326" si="247">B330-B325</f>
        <v>5.6643254552878552E-2</v>
      </c>
      <c r="L325" s="302">
        <f t="shared" ref="L325:L326" si="248">D330-D325</f>
        <v>-5.4922320147488435E-2</v>
      </c>
      <c r="M325" s="302">
        <f t="shared" ref="M325:M326" si="249">F330-F325</f>
        <v>3.5686443365191556E-3</v>
      </c>
      <c r="N325" s="302">
        <f t="shared" ref="N325:N326" si="250">SUM(K325:M325)</f>
        <v>5.2895787419092732E-3</v>
      </c>
    </row>
    <row r="326" spans="1:14" x14ac:dyDescent="0.2">
      <c r="A326" s="282" t="s">
        <v>363</v>
      </c>
      <c r="B326" s="302">
        <f>SUM(B324:B325)</f>
        <v>4.6251531172531735</v>
      </c>
      <c r="C326" s="299" t="str">
        <f>CONCATENATE("(",ROUND((B326/$H326)*100,1),")")</f>
        <v>(68.2)</v>
      </c>
      <c r="D326" s="302">
        <f>SUM(D324:D325)</f>
        <v>1.6080503930343588</v>
      </c>
      <c r="E326" s="299" t="str">
        <f>CONCATENATE("(",ROUND((D326/$H326)*100,1),")")</f>
        <v>(23.7)</v>
      </c>
      <c r="F326" s="302">
        <f>SUM(F324:F325)</f>
        <v>0.54879648971246453</v>
      </c>
      <c r="G326" s="299" t="str">
        <f>CONCATENATE("(",ROUND((F326/$H326)*100,1),")")</f>
        <v>(8.1)</v>
      </c>
      <c r="H326" s="302">
        <f>SUM(H324:H325)</f>
        <v>6.7819999999999974</v>
      </c>
      <c r="I326" s="299" t="str">
        <f>CONCATENATE("(",ROUND((H326/$H326)*100,1),")")</f>
        <v>(100)</v>
      </c>
      <c r="K326" s="302">
        <f t="shared" si="247"/>
        <v>3.4354819241782408E-2</v>
      </c>
      <c r="L326" s="302">
        <f t="shared" si="248"/>
        <v>-5.7923408884997585E-2</v>
      </c>
      <c r="M326" s="302">
        <f t="shared" si="249"/>
        <v>3.5685896432234854E-3</v>
      </c>
      <c r="N326" s="302">
        <f t="shared" si="250"/>
        <v>-1.9999999999991691E-2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2.5391269840950894</v>
      </c>
      <c r="C329" s="299" t="str">
        <f>CONCATENATE("(",ROUND((B329/$H331)*100,1),")")</f>
        <v>(37.5)</v>
      </c>
      <c r="D329" s="302">
        <f>'Ind T6'!R135</f>
        <v>0.53411111111059151</v>
      </c>
      <c r="E329" s="299" t="str">
        <f>CONCATENATE("(",ROUND((D329/$H331)*100,1),")")</f>
        <v>(7.9)</v>
      </c>
      <c r="F329" s="302">
        <f>'Ind T6'!S135</f>
        <v>3.650793650658065E-4</v>
      </c>
      <c r="G329" s="299" t="str">
        <f>CONCATENATE("(",ROUND((F329/$H331)*100,1),")")</f>
        <v>(0)</v>
      </c>
      <c r="H329" s="302">
        <f>SUM(B329,D329,F329)</f>
        <v>3.0736031745707471</v>
      </c>
      <c r="I329" s="299" t="str">
        <f>CONCATENATE("(",ROUND((H329/$H331)*100,1),")")</f>
        <v>(45.5)</v>
      </c>
      <c r="K329" s="302">
        <f>B334-B329</f>
        <v>0.37207497840293735</v>
      </c>
      <c r="L329" s="302">
        <f>D334-D329</f>
        <v>8.942712543170539E-2</v>
      </c>
      <c r="M329" s="302">
        <f>F334-F329</f>
        <v>4.9730008231565603E-6</v>
      </c>
      <c r="N329" s="302">
        <f>SUM(K329:M329)</f>
        <v>0.46150707683546588</v>
      </c>
    </row>
    <row r="330" spans="1:14" x14ac:dyDescent="0.2">
      <c r="A330" s="282" t="s">
        <v>365</v>
      </c>
      <c r="B330" s="302">
        <f>'Ind T6'!Q134</f>
        <v>2.1203809523998665</v>
      </c>
      <c r="C330" s="299" t="str">
        <f>CONCATENATE("(",ROUND((B330/$H331)*100,1),")")</f>
        <v>(31.4)</v>
      </c>
      <c r="D330" s="302">
        <f>'Ind T6'!R134</f>
        <v>1.0160158730387696</v>
      </c>
      <c r="E330" s="299" t="str">
        <f>CONCATENATE("(",ROUND((D330/$H331)*100,1),")")</f>
        <v>(15)</v>
      </c>
      <c r="F330" s="302">
        <f>'Ind T6'!S134</f>
        <v>0.55199999999062221</v>
      </c>
      <c r="G330" s="299" t="str">
        <f>CONCATENATE("(",ROUND((F330/$H331)*100,1),")")</f>
        <v>(8.2)</v>
      </c>
      <c r="H330" s="302">
        <f t="shared" ref="H330" si="251">SUM(B330,D330,F330)</f>
        <v>3.6883968254292583</v>
      </c>
      <c r="I330" s="299" t="str">
        <f>CONCATENATE("(",ROUND((H330/$H331)*100,1),")")</f>
        <v>(54.5)</v>
      </c>
      <c r="K330" s="302">
        <f t="shared" ref="K330:K331" si="252">B335-B330</f>
        <v>0.48404759883443527</v>
      </c>
      <c r="L330" s="302">
        <f t="shared" ref="L330:L331" si="253">D335-D330</f>
        <v>5.0845097876277112E-2</v>
      </c>
      <c r="M330" s="302">
        <f t="shared" ref="M330:M331" si="254">F335-F330</f>
        <v>8.5600226453820927E-2</v>
      </c>
      <c r="N330" s="302">
        <f t="shared" ref="N330:N331" si="255">SUM(K330:M330)</f>
        <v>0.62049292316453331</v>
      </c>
    </row>
    <row r="331" spans="1:14" x14ac:dyDescent="0.2">
      <c r="A331" s="282" t="s">
        <v>363</v>
      </c>
      <c r="B331" s="302">
        <f>SUM(B329:B330)</f>
        <v>4.6595079364949559</v>
      </c>
      <c r="C331" s="299" t="str">
        <f>CONCATENATE("(",ROUND((B331/$H331)*100,1),")")</f>
        <v>(68.9)</v>
      </c>
      <c r="D331" s="302">
        <f>SUM(D329:D330)</f>
        <v>1.5501269841493612</v>
      </c>
      <c r="E331" s="299" t="str">
        <f>CONCATENATE("(",ROUND((D331/$H331)*100,1),")")</f>
        <v>(22.9)</v>
      </c>
      <c r="F331" s="302">
        <f>SUM(F329:F330)</f>
        <v>0.55236507935568802</v>
      </c>
      <c r="G331" s="299" t="str">
        <f>CONCATENATE("(",ROUND((F331/$H331)*100,1),")")</f>
        <v>(8.2)</v>
      </c>
      <c r="H331" s="302">
        <f>SUM(H329:H330)</f>
        <v>6.7620000000000058</v>
      </c>
      <c r="I331" s="299" t="str">
        <f>CONCATENATE("(",ROUND((H331/$H331)*100,1),")")</f>
        <v>(100)</v>
      </c>
      <c r="K331" s="302">
        <f t="shared" si="252"/>
        <v>0.85612257723737262</v>
      </c>
      <c r="L331" s="302">
        <f t="shared" si="253"/>
        <v>0.14027222330798228</v>
      </c>
      <c r="M331" s="302">
        <f t="shared" si="254"/>
        <v>8.5605199454644065E-2</v>
      </c>
      <c r="N331" s="302">
        <f t="shared" si="255"/>
        <v>1.081999999999999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2.9112019624980268</v>
      </c>
      <c r="C334" s="299" t="str">
        <f>CONCATENATE("(",ROUND((B334/$H336)*100,1),")")</f>
        <v>(37.1)</v>
      </c>
      <c r="D334" s="302">
        <f>'Ind T6'!W135</f>
        <v>0.6235382365422969</v>
      </c>
      <c r="E334" s="299" t="str">
        <f>CONCATENATE("(",ROUND((D334/$H336)*100,1),")")</f>
        <v>(7.9)</v>
      </c>
      <c r="F334" s="302">
        <f>'Ind T6'!X135</f>
        <v>3.7005236588896306E-4</v>
      </c>
      <c r="G334" s="299" t="str">
        <f>CONCATENATE("(",ROUND((F334/$H336)*100,1),")")</f>
        <v>(0)</v>
      </c>
      <c r="H334" s="302">
        <f>SUM(B334,D334,F334)</f>
        <v>3.5351102514062127</v>
      </c>
      <c r="I334" s="299" t="str">
        <f>CONCATENATE("(",ROUND((H334/$H336)*100,1),")")</f>
        <v>(45.1)</v>
      </c>
      <c r="K334" s="302">
        <f>B334-B324</f>
        <v>0.34978654309184076</v>
      </c>
      <c r="L334" s="302">
        <f>D334-D324</f>
        <v>8.6426036694196129E-2</v>
      </c>
      <c r="M334" s="302">
        <f>F334-F324</f>
        <v>4.9183075274521486E-6</v>
      </c>
      <c r="N334" s="302">
        <f>SUM(K334:M334)</f>
        <v>0.43621749809356436</v>
      </c>
    </row>
    <row r="335" spans="1:14" x14ac:dyDescent="0.2">
      <c r="A335" s="282" t="s">
        <v>365</v>
      </c>
      <c r="B335" s="302">
        <f>'Ind T6'!V134</f>
        <v>2.6044285512343017</v>
      </c>
      <c r="C335" s="299" t="str">
        <f>CONCATENATE("(",ROUND((B335/$H336)*100,1),")")</f>
        <v>(33.2)</v>
      </c>
      <c r="D335" s="302">
        <f>'Ind T6'!W134</f>
        <v>1.0668609709150467</v>
      </c>
      <c r="E335" s="299" t="str">
        <f>CONCATENATE("(",ROUND((D335/$H336)*100,1),")")</f>
        <v>(13.6)</v>
      </c>
      <c r="F335" s="302">
        <f>'Ind T6'!X134</f>
        <v>0.63760022644444314</v>
      </c>
      <c r="G335" s="299" t="str">
        <f>CONCATENATE("(",ROUND((F335/$H336)*100,1),")")</f>
        <v>(8.1)</v>
      </c>
      <c r="H335" s="302">
        <f>SUM(B335,D335,F335)</f>
        <v>4.308889748593792</v>
      </c>
      <c r="I335" s="299" t="str">
        <f>CONCATENATE("(",ROUND((H335/$H336)*100,1),")")</f>
        <v>(54.9)</v>
      </c>
      <c r="K335" s="302">
        <f t="shared" ref="K335:K336" si="256">B335-B325</f>
        <v>0.54069085338731382</v>
      </c>
      <c r="L335" s="302">
        <f t="shared" ref="L335:L336" si="257">D335-D325</f>
        <v>-4.0772222712113226E-3</v>
      </c>
      <c r="M335" s="302">
        <f t="shared" ref="M335:M336" si="258">F335-F325</f>
        <v>8.9168870790340082E-2</v>
      </c>
      <c r="N335" s="302">
        <f t="shared" ref="N335:N336" si="259">SUM(K335:M335)</f>
        <v>0.62578250190644258</v>
      </c>
    </row>
    <row r="336" spans="1:14" x14ac:dyDescent="0.2">
      <c r="A336" s="282" t="s">
        <v>363</v>
      </c>
      <c r="B336" s="302">
        <f>SUM(B334:B335)</f>
        <v>5.5156305137323285</v>
      </c>
      <c r="C336" s="299" t="str">
        <f>CONCATENATE("(",ROUND((B336/$H336)*100,1),")")</f>
        <v>(70.3)</v>
      </c>
      <c r="D336" s="302">
        <f>SUM(D334:D335)</f>
        <v>1.6903992074573435</v>
      </c>
      <c r="E336" s="299" t="str">
        <f>CONCATENATE("(",ROUND((D336/$H336)*100,1),")")</f>
        <v>(21.6)</v>
      </c>
      <c r="F336" s="302">
        <f>SUM(F334:F335)</f>
        <v>0.63797027881033208</v>
      </c>
      <c r="G336" s="299" t="str">
        <f>CONCATENATE("(",ROUND((F336/$H336)*100,1),")")</f>
        <v>(8.1)</v>
      </c>
      <c r="H336" s="302">
        <f>SUM(H334:H335)</f>
        <v>7.8440000000000047</v>
      </c>
      <c r="I336" s="299" t="str">
        <f>CONCATENATE("(",ROUND((H336/$H336)*100,1),")")</f>
        <v>(100)</v>
      </c>
      <c r="K336" s="302">
        <f t="shared" si="256"/>
        <v>0.89047739647915503</v>
      </c>
      <c r="L336" s="302">
        <f t="shared" si="257"/>
        <v>8.2348814422984695E-2</v>
      </c>
      <c r="M336" s="302">
        <f t="shared" si="258"/>
        <v>8.9173789097867551E-2</v>
      </c>
      <c r="N336" s="302">
        <f t="shared" si="259"/>
        <v>1.0620000000000074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9.7599584861904116</v>
      </c>
      <c r="C345" s="299" t="str">
        <f>CONCATENATE("(",ROUND((B345/$H347)*100,1),")")</f>
        <v>(42.3)</v>
      </c>
      <c r="D345" s="302">
        <f>'Ind T6'!M144</f>
        <v>1.4413248955861226</v>
      </c>
      <c r="E345" s="299" t="str">
        <f>CONCATENATE("(",ROUND((D345/$H347)*100,1),")")</f>
        <v>(6.2)</v>
      </c>
      <c r="F345" s="302">
        <f>'Ind T6'!N144</f>
        <v>2.6910360714161592</v>
      </c>
      <c r="G345" s="299" t="str">
        <f>CONCATENATE("(",ROUND((F345/$H347)*100,1),")")</f>
        <v>(11.7)</v>
      </c>
      <c r="H345" s="302">
        <f>SUM(B345,D345,F345)</f>
        <v>13.892319453192693</v>
      </c>
      <c r="I345" s="299" t="str">
        <f>CONCATENATE("(",ROUND((H345/$H347)*100,1),")")</f>
        <v>(60.2)</v>
      </c>
      <c r="K345" s="302">
        <f>B350-B345</f>
        <v>7.340958772805628E-2</v>
      </c>
      <c r="L345" s="302">
        <f>D350-D345</f>
        <v>7.2029534778200732E-2</v>
      </c>
      <c r="M345" s="302">
        <f>F350-F345</f>
        <v>0.15472468134944872</v>
      </c>
      <c r="N345" s="302">
        <f>SUM(K345:M345)</f>
        <v>0.30016380385570574</v>
      </c>
    </row>
    <row r="346" spans="1:14" x14ac:dyDescent="0.2">
      <c r="A346" s="282" t="s">
        <v>365</v>
      </c>
      <c r="B346" s="302">
        <f>'Ind T6'!L143</f>
        <v>5.7990755600668864</v>
      </c>
      <c r="C346" s="299" t="str">
        <f>CONCATENATE("(",ROUND((B346/$H347)*100,1),")")</f>
        <v>(25.1)</v>
      </c>
      <c r="D346" s="302">
        <f>'Ind T6'!M143</f>
        <v>2.868684723477688</v>
      </c>
      <c r="E346" s="299" t="str">
        <f>CONCATENATE("(",ROUND((D346/$H347)*100,1),")")</f>
        <v>(12.4)</v>
      </c>
      <c r="F346" s="302">
        <f>'Ind T6'!N143</f>
        <v>0.53392026326273934</v>
      </c>
      <c r="G346" s="299" t="str">
        <f>CONCATENATE("(",ROUND((F346/$H347)*100,1),")")</f>
        <v>(2.3)</v>
      </c>
      <c r="H346" s="302">
        <f t="shared" ref="H346" si="260">SUM(B346,D346,F346)</f>
        <v>9.2016805468073137</v>
      </c>
      <c r="I346" s="299" t="str">
        <f>CONCATENATE("(",ROUND((H346/$H347)*100,1),")")</f>
        <v>(39.8)</v>
      </c>
      <c r="K346" s="302">
        <f t="shared" ref="K346:K347" si="261">B351-B346</f>
        <v>0.28542727942110879</v>
      </c>
      <c r="L346" s="302">
        <f t="shared" ref="L346:L347" si="262">D351-D346</f>
        <v>0.16424116084520435</v>
      </c>
      <c r="M346" s="302">
        <f t="shared" ref="M346:M347" si="263">F351-F346</f>
        <v>6.7167755877951207E-2</v>
      </c>
      <c r="N346" s="302">
        <f t="shared" ref="N346:N347" si="264">SUM(K346:M346)</f>
        <v>0.51683619614426435</v>
      </c>
    </row>
    <row r="347" spans="1:14" x14ac:dyDescent="0.2">
      <c r="A347" s="282" t="s">
        <v>363</v>
      </c>
      <c r="B347" s="302">
        <f>SUM(B345:B346)</f>
        <v>15.559034046257299</v>
      </c>
      <c r="C347" s="299" t="str">
        <f>CONCATENATE("(",ROUND((B347/$H347)*100,1),")")</f>
        <v>(67.4)</v>
      </c>
      <c r="D347" s="302">
        <f>SUM(D345:D346)</f>
        <v>4.3100096190638109</v>
      </c>
      <c r="E347" s="299" t="str">
        <f>CONCATENATE("(",ROUND((D347/$H347)*100,1),")")</f>
        <v>(18.7)</v>
      </c>
      <c r="F347" s="302">
        <f>SUM(F345:F346)</f>
        <v>3.2249563346788985</v>
      </c>
      <c r="G347" s="299" t="str">
        <f>CONCATENATE("(",ROUND((F347/$H347)*100,1),")")</f>
        <v>(14)</v>
      </c>
      <c r="H347" s="302">
        <f>SUM(H345:H346)</f>
        <v>23.094000000000008</v>
      </c>
      <c r="I347" s="299" t="str">
        <f>CONCATENATE("(",ROUND((H347/$H347)*100,1),")")</f>
        <v>(100)</v>
      </c>
      <c r="K347" s="302">
        <f t="shared" si="261"/>
        <v>0.35883686714916507</v>
      </c>
      <c r="L347" s="302">
        <f t="shared" si="262"/>
        <v>0.2362706956234053</v>
      </c>
      <c r="M347" s="302">
        <f t="shared" si="263"/>
        <v>0.22189243722740004</v>
      </c>
      <c r="N347" s="302">
        <f t="shared" si="264"/>
        <v>0.81699999999997042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9.8333680739184679</v>
      </c>
      <c r="C350" s="299" t="str">
        <f>CONCATENATE("(",ROUND((B350/$H352)*100,1),")")</f>
        <v>(41.1)</v>
      </c>
      <c r="D350" s="302">
        <f>'Ind T6'!R144</f>
        <v>1.5133544303643234</v>
      </c>
      <c r="E350" s="299" t="str">
        <f>CONCATENATE("(",ROUND((D350/$H352)*100,1),")")</f>
        <v>(6.3)</v>
      </c>
      <c r="F350" s="302">
        <f>'Ind T6'!S144</f>
        <v>2.8457607527656079</v>
      </c>
      <c r="G350" s="299" t="str">
        <f>CONCATENATE("(",ROUND((F350/$H352)*100,1),")")</f>
        <v>(11.9)</v>
      </c>
      <c r="H350" s="302">
        <f>SUM(B350,D350,F350)</f>
        <v>14.1924832570484</v>
      </c>
      <c r="I350" s="299" t="str">
        <f>CONCATENATE("(",ROUND((H350/$H352)*100,1),")")</f>
        <v>(59.4)</v>
      </c>
      <c r="K350" s="302">
        <f>B355-B350</f>
        <v>0.38528634340180368</v>
      </c>
      <c r="L350" s="302">
        <f>D355-D350</f>
        <v>0.14966912557349232</v>
      </c>
      <c r="M350" s="302">
        <f>F355-F350</f>
        <v>0.27593317541423046</v>
      </c>
      <c r="N350" s="302">
        <f>SUM(K350:M350)</f>
        <v>0.81088864438952646</v>
      </c>
    </row>
    <row r="351" spans="1:14" x14ac:dyDescent="0.2">
      <c r="A351" s="282" t="s">
        <v>365</v>
      </c>
      <c r="B351" s="302">
        <f>'Ind T6'!Q143</f>
        <v>6.0845028394879952</v>
      </c>
      <c r="C351" s="299" t="str">
        <f>CONCATENATE("(",ROUND((B351/$H352)*100,1),")")</f>
        <v>(25.4)</v>
      </c>
      <c r="D351" s="302">
        <f>'Ind T6'!R143</f>
        <v>3.0329258843228923</v>
      </c>
      <c r="E351" s="299" t="str">
        <f>CONCATENATE("(",ROUND((D351/$H352)*100,1),")")</f>
        <v>(12.7)</v>
      </c>
      <c r="F351" s="302">
        <f>'Ind T6'!S143</f>
        <v>0.60108801914069054</v>
      </c>
      <c r="G351" s="299" t="str">
        <f>CONCATENATE("(",ROUND((F351/$H352)*100,1),")")</f>
        <v>(2.5)</v>
      </c>
      <c r="H351" s="302">
        <f t="shared" ref="H351" si="265">SUM(B351,D351,F351)</f>
        <v>9.7185167429515769</v>
      </c>
      <c r="I351" s="299" t="str">
        <f>CONCATENATE("(",ROUND((H351/$H352)*100,1),")")</f>
        <v>(40.6)</v>
      </c>
      <c r="K351" s="302">
        <f t="shared" ref="K351:K352" si="266">B356-B351</f>
        <v>0.49394462013505436</v>
      </c>
      <c r="L351" s="302">
        <f t="shared" ref="L351:L352" si="267">D356-D351</f>
        <v>0.24700906435948378</v>
      </c>
      <c r="M351" s="302">
        <f t="shared" ref="M351:M352" si="268">F356-F351</f>
        <v>0.11215767111601571</v>
      </c>
      <c r="N351" s="302">
        <f t="shared" ref="N351:N352" si="269">SUM(K351:M351)</f>
        <v>0.85311135561055385</v>
      </c>
    </row>
    <row r="352" spans="1:14" x14ac:dyDescent="0.2">
      <c r="A352" s="282" t="s">
        <v>363</v>
      </c>
      <c r="B352" s="302">
        <f>SUM(B350:B351)</f>
        <v>15.917870913406464</v>
      </c>
      <c r="C352" s="299" t="str">
        <f>CONCATENATE("(",ROUND((B352/$H352)*100,1),")")</f>
        <v>(66.6)</v>
      </c>
      <c r="D352" s="302">
        <f>SUM(D350:D351)</f>
        <v>4.5462803146872162</v>
      </c>
      <c r="E352" s="299" t="str">
        <f>CONCATENATE("(",ROUND((D352/$H352)*100,1),")")</f>
        <v>(19)</v>
      </c>
      <c r="F352" s="302">
        <f>SUM(F350:F351)</f>
        <v>3.4468487719062986</v>
      </c>
      <c r="G352" s="299" t="str">
        <f>CONCATENATE("(",ROUND((F352/$H352)*100,1),")")</f>
        <v>(14.4)</v>
      </c>
      <c r="H352" s="302">
        <f>SUM(H350:H351)</f>
        <v>23.910999999999976</v>
      </c>
      <c r="I352" s="299" t="str">
        <f>CONCATENATE("(",ROUND((H352/$H352)*100,1),")")</f>
        <v>(100)</v>
      </c>
      <c r="K352" s="302">
        <f t="shared" si="266"/>
        <v>0.87923096353685892</v>
      </c>
      <c r="L352" s="302">
        <f t="shared" si="267"/>
        <v>0.39667818993297566</v>
      </c>
      <c r="M352" s="302">
        <f t="shared" si="268"/>
        <v>0.38809084653024595</v>
      </c>
      <c r="N352" s="302">
        <f t="shared" si="269"/>
        <v>1.6640000000000805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10.218654417320272</v>
      </c>
      <c r="C355" s="299" t="str">
        <f>CONCATENATE("(",ROUND((B355/$H357)*100,1),")")</f>
        <v>(40)</v>
      </c>
      <c r="D355" s="302">
        <f>'Ind T6'!W144</f>
        <v>1.6630235559378157</v>
      </c>
      <c r="E355" s="299" t="str">
        <f>CONCATENATE("(",ROUND((D355/$H357)*100,1),")")</f>
        <v>(6.5)</v>
      </c>
      <c r="F355" s="302">
        <f>'Ind T6'!X144</f>
        <v>3.1216939281798384</v>
      </c>
      <c r="G355" s="299" t="str">
        <f>CONCATENATE("(",ROUND((F355/$H357)*100,1),")")</f>
        <v>(12.2)</v>
      </c>
      <c r="H355" s="302">
        <f>SUM(B355,D355,F355)</f>
        <v>15.003371901437927</v>
      </c>
      <c r="I355" s="299" t="str">
        <f>CONCATENATE("(",ROUND((H355/$H357)*100,1),")")</f>
        <v>(58.7)</v>
      </c>
      <c r="K355" s="302">
        <f>B355-B345</f>
        <v>0.45869593112985996</v>
      </c>
      <c r="L355" s="302">
        <f>D355-D345</f>
        <v>0.22169866035169306</v>
      </c>
      <c r="M355" s="302">
        <f>F355-F345</f>
        <v>0.43065785676367918</v>
      </c>
      <c r="N355" s="302">
        <f>SUM(K355:M355)</f>
        <v>1.1110524482452322</v>
      </c>
    </row>
    <row r="356" spans="1:14" x14ac:dyDescent="0.2">
      <c r="A356" s="282" t="s">
        <v>365</v>
      </c>
      <c r="B356" s="302">
        <f>'Ind T6'!V143</f>
        <v>6.5784474596230496</v>
      </c>
      <c r="C356" s="299" t="str">
        <f>CONCATENATE("(",ROUND((B356/$H357)*100,1),")")</f>
        <v>(25.7)</v>
      </c>
      <c r="D356" s="302">
        <f>'Ind T6'!W143</f>
        <v>3.2799349486823761</v>
      </c>
      <c r="E356" s="299" t="str">
        <f>CONCATENATE("(",ROUND((D356/$H357)*100,1),")")</f>
        <v>(12.8)</v>
      </c>
      <c r="F356" s="302">
        <f>'Ind T6'!X143</f>
        <v>0.71324569025670626</v>
      </c>
      <c r="G356" s="299" t="str">
        <f>CONCATENATE("(",ROUND((F356/$H357)*100,1),")")</f>
        <v>(2.8)</v>
      </c>
      <c r="H356" s="302">
        <f t="shared" ref="H356" si="270">SUM(B356,D356,F356)</f>
        <v>10.571628098562131</v>
      </c>
      <c r="I356" s="299" t="str">
        <f>CONCATENATE("(",ROUND((H356/$H357)*100,1),")")</f>
        <v>(41.3)</v>
      </c>
      <c r="K356" s="302">
        <f t="shared" ref="K356:K357" si="271">B356-B346</f>
        <v>0.77937189955616315</v>
      </c>
      <c r="L356" s="302">
        <f t="shared" ref="L356:L357" si="272">D356-D346</f>
        <v>0.41125022520468812</v>
      </c>
      <c r="M356" s="302">
        <f t="shared" ref="M356:M357" si="273">F356-F346</f>
        <v>0.17932542699396692</v>
      </c>
      <c r="N356" s="302">
        <f t="shared" ref="N356:N357" si="274">SUM(K356:M356)</f>
        <v>1.3699475517548181</v>
      </c>
    </row>
    <row r="357" spans="1:14" x14ac:dyDescent="0.2">
      <c r="A357" s="282" t="s">
        <v>363</v>
      </c>
      <c r="B357" s="302">
        <f>SUM(B355:B356)</f>
        <v>16.797101876943323</v>
      </c>
      <c r="C357" s="299" t="str">
        <f>CONCATENATE("(",ROUND((B357/$H357)*100,1),")")</f>
        <v>(65.7)</v>
      </c>
      <c r="D357" s="302">
        <f>SUM(D355:D356)</f>
        <v>4.9429585046201918</v>
      </c>
      <c r="E357" s="299" t="str">
        <f>CONCATENATE("(",ROUND((D357/$H357)*100,1),")")</f>
        <v>(19.3)</v>
      </c>
      <c r="F357" s="302">
        <f>SUM(F355:F356)</f>
        <v>3.8349396184365445</v>
      </c>
      <c r="G357" s="299" t="str">
        <f>CONCATENATE("(",ROUND((F357/$H357)*100,1),")")</f>
        <v>(15)</v>
      </c>
      <c r="H357" s="302">
        <f>SUM(H355:H356)</f>
        <v>25.57500000000006</v>
      </c>
      <c r="I357" s="299" t="str">
        <f>CONCATENATE("(",ROUND((H357/$H357)*100,1),")")</f>
        <v>(100)</v>
      </c>
      <c r="K357" s="302">
        <f t="shared" si="271"/>
        <v>1.238067830686024</v>
      </c>
      <c r="L357" s="302">
        <f t="shared" si="272"/>
        <v>0.63294888555638096</v>
      </c>
      <c r="M357" s="302">
        <f t="shared" si="273"/>
        <v>0.60998328375764599</v>
      </c>
      <c r="N357" s="302">
        <f t="shared" si="274"/>
        <v>2.4810000000000509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14.569407953422024</v>
      </c>
      <c r="C366" s="299" t="str">
        <f>CONCATENATE("(",ROUND((B366/$H368)*100,1),")")</f>
        <v>(41.4)</v>
      </c>
      <c r="D366" s="302">
        <f>'Ind T6'!M153</f>
        <v>4.0465886184507811</v>
      </c>
      <c r="E366" s="299" t="str">
        <f>CONCATENATE("(",ROUND((D366/$H368)*100,1),")")</f>
        <v>(11.5)</v>
      </c>
      <c r="F366" s="302">
        <f>'Ind T6'!N153</f>
        <v>1.8795344532219993</v>
      </c>
      <c r="G366" s="299" t="str">
        <f>CONCATENATE("(",ROUND((F366/$H368)*100,1),")")</f>
        <v>(5.3)</v>
      </c>
      <c r="H366" s="302">
        <f>SUM(B366,D366,F366)</f>
        <v>20.495531025094806</v>
      </c>
      <c r="I366" s="299" t="str">
        <f>CONCATENATE("(",ROUND((H366/$H368)*100,1),")")</f>
        <v>(58.2)</v>
      </c>
      <c r="K366" s="302">
        <f>B371-B366</f>
        <v>0.36964002616542047</v>
      </c>
      <c r="L366" s="302">
        <f>D371-D366</f>
        <v>9.4081866257472058E-2</v>
      </c>
      <c r="M366" s="302">
        <f>F371-F366</f>
        <v>1.7936278074358381E-2</v>
      </c>
      <c r="N366" s="302">
        <f>SUM(K366:M366)</f>
        <v>0.4816581704972509</v>
      </c>
    </row>
    <row r="367" spans="1:14" x14ac:dyDescent="0.2">
      <c r="A367" s="282" t="s">
        <v>365</v>
      </c>
      <c r="B367" s="302">
        <f>'Ind T6'!L152</f>
        <v>7.2531371271044156</v>
      </c>
      <c r="C367" s="299" t="str">
        <f>CONCATENATE("(",ROUND((B367/$H368)*100,1),")")</f>
        <v>(20.6)</v>
      </c>
      <c r="D367" s="302">
        <f>'Ind T6'!M152</f>
        <v>6.5337346589196619</v>
      </c>
      <c r="E367" s="299" t="str">
        <f>CONCATENATE("(",ROUND((D367/$H368)*100,1),")")</f>
        <v>(18.6)</v>
      </c>
      <c r="F367" s="302">
        <f>'Ind T6'!N152</f>
        <v>0.90759718888107088</v>
      </c>
      <c r="G367" s="299" t="str">
        <f>CONCATENATE("(",ROUND((F367/$H368)*100,1),")")</f>
        <v>(2.6)</v>
      </c>
      <c r="H367" s="302">
        <f t="shared" ref="H367" si="275">SUM(B367,D367,F367)</f>
        <v>14.694468974905149</v>
      </c>
      <c r="I367" s="299" t="str">
        <f>CONCATENATE("(",ROUND((H367/$H368)*100,1),")")</f>
        <v>(41.8)</v>
      </c>
      <c r="K367" s="302">
        <f t="shared" ref="K367:K368" si="276">B372-B367</f>
        <v>0.31776301316312061</v>
      </c>
      <c r="L367" s="302">
        <f t="shared" ref="L367:L368" si="277">D372-D367</f>
        <v>4.0367319321577888E-2</v>
      </c>
      <c r="M367" s="302">
        <f t="shared" ref="M367:M368" si="278">F372-F367</f>
        <v>7.2114970180665594E-3</v>
      </c>
      <c r="N367" s="302">
        <f t="shared" ref="N367:N368" si="279">SUM(K367:M367)</f>
        <v>0.36534182950276506</v>
      </c>
    </row>
    <row r="368" spans="1:14" x14ac:dyDescent="0.2">
      <c r="A368" s="282" t="s">
        <v>363</v>
      </c>
      <c r="B368" s="302">
        <f>SUM(B366:B367)</f>
        <v>21.822545080526439</v>
      </c>
      <c r="C368" s="299" t="str">
        <f>CONCATENATE("(",ROUND((B368/$H368)*100,1),")")</f>
        <v>(62)</v>
      </c>
      <c r="D368" s="302">
        <f>SUM(D366:D367)</f>
        <v>10.580323277370443</v>
      </c>
      <c r="E368" s="299" t="str">
        <f>CONCATENATE("(",ROUND((D368/$H368)*100,1),")")</f>
        <v>(30.1)</v>
      </c>
      <c r="F368" s="302">
        <f>SUM(F366:F367)</f>
        <v>2.7871316421030703</v>
      </c>
      <c r="G368" s="299" t="str">
        <f>CONCATENATE("(",ROUND((F368/$H368)*100,1),")")</f>
        <v>(7.9)</v>
      </c>
      <c r="H368" s="302">
        <f>SUM(H366:H367)</f>
        <v>35.189999999999955</v>
      </c>
      <c r="I368" s="299" t="str">
        <f>CONCATENATE("(",ROUND((H368/$H368)*100,1),")")</f>
        <v>(100)</v>
      </c>
      <c r="K368" s="302">
        <f t="shared" si="276"/>
        <v>0.68740303932854374</v>
      </c>
      <c r="L368" s="302">
        <f t="shared" si="277"/>
        <v>0.13444918557905083</v>
      </c>
      <c r="M368" s="302">
        <f t="shared" si="278"/>
        <v>2.514777509242494E-2</v>
      </c>
      <c r="N368" s="302">
        <f t="shared" si="279"/>
        <v>0.84700000000001952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14.939047979587444</v>
      </c>
      <c r="C371" s="299" t="str">
        <f>CONCATENATE("(",ROUND((B371/$H373)*100,1),")")</f>
        <v>(41.5)</v>
      </c>
      <c r="D371" s="302">
        <f>'Ind T6'!R153</f>
        <v>4.1406704847082532</v>
      </c>
      <c r="E371" s="299" t="str">
        <f>CONCATENATE("(",ROUND((D371/$H373)*100,1),")")</f>
        <v>(11.5)</v>
      </c>
      <c r="F371" s="302">
        <f>'Ind T6'!S153</f>
        <v>1.8974707312963577</v>
      </c>
      <c r="G371" s="299" t="str">
        <f>CONCATENATE("(",ROUND((F371/$H373)*100,1),")")</f>
        <v>(5.3)</v>
      </c>
      <c r="H371" s="302">
        <f>SUM(B371,D371,F371)</f>
        <v>20.977189195592057</v>
      </c>
      <c r="I371" s="299" t="str">
        <f>CONCATENATE("(",ROUND((H371/$H373)*100,1),")")</f>
        <v>(58.2)</v>
      </c>
      <c r="K371" s="302">
        <f>B376-B371</f>
        <v>0.71820153948405618</v>
      </c>
      <c r="L371" s="302">
        <f>D376-D371</f>
        <v>0.15991267757542094</v>
      </c>
      <c r="M371" s="302">
        <f>F376-F371</f>
        <v>9.7091127274775868E-2</v>
      </c>
      <c r="N371" s="302">
        <f>SUM(K371:M371)</f>
        <v>0.97520534433425299</v>
      </c>
    </row>
    <row r="372" spans="1:14" x14ac:dyDescent="0.2">
      <c r="A372" s="282" t="s">
        <v>365</v>
      </c>
      <c r="B372" s="302">
        <f>'Ind T6'!Q152</f>
        <v>7.5709001402675362</v>
      </c>
      <c r="C372" s="299" t="str">
        <f>CONCATENATE("(",ROUND((B372/$H373)*100,1),")")</f>
        <v>(21)</v>
      </c>
      <c r="D372" s="302">
        <f>'Ind T6'!R152</f>
        <v>6.5741019782412398</v>
      </c>
      <c r="E372" s="299" t="str">
        <f>CONCATENATE("(",ROUND((D372/$H373)*100,1),")")</f>
        <v>(18.2)</v>
      </c>
      <c r="F372" s="302">
        <f>'Ind T6'!S152</f>
        <v>0.91480868589913744</v>
      </c>
      <c r="G372" s="299" t="str">
        <f>CONCATENATE("(",ROUND((F372/$H373)*100,1),")")</f>
        <v>(2.5)</v>
      </c>
      <c r="H372" s="302">
        <f t="shared" ref="H372" si="280">SUM(B372,D372,F372)</f>
        <v>15.059810804407913</v>
      </c>
      <c r="I372" s="299" t="str">
        <f>CONCATENATE("(",ROUND((H372/$H373)*100,1),")")</f>
        <v>(41.8)</v>
      </c>
      <c r="K372" s="302">
        <f t="shared" ref="K372:K373" si="281">B377-B372</f>
        <v>0.54129521233635103</v>
      </c>
      <c r="L372" s="302">
        <f t="shared" ref="L372:L373" si="282">D377-D372</f>
        <v>8.0544598348849306E-2</v>
      </c>
      <c r="M372" s="302">
        <f t="shared" ref="M372:M373" si="283">F377-F372</f>
        <v>5.2954844980505067E-2</v>
      </c>
      <c r="N372" s="302">
        <f t="shared" ref="N372:N373" si="284">SUM(K372:M372)</f>
        <v>0.6747946556657054</v>
      </c>
    </row>
    <row r="373" spans="1:14" x14ac:dyDescent="0.2">
      <c r="A373" s="282" t="s">
        <v>363</v>
      </c>
      <c r="B373" s="302">
        <f>SUM(B371:B372)</f>
        <v>22.509948119854982</v>
      </c>
      <c r="C373" s="299" t="str">
        <f>CONCATENATE("(",ROUND((B373/$H373)*100,1),")")</f>
        <v>(62.5)</v>
      </c>
      <c r="D373" s="302">
        <f>SUM(D371:D372)</f>
        <v>10.714772462949494</v>
      </c>
      <c r="E373" s="299" t="str">
        <f>CONCATENATE("(",ROUND((D373/$H373)*100,1),")")</f>
        <v>(29.7)</v>
      </c>
      <c r="F373" s="302">
        <f>SUM(F371:F372)</f>
        <v>2.8122794171954952</v>
      </c>
      <c r="G373" s="299" t="str">
        <f>CONCATENATE("(",ROUND((F373/$H373)*100,1),")")</f>
        <v>(7.8)</v>
      </c>
      <c r="H373" s="302">
        <f>SUM(H371:H372)</f>
        <v>36.036999999999971</v>
      </c>
      <c r="I373" s="299" t="str">
        <f>CONCATENATE("(",ROUND((H373/$H373)*100,1),")")</f>
        <v>(100)</v>
      </c>
      <c r="K373" s="302">
        <f t="shared" si="281"/>
        <v>1.2594967518204072</v>
      </c>
      <c r="L373" s="302">
        <f t="shared" si="282"/>
        <v>0.24045727592426935</v>
      </c>
      <c r="M373" s="302">
        <f t="shared" si="283"/>
        <v>0.15004597225528071</v>
      </c>
      <c r="N373" s="302">
        <f t="shared" si="284"/>
        <v>1.6499999999999573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15.657249519071501</v>
      </c>
      <c r="C376" s="299" t="str">
        <f>CONCATENATE("(",ROUND((B376/$H378)*100,1),")")</f>
        <v>(41.5)</v>
      </c>
      <c r="D376" s="302">
        <f>'Ind T6'!W153</f>
        <v>4.3005831622836741</v>
      </c>
      <c r="E376" s="299" t="str">
        <f>CONCATENATE("(",ROUND((D376/$H378)*100,1),")")</f>
        <v>(11.4)</v>
      </c>
      <c r="F376" s="302">
        <f>'Ind T6'!X153</f>
        <v>1.9945618585711336</v>
      </c>
      <c r="G376" s="299" t="str">
        <f>CONCATENATE("(",ROUND((F376/$H378)*100,1),")")</f>
        <v>(5.3)</v>
      </c>
      <c r="H376" s="302">
        <f>SUM(B376,D376,F376)</f>
        <v>21.95239453992631</v>
      </c>
      <c r="I376" s="299" t="str">
        <f>CONCATENATE("(",ROUND((H376/$H378)*100,1),")")</f>
        <v>(58.2)</v>
      </c>
      <c r="K376" s="302">
        <f>B376-B366</f>
        <v>1.0878415656494766</v>
      </c>
      <c r="L376" s="302">
        <f>D376-D366</f>
        <v>0.25399454383289299</v>
      </c>
      <c r="M376" s="302">
        <f>F376-F366</f>
        <v>0.11502740534913425</v>
      </c>
      <c r="N376" s="302">
        <f>SUM(K376:M376)</f>
        <v>1.4568635148315039</v>
      </c>
    </row>
    <row r="377" spans="1:14" x14ac:dyDescent="0.2">
      <c r="A377" s="282" t="s">
        <v>365</v>
      </c>
      <c r="B377" s="302">
        <f>'Ind T6'!V152</f>
        <v>8.1121953526038872</v>
      </c>
      <c r="C377" s="299" t="str">
        <f>CONCATENATE("(",ROUND((B377/$H378)*100,1),")")</f>
        <v>(21.5)</v>
      </c>
      <c r="D377" s="302">
        <f>'Ind T6'!W152</f>
        <v>6.6546465765900891</v>
      </c>
      <c r="E377" s="299" t="str">
        <f>CONCATENATE("(",ROUND((D377/$H378)*100,1),")")</f>
        <v>(17.7)</v>
      </c>
      <c r="F377" s="302">
        <f>'Ind T6'!X152</f>
        <v>0.96776353087964251</v>
      </c>
      <c r="G377" s="299" t="str">
        <f>CONCATENATE("(",ROUND((F377/$H378)*100,1),")")</f>
        <v>(2.6)</v>
      </c>
      <c r="H377" s="302">
        <f t="shared" ref="H377" si="285">SUM(B377,D377,F377)</f>
        <v>15.734605460073618</v>
      </c>
      <c r="I377" s="299" t="str">
        <f>CONCATENATE("(",ROUND((H377/$H378)*100,1),")")</f>
        <v>(41.8)</v>
      </c>
      <c r="K377" s="302">
        <f t="shared" ref="K377:K378" si="286">B377-B367</f>
        <v>0.85905822549947164</v>
      </c>
      <c r="L377" s="302">
        <f t="shared" ref="L377:L378" si="287">D377-D367</f>
        <v>0.12091191767042719</v>
      </c>
      <c r="M377" s="302">
        <f t="shared" ref="M377:M378" si="288">F377-F367</f>
        <v>6.0166341998571626E-2</v>
      </c>
      <c r="N377" s="302">
        <f t="shared" ref="N377:N378" si="289">SUM(K377:M377)</f>
        <v>1.0401364851684705</v>
      </c>
    </row>
    <row r="378" spans="1:14" x14ac:dyDescent="0.2">
      <c r="A378" s="282" t="s">
        <v>363</v>
      </c>
      <c r="B378" s="302">
        <f>SUM(B376:B377)</f>
        <v>23.76944487167539</v>
      </c>
      <c r="C378" s="299" t="str">
        <f>CONCATENATE("(",ROUND((B378/$H378)*100,1),")")</f>
        <v>(63.1)</v>
      </c>
      <c r="D378" s="302">
        <f>SUM(D376:D377)</f>
        <v>10.955229738873763</v>
      </c>
      <c r="E378" s="299" t="str">
        <f>CONCATENATE("(",ROUND((D378/$H378)*100,1),")")</f>
        <v>(29.1)</v>
      </c>
      <c r="F378" s="302">
        <f>SUM(F376:F377)</f>
        <v>2.9623253894507759</v>
      </c>
      <c r="G378" s="299" t="str">
        <f>CONCATENATE("(",ROUND((F378/$H378)*100,1),")")</f>
        <v>(7.9)</v>
      </c>
      <c r="H378" s="302">
        <f>SUM(H376:H377)</f>
        <v>37.686999999999927</v>
      </c>
      <c r="I378" s="299" t="str">
        <f>CONCATENATE("(",ROUND((H378/$H378)*100,1),")")</f>
        <v>(100)</v>
      </c>
      <c r="K378" s="302">
        <f t="shared" si="286"/>
        <v>1.946899791148951</v>
      </c>
      <c r="L378" s="302">
        <f t="shared" si="287"/>
        <v>0.37490646150332019</v>
      </c>
      <c r="M378" s="302">
        <f t="shared" si="288"/>
        <v>0.17519374734770565</v>
      </c>
      <c r="N378" s="302">
        <f t="shared" si="289"/>
        <v>2.4969999999999768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10.730112878007629</v>
      </c>
      <c r="C387" s="299" t="str">
        <f>CONCATENATE("(",ROUND((B387/$H389)*100,1),")")</f>
        <v>(33.9)</v>
      </c>
      <c r="D387" s="302">
        <f>'Ind T6'!M162</f>
        <v>1.6065352238527839</v>
      </c>
      <c r="E387" s="299" t="str">
        <f>CONCATENATE("(",ROUND((D387/$H389)*100,1),")")</f>
        <v>(5.1)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12.336648101860414</v>
      </c>
      <c r="I387" s="299" t="str">
        <f>CONCATENATE("(",ROUND((H387/$H389)*100,1),")")</f>
        <v>(39)</v>
      </c>
      <c r="K387" s="302">
        <f>B392-B387</f>
        <v>-0.55047485209658298</v>
      </c>
      <c r="L387" s="302">
        <f>D392-D387</f>
        <v>3.292366950195813E-2</v>
      </c>
      <c r="M387" s="302">
        <f>F392-F387</f>
        <v>0</v>
      </c>
      <c r="N387" s="302">
        <f>SUM(K387:M387)</f>
        <v>-0.51755118259462485</v>
      </c>
    </row>
    <row r="388" spans="1:14" x14ac:dyDescent="0.2">
      <c r="A388" s="282" t="s">
        <v>365</v>
      </c>
      <c r="B388" s="302">
        <f>'Ind T6'!L161</f>
        <v>9.823045962668175</v>
      </c>
      <c r="C388" s="299" t="str">
        <f>CONCATENATE("(",ROUND((B388/$H389)*100,1),")")</f>
        <v>(31.1)</v>
      </c>
      <c r="D388" s="302">
        <f>'Ind T6'!M161</f>
        <v>8.3066345400964394</v>
      </c>
      <c r="E388" s="299" t="str">
        <f>CONCATENATE("(",ROUND((D388/$H389)*100,1),")")</f>
        <v>(26.3)</v>
      </c>
      <c r="F388" s="302">
        <f>'Ind T6'!N161</f>
        <v>1.1406713953749754</v>
      </c>
      <c r="G388" s="299" t="str">
        <f>CONCATENATE("(",ROUND((F388/$H389)*100,1),")")</f>
        <v>(3.6)</v>
      </c>
      <c r="H388" s="302">
        <f t="shared" ref="H388" si="290">SUM(B388,D388,F388)</f>
        <v>19.270351898139591</v>
      </c>
      <c r="I388" s="299" t="str">
        <f>CONCATENATE("(",ROUND((H388/$H389)*100,1),")")</f>
        <v>(61)</v>
      </c>
      <c r="K388" s="302">
        <f t="shared" ref="K388:K389" si="291">B393-B388</f>
        <v>-0.31187778322079929</v>
      </c>
      <c r="L388" s="302">
        <f t="shared" ref="L388:L389" si="292">D393-D388</f>
        <v>-0.24729237746788613</v>
      </c>
      <c r="M388" s="302">
        <f t="shared" ref="M388:M389" si="293">F393-F388</f>
        <v>-3.5278656716666523E-2</v>
      </c>
      <c r="N388" s="302">
        <f t="shared" ref="N388:N389" si="294">SUM(K388:M388)</f>
        <v>-0.59444881740535194</v>
      </c>
    </row>
    <row r="389" spans="1:14" x14ac:dyDescent="0.2">
      <c r="A389" s="282" t="s">
        <v>363</v>
      </c>
      <c r="B389" s="302">
        <f>SUM(B387:B388)</f>
        <v>20.553158840675806</v>
      </c>
      <c r="C389" s="299" t="str">
        <f>CONCATENATE("(",ROUND((B389/$H389)*100,1),")")</f>
        <v>(65)</v>
      </c>
      <c r="D389" s="302">
        <f>SUM(D387:D388)</f>
        <v>9.9131697639492238</v>
      </c>
      <c r="E389" s="299" t="str">
        <f>CONCATENATE("(",ROUND((D389/$H389)*100,1),")")</f>
        <v>(31.4)</v>
      </c>
      <c r="F389" s="302">
        <f>SUM(F387:F388)</f>
        <v>1.1406713953749754</v>
      </c>
      <c r="G389" s="299" t="str">
        <f>CONCATENATE("(",ROUND((F389/$H389)*100,1),")")</f>
        <v>(3.6)</v>
      </c>
      <c r="H389" s="302">
        <f>SUM(H387:H388)</f>
        <v>31.607000000000006</v>
      </c>
      <c r="I389" s="299" t="str">
        <f>CONCATENATE("(",ROUND((H389/$H389)*100,1),")")</f>
        <v>(100)</v>
      </c>
      <c r="K389" s="302">
        <f t="shared" si="291"/>
        <v>-0.86235263531738582</v>
      </c>
      <c r="L389" s="302">
        <f t="shared" si="292"/>
        <v>-0.214368707965928</v>
      </c>
      <c r="M389" s="302">
        <f t="shared" si="293"/>
        <v>-3.5278656716666523E-2</v>
      </c>
      <c r="N389" s="302">
        <f t="shared" si="294"/>
        <v>-1.1119999999999803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10.179638025911046</v>
      </c>
      <c r="C392" s="299" t="str">
        <f>CONCATENATE("(",ROUND((B392/$H394)*100,1),")")</f>
        <v>(33.4)</v>
      </c>
      <c r="D392" s="302">
        <f>'Ind T6'!R162</f>
        <v>1.639458893354742</v>
      </c>
      <c r="E392" s="299" t="str">
        <f>CONCATENATE("(",ROUND((D392/$H394)*100,1),")")</f>
        <v>(5.4)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11.819096919265789</v>
      </c>
      <c r="I392" s="299" t="str">
        <f>CONCATENATE("(",ROUND((H392/$H394)*100,1),")")</f>
        <v>(38.8)</v>
      </c>
      <c r="K392" s="302">
        <f>B397-B392</f>
        <v>-0.29043642588952956</v>
      </c>
      <c r="L392" s="302">
        <f>D397-D392</f>
        <v>0.19189106850808191</v>
      </c>
      <c r="M392" s="302">
        <f>F397-F392</f>
        <v>0</v>
      </c>
      <c r="N392" s="302">
        <f>SUM(K392:M392)</f>
        <v>-9.8545357381447651E-2</v>
      </c>
    </row>
    <row r="393" spans="1:14" x14ac:dyDescent="0.2">
      <c r="A393" s="282" t="s">
        <v>365</v>
      </c>
      <c r="B393" s="302">
        <f>'Ind T6'!Q161</f>
        <v>9.5111681794473757</v>
      </c>
      <c r="C393" s="299" t="str">
        <f>CONCATENATE("(",ROUND((B393/$H394)*100,1),")")</f>
        <v>(31.2)</v>
      </c>
      <c r="D393" s="302">
        <f>'Ind T6'!R161</f>
        <v>8.0593421626285533</v>
      </c>
      <c r="E393" s="299" t="str">
        <f>CONCATENATE("(",ROUND((D393/$H394)*100,1),")")</f>
        <v>(26.4)</v>
      </c>
      <c r="F393" s="302">
        <f>'Ind T6'!S161</f>
        <v>1.1053927386583089</v>
      </c>
      <c r="G393" s="299" t="str">
        <f>CONCATENATE("(",ROUND((F393/$H394)*100,1),")")</f>
        <v>(3.6)</v>
      </c>
      <c r="H393" s="302">
        <f t="shared" ref="H393" si="295">SUM(B393,D393,F393)</f>
        <v>18.675903080734237</v>
      </c>
      <c r="I393" s="299" t="str">
        <f>CONCATENATE("(",ROUND((H393/$H394)*100,1),")")</f>
        <v>(61.2)</v>
      </c>
      <c r="K393" s="302">
        <f t="shared" ref="K393:K394" si="296">B398-B393</f>
        <v>0.1209476927935178</v>
      </c>
      <c r="L393" s="302">
        <f t="shared" ref="L393:L394" si="297">D398-D393</f>
        <v>0.1061062466418079</v>
      </c>
      <c r="M393" s="302">
        <f t="shared" ref="M393:M394" si="298">F398-F393</f>
        <v>2.3491417946094106E-2</v>
      </c>
      <c r="N393" s="302">
        <f t="shared" ref="N393:N394" si="299">SUM(K393:M393)</f>
        <v>0.25054535738141981</v>
      </c>
    </row>
    <row r="394" spans="1:14" x14ac:dyDescent="0.2">
      <c r="A394" s="282" t="s">
        <v>363</v>
      </c>
      <c r="B394" s="302">
        <f>SUM(B392:B393)</f>
        <v>19.69080620535842</v>
      </c>
      <c r="C394" s="299" t="str">
        <f>CONCATENATE("(",ROUND((B394/$H394)*100,1),")")</f>
        <v>(64.6)</v>
      </c>
      <c r="D394" s="302">
        <f>SUM(D392:D393)</f>
        <v>9.6988010559832958</v>
      </c>
      <c r="E394" s="299" t="str">
        <f>CONCATENATE("(",ROUND((D394/$H394)*100,1),")")</f>
        <v>(31.8)</v>
      </c>
      <c r="F394" s="302">
        <f>SUM(F392:F393)</f>
        <v>1.1053927386583089</v>
      </c>
      <c r="G394" s="299" t="str">
        <f>CONCATENATE("(",ROUND((F394/$H394)*100,1),")")</f>
        <v>(3.6)</v>
      </c>
      <c r="H394" s="302">
        <f>SUM(H392:H393)</f>
        <v>30.495000000000026</v>
      </c>
      <c r="I394" s="299" t="str">
        <f>CONCATENATE("(",ROUND((H394/$H394)*100,1),")")</f>
        <v>(100)</v>
      </c>
      <c r="K394" s="302">
        <f t="shared" si="296"/>
        <v>-0.16948873309600998</v>
      </c>
      <c r="L394" s="302">
        <f t="shared" si="297"/>
        <v>0.29799731514988892</v>
      </c>
      <c r="M394" s="302">
        <f t="shared" si="298"/>
        <v>2.3491417946094106E-2</v>
      </c>
      <c r="N394" s="302">
        <f t="shared" si="299"/>
        <v>0.15199999999997305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9.8892016000215168</v>
      </c>
      <c r="C397" s="299" t="str">
        <f>CONCATENATE("(",ROUND((B397/$H399)*100,1),")")</f>
        <v>(32.3)</v>
      </c>
      <c r="D397" s="302">
        <f>'Ind T6'!W162</f>
        <v>1.8313499618628239</v>
      </c>
      <c r="E397" s="299" t="str">
        <f>CONCATENATE("(",ROUND((D397/$H399)*100,1),")")</f>
        <v>(6)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11.72055156188434</v>
      </c>
      <c r="I397" s="299" t="str">
        <f>CONCATENATE("(",ROUND((H397/$H399)*100,1),")")</f>
        <v>(38.2)</v>
      </c>
      <c r="K397" s="302">
        <f>B397-B387</f>
        <v>-0.84091127798611254</v>
      </c>
      <c r="L397" s="302">
        <f>D397-D387</f>
        <v>0.22481473801004004</v>
      </c>
      <c r="M397" s="302">
        <f>F397-F387</f>
        <v>0</v>
      </c>
      <c r="N397" s="302">
        <f>SUM(K397:M397)</f>
        <v>-0.6160965399760725</v>
      </c>
    </row>
    <row r="398" spans="1:14" x14ac:dyDescent="0.2">
      <c r="A398" s="282" t="s">
        <v>365</v>
      </c>
      <c r="B398" s="302">
        <f>'Ind T6'!V161</f>
        <v>9.6321158722408935</v>
      </c>
      <c r="C398" s="299" t="str">
        <f>CONCATENATE("(",ROUND((B398/$H399)*100,1),")")</f>
        <v>(31.4)</v>
      </c>
      <c r="D398" s="302">
        <f>'Ind T6'!W161</f>
        <v>8.1654484092703612</v>
      </c>
      <c r="E398" s="299" t="str">
        <f>CONCATENATE("(",ROUND((D398/$H399)*100,1),")")</f>
        <v>(26.6)</v>
      </c>
      <c r="F398" s="302">
        <f>'Ind T6'!X161</f>
        <v>1.128884156604403</v>
      </c>
      <c r="G398" s="299" t="str">
        <f>CONCATENATE("(",ROUND((F398/$H399)*100,1),")")</f>
        <v>(3.7)</v>
      </c>
      <c r="H398" s="302">
        <f t="shared" ref="H398" si="300">SUM(B398,D398,F398)</f>
        <v>18.92644843811566</v>
      </c>
      <c r="I398" s="299" t="str">
        <f>CONCATENATE("(",ROUND((H398/$H399)*100,1),")")</f>
        <v>(61.8)</v>
      </c>
      <c r="K398" s="302">
        <f t="shared" ref="K398:K399" si="301">B398-B388</f>
        <v>-0.19093009042728148</v>
      </c>
      <c r="L398" s="302">
        <f t="shared" ref="L398:L399" si="302">D398-D388</f>
        <v>-0.14118613082607823</v>
      </c>
      <c r="M398" s="302">
        <f t="shared" ref="M398:M399" si="303">F398-F388</f>
        <v>-1.1787238770572417E-2</v>
      </c>
      <c r="N398" s="302">
        <f t="shared" ref="N398:N399" si="304">SUM(K398:M398)</f>
        <v>-0.34390346002393213</v>
      </c>
    </row>
    <row r="399" spans="1:14" x14ac:dyDescent="0.2">
      <c r="A399" s="282" t="s">
        <v>363</v>
      </c>
      <c r="B399" s="302">
        <f>SUM(B397:B398)</f>
        <v>19.52131747226241</v>
      </c>
      <c r="C399" s="299" t="str">
        <f>CONCATENATE("(",ROUND((B399/$H399)*100,1),")")</f>
        <v>(63.7)</v>
      </c>
      <c r="D399" s="302">
        <f>SUM(D397:D398)</f>
        <v>9.9967983711331847</v>
      </c>
      <c r="E399" s="299" t="str">
        <f>CONCATENATE("(",ROUND((D399/$H399)*100,1),")")</f>
        <v>(32.6)</v>
      </c>
      <c r="F399" s="302">
        <f>SUM(F397:F398)</f>
        <v>1.128884156604403</v>
      </c>
      <c r="G399" s="299" t="str">
        <f>CONCATENATE("(",ROUND((F399/$H399)*100,1),")")</f>
        <v>(3.7)</v>
      </c>
      <c r="H399" s="302">
        <f>SUM(H397:H398)</f>
        <v>30.646999999999998</v>
      </c>
      <c r="I399" s="299" t="str">
        <f>CONCATENATE("(",ROUND((H399/$H399)*100,1),")")</f>
        <v>(100)</v>
      </c>
      <c r="K399" s="302">
        <f t="shared" si="301"/>
        <v>-1.0318413684133958</v>
      </c>
      <c r="L399" s="302">
        <f t="shared" si="302"/>
        <v>8.3628607183960924E-2</v>
      </c>
      <c r="M399" s="302">
        <f t="shared" si="303"/>
        <v>-1.1787238770572417E-2</v>
      </c>
      <c r="N399" s="302">
        <f t="shared" si="304"/>
        <v>-0.96000000000000729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8.9691465422831893</v>
      </c>
      <c r="C408" s="299" t="str">
        <f>CONCATENATE("(",ROUND((B408/$H410)*100,1),")")</f>
        <v>(20.9)</v>
      </c>
      <c r="D408" s="302">
        <f>'Ind T6'!M171</f>
        <v>2.1033747973595465</v>
      </c>
      <c r="E408" s="299" t="str">
        <f>CONCATENATE("(",ROUND((D408/$H410)*100,1),")")</f>
        <v>(4.9)</v>
      </c>
      <c r="F408" s="302">
        <f>'Ind T6'!N171</f>
        <v>1.6958175704478908</v>
      </c>
      <c r="G408" s="299" t="str">
        <f>CONCATENATE("(",ROUND((F408/$H410)*100,1),")")</f>
        <v>(3.9)</v>
      </c>
      <c r="H408" s="302">
        <f>SUM(B408,D408,F408)</f>
        <v>12.768338910090627</v>
      </c>
      <c r="I408" s="299" t="str">
        <f>CONCATENATE("(",ROUND((H408/$H410)*100,1),")")</f>
        <v>(29.7)</v>
      </c>
      <c r="K408" s="302">
        <f>B413-B408</f>
        <v>0.41776451136475501</v>
      </c>
      <c r="L408" s="302">
        <f>D413-D408</f>
        <v>0.15716846829201137</v>
      </c>
      <c r="M408" s="302">
        <f>F413-F408</f>
        <v>0.13729995320612409</v>
      </c>
      <c r="N408" s="302">
        <f>SUM(K408:M408)</f>
        <v>0.71223293286289047</v>
      </c>
    </row>
    <row r="409" spans="1:14" x14ac:dyDescent="0.2">
      <c r="A409" s="282" t="s">
        <v>365</v>
      </c>
      <c r="B409" s="302">
        <f>'Ind T6'!L170</f>
        <v>15.808517819551534</v>
      </c>
      <c r="C409" s="299" t="str">
        <f>CONCATENATE("(",ROUND((B409/$H410)*100,1),")")</f>
        <v>(36.8)</v>
      </c>
      <c r="D409" s="302">
        <f>'Ind T6'!M170</f>
        <v>12.947367083976275</v>
      </c>
      <c r="E409" s="299" t="str">
        <f>CONCATENATE("(",ROUND((D409/$H410)*100,1),")")</f>
        <v>(30.1)</v>
      </c>
      <c r="F409" s="302">
        <f>'Ind T6'!N170</f>
        <v>1.4767761863816207</v>
      </c>
      <c r="G409" s="299" t="str">
        <f>CONCATENATE("(",ROUND((F409/$H410)*100,1),")")</f>
        <v>(3.4)</v>
      </c>
      <c r="H409" s="302">
        <f t="shared" ref="H409" si="305">SUM(B409,D409,F409)</f>
        <v>30.232661089909428</v>
      </c>
      <c r="I409" s="299" t="str">
        <f>CONCATENATE("(",ROUND((H409/$H410)*100,1),")")</f>
        <v>(70.3)</v>
      </c>
      <c r="K409" s="302">
        <f t="shared" ref="K409:K410" si="306">B414-B409</f>
        <v>1.3280045221737691</v>
      </c>
      <c r="L409" s="302">
        <f t="shared" ref="L409:L410" si="307">D414-D409</f>
        <v>0.48671860879774798</v>
      </c>
      <c r="M409" s="302">
        <f t="shared" ref="M409:M410" si="308">F414-F409</f>
        <v>0.10704393616552821</v>
      </c>
      <c r="N409" s="302">
        <f t="shared" ref="N409:N410" si="309">SUM(K409:M409)</f>
        <v>1.9217670671370453</v>
      </c>
    </row>
    <row r="410" spans="1:14" x14ac:dyDescent="0.2">
      <c r="A410" s="282" t="s">
        <v>363</v>
      </c>
      <c r="B410" s="302">
        <f>SUM(B408:B409)</f>
        <v>24.777664361834724</v>
      </c>
      <c r="C410" s="299" t="str">
        <f>CONCATENATE("(",ROUND((B410/$H410)*100,1),")")</f>
        <v>(57.6)</v>
      </c>
      <c r="D410" s="302">
        <f>SUM(D408:D409)</f>
        <v>15.050741881335821</v>
      </c>
      <c r="E410" s="299" t="str">
        <f>CONCATENATE("(",ROUND((D410/$H410)*100,1),")")</f>
        <v>(35)</v>
      </c>
      <c r="F410" s="302">
        <f>SUM(F408:F409)</f>
        <v>3.1725937568295115</v>
      </c>
      <c r="G410" s="299" t="str">
        <f>CONCATENATE("(",ROUND((F410/$H410)*100,1),")")</f>
        <v>(7.4)</v>
      </c>
      <c r="H410" s="302">
        <f>SUM(H408:H409)</f>
        <v>43.001000000000055</v>
      </c>
      <c r="I410" s="299" t="str">
        <f>CONCATENATE("(",ROUND((H410/$H410)*100,1),")")</f>
        <v>(100)</v>
      </c>
      <c r="K410" s="302">
        <f t="shared" si="306"/>
        <v>1.7457690335385223</v>
      </c>
      <c r="L410" s="302">
        <f t="shared" si="307"/>
        <v>0.64388707708975979</v>
      </c>
      <c r="M410" s="302">
        <f t="shared" si="308"/>
        <v>0.24434388937165208</v>
      </c>
      <c r="N410" s="302">
        <f t="shared" si="309"/>
        <v>2.6339999999999342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9.3869110536479443</v>
      </c>
      <c r="C413" s="299" t="str">
        <f>CONCATENATE("(",ROUND((B413/$H415)*100,1),")")</f>
        <v>(20.6)</v>
      </c>
      <c r="D413" s="302">
        <f>'Ind T6'!R171</f>
        <v>2.2605432656515578</v>
      </c>
      <c r="E413" s="299" t="str">
        <f>CONCATENATE("(",ROUND((D413/$H415)*100,1),")")</f>
        <v>(5)</v>
      </c>
      <c r="F413" s="302">
        <f>'Ind T6'!S171</f>
        <v>1.8331175236540149</v>
      </c>
      <c r="G413" s="299" t="str">
        <f>CONCATENATE("(",ROUND((F413/$H415)*100,1),")")</f>
        <v>(4)</v>
      </c>
      <c r="H413" s="302">
        <f>SUM(B413,D413,F413)</f>
        <v>13.480571842953516</v>
      </c>
      <c r="I413" s="299" t="str">
        <f>CONCATENATE("(",ROUND((H413/$H415)*100,1),")")</f>
        <v>(29.5)</v>
      </c>
      <c r="K413" s="302">
        <f>B418-B413</f>
        <v>4.8307607505766015E-2</v>
      </c>
      <c r="L413" s="302">
        <f>D418-D413</f>
        <v>0.12105872793042849</v>
      </c>
      <c r="M413" s="302">
        <f>F418-F413</f>
        <v>0.11512984720213626</v>
      </c>
      <c r="N413" s="302">
        <f>SUM(K413:M413)</f>
        <v>0.28449618263833076</v>
      </c>
    </row>
    <row r="414" spans="1:14" x14ac:dyDescent="0.2">
      <c r="A414" s="282" t="s">
        <v>365</v>
      </c>
      <c r="B414" s="302">
        <f>'Ind T6'!Q170</f>
        <v>17.136522341725303</v>
      </c>
      <c r="C414" s="299" t="str">
        <f>CONCATENATE("(",ROUND((B414/$H415)*100,1),")")</f>
        <v>(37.6)</v>
      </c>
      <c r="D414" s="302">
        <f>'Ind T6'!R170</f>
        <v>13.434085692774023</v>
      </c>
      <c r="E414" s="299" t="str">
        <f>CONCATENATE("(",ROUND((D414/$H415)*100,1),")")</f>
        <v>(29.4)</v>
      </c>
      <c r="F414" s="302">
        <f>'Ind T6'!S170</f>
        <v>1.5838201225471489</v>
      </c>
      <c r="G414" s="299" t="str">
        <f>CONCATENATE("(",ROUND((F414/$H415)*100,1),")")</f>
        <v>(3.5)</v>
      </c>
      <c r="H414" s="302">
        <f t="shared" ref="H414" si="310">SUM(B414,D414,F414)</f>
        <v>32.154428157046475</v>
      </c>
      <c r="I414" s="299" t="str">
        <f>CONCATENATE("(",ROUND((H414/$H415)*100,1),")")</f>
        <v>(70.5)</v>
      </c>
      <c r="K414" s="302">
        <f t="shared" ref="K414:K415" si="311">B419-B414</f>
        <v>1.3539595034034768</v>
      </c>
      <c r="L414" s="302">
        <f t="shared" ref="L414:L415" si="312">D419-D414</f>
        <v>-0.18288177547656304</v>
      </c>
      <c r="M414" s="302">
        <f t="shared" ref="M414:M415" si="313">F419-F414</f>
        <v>5.1426089434776445E-2</v>
      </c>
      <c r="N414" s="302">
        <f t="shared" ref="N414:N415" si="314">SUM(K414:M414)</f>
        <v>1.2225038173616902</v>
      </c>
    </row>
    <row r="415" spans="1:14" x14ac:dyDescent="0.2">
      <c r="A415" s="282" t="s">
        <v>363</v>
      </c>
      <c r="B415" s="302">
        <f>SUM(B413:B414)</f>
        <v>26.523433395373246</v>
      </c>
      <c r="C415" s="299" t="str">
        <f>CONCATENATE("(",ROUND((B415/$H415)*100,1),")")</f>
        <v>(58.1)</v>
      </c>
      <c r="D415" s="302">
        <f>SUM(D413:D414)</f>
        <v>15.69462895842558</v>
      </c>
      <c r="E415" s="299" t="str">
        <f>CONCATENATE("(",ROUND((D415/$H415)*100,1),")")</f>
        <v>(34.4)</v>
      </c>
      <c r="F415" s="302">
        <f>SUM(F413:F414)</f>
        <v>3.4169376462011636</v>
      </c>
      <c r="G415" s="299" t="str">
        <f>CONCATENATE("(",ROUND((F415/$H415)*100,1),")")</f>
        <v>(7.5)</v>
      </c>
      <c r="H415" s="302">
        <f>SUM(H413:H414)</f>
        <v>45.634999999999991</v>
      </c>
      <c r="I415" s="299" t="str">
        <f>CONCATENATE("(",ROUND((H415/$H415)*100,1),")")</f>
        <v>(100)</v>
      </c>
      <c r="K415" s="302">
        <f t="shared" si="311"/>
        <v>1.4022671109092428</v>
      </c>
      <c r="L415" s="302">
        <f t="shared" si="312"/>
        <v>-6.1823047546134546E-2</v>
      </c>
      <c r="M415" s="302">
        <f t="shared" si="313"/>
        <v>0.1665559366369127</v>
      </c>
      <c r="N415" s="302">
        <f t="shared" si="314"/>
        <v>1.507000000000021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9.4352186611537103</v>
      </c>
      <c r="C418" s="299" t="str">
        <f>CONCATENATE("(",ROUND((B418/$H420)*100,1),")")</f>
        <v>(20)</v>
      </c>
      <c r="D418" s="302">
        <f>'Ind T6'!W171</f>
        <v>2.3816019935819863</v>
      </c>
      <c r="E418" s="299" t="str">
        <f>CONCATENATE("(",ROUND((D418/$H420)*100,1),")")</f>
        <v>(5.1)</v>
      </c>
      <c r="F418" s="302">
        <f>'Ind T6'!X171</f>
        <v>1.9482473708561512</v>
      </c>
      <c r="G418" s="299" t="str">
        <f>CONCATENATE("(",ROUND((F418/$H420)*100,1),")")</f>
        <v>(4.1)</v>
      </c>
      <c r="H418" s="302">
        <f>SUM(B418,D418,F418)</f>
        <v>13.765068025591848</v>
      </c>
      <c r="I418" s="299" t="str">
        <f>CONCATENATE("(",ROUND((H418/$H420)*100,1),")")</f>
        <v>(29.2)</v>
      </c>
      <c r="K418" s="302">
        <f>B418-B408</f>
        <v>0.46607211887052102</v>
      </c>
      <c r="L418" s="302">
        <f>D418-D408</f>
        <v>0.27822719622243985</v>
      </c>
      <c r="M418" s="302">
        <f>F418-F408</f>
        <v>0.25242980040826035</v>
      </c>
      <c r="N418" s="302">
        <f>SUM(K418:M418)</f>
        <v>0.99672911550122123</v>
      </c>
    </row>
    <row r="419" spans="1:14" x14ac:dyDescent="0.2">
      <c r="A419" s="282" t="s">
        <v>365</v>
      </c>
      <c r="B419" s="302">
        <f>'Ind T6'!V170</f>
        <v>18.49048184512878</v>
      </c>
      <c r="C419" s="299" t="str">
        <f>CONCATENATE("(",ROUND((B419/$H420)*100,1),")")</f>
        <v>(39.2)</v>
      </c>
      <c r="D419" s="302">
        <f>'Ind T6'!W170</f>
        <v>13.25120391729746</v>
      </c>
      <c r="E419" s="299" t="str">
        <f>CONCATENATE("(",ROUND((D419/$H420)*100,1),")")</f>
        <v>(28.1)</v>
      </c>
      <c r="F419" s="302">
        <f>'Ind T6'!X170</f>
        <v>1.6352462119819253</v>
      </c>
      <c r="G419" s="299" t="str">
        <f>CONCATENATE("(",ROUND((F419/$H420)*100,1),")")</f>
        <v>(3.5)</v>
      </c>
      <c r="H419" s="302">
        <f t="shared" ref="H419" si="315">SUM(B419,D419,F419)</f>
        <v>33.376931974408166</v>
      </c>
      <c r="I419" s="299" t="str">
        <f>CONCATENATE("(",ROUND((H419/$H420)*100,1),")")</f>
        <v>(70.8)</v>
      </c>
      <c r="K419" s="302">
        <f t="shared" ref="K419:K420" si="316">B419-B409</f>
        <v>2.6819640255772459</v>
      </c>
      <c r="L419" s="302">
        <f t="shared" ref="L419:L420" si="317">D419-D409</f>
        <v>0.30383683332118494</v>
      </c>
      <c r="M419" s="302">
        <f t="shared" ref="M419:M420" si="318">F419-F409</f>
        <v>0.15847002560030465</v>
      </c>
      <c r="N419" s="302">
        <f t="shared" ref="N419:N420" si="319">SUM(K419:M419)</f>
        <v>3.1442708844987353</v>
      </c>
    </row>
    <row r="420" spans="1:14" x14ac:dyDescent="0.2">
      <c r="A420" s="282" t="s">
        <v>363</v>
      </c>
      <c r="B420" s="302">
        <f>SUM(B418:B419)</f>
        <v>27.925700506282489</v>
      </c>
      <c r="C420" s="299" t="str">
        <f>CONCATENATE("(",ROUND((B420/$H420)*100,1),")")</f>
        <v>(59.2)</v>
      </c>
      <c r="D420" s="302">
        <f>SUM(D418:D419)</f>
        <v>15.632805910879446</v>
      </c>
      <c r="E420" s="299" t="str">
        <f>CONCATENATE("(",ROUND((D420/$H420)*100,1),")")</f>
        <v>(33.2)</v>
      </c>
      <c r="F420" s="302">
        <f>SUM(F418:F419)</f>
        <v>3.5834935828380763</v>
      </c>
      <c r="G420" s="299" t="str">
        <f>CONCATENATE("(",ROUND((F420/$H420)*100,1),")")</f>
        <v>(7.6)</v>
      </c>
      <c r="H420" s="302">
        <f>SUM(H418:H419)</f>
        <v>47.14200000000001</v>
      </c>
      <c r="I420" s="299" t="str">
        <f>CONCATENATE("(",ROUND((H420/$H420)*100,1),")")</f>
        <v>(100)</v>
      </c>
      <c r="K420" s="302">
        <f t="shared" si="316"/>
        <v>3.1480361444477651</v>
      </c>
      <c r="L420" s="302">
        <f t="shared" si="317"/>
        <v>0.58206402954362524</v>
      </c>
      <c r="M420" s="302">
        <f t="shared" si="318"/>
        <v>0.41089982600856478</v>
      </c>
      <c r="N420" s="302">
        <f t="shared" si="319"/>
        <v>4.1409999999999556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8.947736332633589</v>
      </c>
      <c r="C429" s="299" t="str">
        <f>CONCATENATE("(",ROUND((B429/$H431)*100,1),")")</f>
        <v>(13.6)</v>
      </c>
      <c r="D429" s="302">
        <f>'Ind T6'!M180</f>
        <v>3.1853749185774998</v>
      </c>
      <c r="E429" s="299" t="str">
        <f>CONCATENATE("(",ROUND((D429/$H431)*100,1),")")</f>
        <v>(4.8)</v>
      </c>
      <c r="F429" s="302">
        <f>'Ind T6'!N180</f>
        <v>0.89559717093419922</v>
      </c>
      <c r="G429" s="299" t="str">
        <f>CONCATENATE("(",ROUND((F429/$H431)*100,1),")")</f>
        <v>(1.4)</v>
      </c>
      <c r="H429" s="302">
        <f>SUM(B429,D429,F429)</f>
        <v>13.028708422145288</v>
      </c>
      <c r="I429" s="299" t="str">
        <f>CONCATENATE("(",ROUND((H429/$H431)*100,1),")")</f>
        <v>(19.8)</v>
      </c>
      <c r="K429" s="302">
        <f>B434-B429</f>
        <v>0.46541515166027558</v>
      </c>
      <c r="L429" s="302">
        <f>D434-D429</f>
        <v>0.20769061277145706</v>
      </c>
      <c r="M429" s="302">
        <f>F434-F429</f>
        <v>6.4683164980401386E-3</v>
      </c>
      <c r="N429" s="302">
        <f>SUM(K429:M429)</f>
        <v>0.67957408092977278</v>
      </c>
    </row>
    <row r="430" spans="1:14" x14ac:dyDescent="0.2">
      <c r="A430" s="282" t="s">
        <v>365</v>
      </c>
      <c r="B430" s="302">
        <f>'Ind T6'!L179</f>
        <v>26.647275670795377</v>
      </c>
      <c r="C430" s="299" t="str">
        <f>CONCATENATE("(",ROUND((B430/$H431)*100,1),")")</f>
        <v>(40.5)</v>
      </c>
      <c r="D430" s="302">
        <f>'Ind T6'!M179</f>
        <v>23.907297352519702</v>
      </c>
      <c r="E430" s="299" t="str">
        <f>CONCATENATE("(",ROUND((D430/$H431)*100,1),")")</f>
        <v>(36.3)</v>
      </c>
      <c r="F430" s="302">
        <f>'Ind T6'!N179</f>
        <v>2.2527185545396793</v>
      </c>
      <c r="G430" s="299" t="str">
        <f>CONCATENATE("(",ROUND((F430/$H431)*100,1),")")</f>
        <v>(3.4)</v>
      </c>
      <c r="H430" s="302">
        <f t="shared" ref="H430" si="320">SUM(B430,D430,F430)</f>
        <v>52.807291577854755</v>
      </c>
      <c r="I430" s="299" t="str">
        <f>CONCATENATE("(",ROUND((H430/$H431)*100,1),")")</f>
        <v>(80.2)</v>
      </c>
      <c r="K430" s="302">
        <f t="shared" ref="K430:K431" si="321">B435-B430</f>
        <v>1.9975330400875926</v>
      </c>
      <c r="L430" s="302">
        <f t="shared" ref="L430:L431" si="322">D435-D430</f>
        <v>0.39467169926334478</v>
      </c>
      <c r="M430" s="302">
        <f t="shared" ref="M430:M431" si="323">F435-F430</f>
        <v>0.23422117971917533</v>
      </c>
      <c r="N430" s="302">
        <f t="shared" ref="N430:N431" si="324">SUM(K430:M430)</f>
        <v>2.6264259190701127</v>
      </c>
    </row>
    <row r="431" spans="1:14" x14ac:dyDescent="0.2">
      <c r="A431" s="282" t="s">
        <v>363</v>
      </c>
      <c r="B431" s="302">
        <f>SUM(B429:B430)</f>
        <v>35.595012003428963</v>
      </c>
      <c r="C431" s="299" t="str">
        <f>CONCATENATE("(",ROUND((B431/$H431)*100,1),")")</f>
        <v>(54.1)</v>
      </c>
      <c r="D431" s="302">
        <f>SUM(D429:D430)</f>
        <v>27.0926722710972</v>
      </c>
      <c r="E431" s="299" t="str">
        <f>CONCATENATE("(",ROUND((D431/$H431)*100,1),")")</f>
        <v>(41.2)</v>
      </c>
      <c r="F431" s="302">
        <f>SUM(F429:F430)</f>
        <v>3.1483157254738785</v>
      </c>
      <c r="G431" s="299" t="str">
        <f>CONCATENATE("(",ROUND((F431/$H431)*100,1),")")</f>
        <v>(4.8)</v>
      </c>
      <c r="H431" s="302">
        <f>SUM(H429:H430)</f>
        <v>65.836000000000041</v>
      </c>
      <c r="I431" s="299" t="str">
        <f>CONCATENATE("(",ROUND((H431/$H431)*100,1),")")</f>
        <v>(100)</v>
      </c>
      <c r="K431" s="302">
        <f t="shared" si="321"/>
        <v>2.4629481917478699</v>
      </c>
      <c r="L431" s="302">
        <f t="shared" si="322"/>
        <v>0.60236231203480273</v>
      </c>
      <c r="M431" s="302">
        <f t="shared" si="323"/>
        <v>0.24068949621721547</v>
      </c>
      <c r="N431" s="302">
        <f t="shared" si="324"/>
        <v>3.3059999999998881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9.4131514842938646</v>
      </c>
      <c r="C434" s="299" t="str">
        <f>CONCATENATE("(",ROUND((B434/$H436)*100,1),")")</f>
        <v>(13.6)</v>
      </c>
      <c r="D434" s="302">
        <f>'Ind T6'!R180</f>
        <v>3.3930655313489568</v>
      </c>
      <c r="E434" s="299" t="str">
        <f>CONCATENATE("(",ROUND((D434/$H436)*100,1),")")</f>
        <v>(4.9)</v>
      </c>
      <c r="F434" s="302">
        <f>'Ind T6'!S180</f>
        <v>0.90206548743223935</v>
      </c>
      <c r="G434" s="299" t="str">
        <f>CONCATENATE("(",ROUND((F434/$H436)*100,1),")")</f>
        <v>(1.3)</v>
      </c>
      <c r="H434" s="302">
        <f>SUM(B434,D434,F434)</f>
        <v>13.708282503075061</v>
      </c>
      <c r="I434" s="299" t="str">
        <f>CONCATENATE("(",ROUND((H434/$H436)*100,1),")")</f>
        <v>(19.8)</v>
      </c>
      <c r="K434" s="302">
        <f>B439-B434</f>
        <v>0.53370677504876696</v>
      </c>
      <c r="L434" s="302">
        <f>D439-D434</f>
        <v>0.23697936644571804</v>
      </c>
      <c r="M434" s="302">
        <f>F439-F434</f>
        <v>-3.1145459044976231E-2</v>
      </c>
      <c r="N434" s="302">
        <f>SUM(K434:M434)</f>
        <v>0.73954068244950877</v>
      </c>
    </row>
    <row r="435" spans="1:14" x14ac:dyDescent="0.2">
      <c r="A435" s="282" t="s">
        <v>365</v>
      </c>
      <c r="B435" s="302">
        <f>'Ind T6'!Q179</f>
        <v>28.64480871088297</v>
      </c>
      <c r="C435" s="299" t="str">
        <f>CONCATENATE("(",ROUND((B435/$H436)*100,1),")")</f>
        <v>(41.4)</v>
      </c>
      <c r="D435" s="302">
        <f>'Ind T6'!R179</f>
        <v>24.301969051783047</v>
      </c>
      <c r="E435" s="299" t="str">
        <f>CONCATENATE("(",ROUND((D435/$H436)*100,1),")")</f>
        <v>(35.1)</v>
      </c>
      <c r="F435" s="302">
        <f>'Ind T6'!S179</f>
        <v>2.4869397342588546</v>
      </c>
      <c r="G435" s="299" t="str">
        <f>CONCATENATE("(",ROUND((F435/$H436)*100,1),")")</f>
        <v>(3.6)</v>
      </c>
      <c r="H435" s="302">
        <f t="shared" ref="H435" si="325">SUM(B435,D435,F435)</f>
        <v>55.433717496924871</v>
      </c>
      <c r="I435" s="299" t="str">
        <f>CONCATENATE("(",ROUND((H435/$H436)*100,1),")")</f>
        <v>(80.2)</v>
      </c>
      <c r="K435" s="302">
        <f t="shared" ref="K435:K436" si="326">B440-B435</f>
        <v>2.7707568763705765</v>
      </c>
      <c r="L435" s="302">
        <f t="shared" ref="L435:L436" si="327">D440-D435</f>
        <v>-0.49010359077964694</v>
      </c>
      <c r="M435" s="302">
        <f t="shared" ref="M435:M436" si="328">F440-F435</f>
        <v>0.31480603195963486</v>
      </c>
      <c r="N435" s="302">
        <f t="shared" ref="N435:N436" si="329">SUM(K435:M435)</f>
        <v>2.5954593175505645</v>
      </c>
    </row>
    <row r="436" spans="1:14" x14ac:dyDescent="0.2">
      <c r="A436" s="282" t="s">
        <v>363</v>
      </c>
      <c r="B436" s="302">
        <f>SUM(B434:B435)</f>
        <v>38.057960195176832</v>
      </c>
      <c r="C436" s="299" t="str">
        <f>CONCATENATE("(",ROUND((B436/$H436)*100,1),")")</f>
        <v>(55)</v>
      </c>
      <c r="D436" s="302">
        <f>SUM(D434:D435)</f>
        <v>27.695034583132003</v>
      </c>
      <c r="E436" s="299" t="str">
        <f>CONCATENATE("(",ROUND((D436/$H436)*100,1),")")</f>
        <v>(40.1)</v>
      </c>
      <c r="F436" s="302">
        <f>SUM(F434:F435)</f>
        <v>3.389005221691094</v>
      </c>
      <c r="G436" s="299" t="str">
        <f>CONCATENATE("(",ROUND((F436/$H436)*100,1),")")</f>
        <v>(4.9)</v>
      </c>
      <c r="H436" s="302">
        <f>SUM(H434:H435)</f>
        <v>69.141999999999939</v>
      </c>
      <c r="I436" s="299" t="str">
        <f>CONCATENATE("(",ROUND((H436/$H436)*100,1),")")</f>
        <v>(100)</v>
      </c>
      <c r="K436" s="302">
        <f t="shared" si="326"/>
        <v>3.3044636514193471</v>
      </c>
      <c r="L436" s="302">
        <f t="shared" si="327"/>
        <v>-0.25312422433392712</v>
      </c>
      <c r="M436" s="302">
        <f t="shared" si="328"/>
        <v>0.28366057291465863</v>
      </c>
      <c r="N436" s="302">
        <f t="shared" si="329"/>
        <v>3.3350000000000786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9.9468582593426316</v>
      </c>
      <c r="C439" s="299" t="str">
        <f>CONCATENATE("(",ROUND((B439/$H441)*100,1),")")</f>
        <v>(13.7)</v>
      </c>
      <c r="D439" s="302">
        <f>'Ind T6'!W180</f>
        <v>3.6300448977946749</v>
      </c>
      <c r="E439" s="299" t="str">
        <f>CONCATENATE("(",ROUND((D439/$H441)*100,1),")")</f>
        <v>(5)</v>
      </c>
      <c r="F439" s="302">
        <f>'Ind T6'!X180</f>
        <v>0.87092002838726312</v>
      </c>
      <c r="G439" s="299" t="str">
        <f>CONCATENATE("(",ROUND((F439/$H441)*100,1),")")</f>
        <v>(1.2)</v>
      </c>
      <c r="H439" s="302">
        <f>SUM(B439,D439,F439)</f>
        <v>14.44782318552457</v>
      </c>
      <c r="I439" s="299" t="str">
        <f>CONCATENATE("(",ROUND((H439/$H441)*100,1),")")</f>
        <v>(19.9)</v>
      </c>
      <c r="K439" s="302">
        <f>B439-B429</f>
        <v>0.99912192670904254</v>
      </c>
      <c r="L439" s="302">
        <f>D439-D429</f>
        <v>0.4446699792171751</v>
      </c>
      <c r="M439" s="302">
        <f>F439-F429</f>
        <v>-2.4677142546936093E-2</v>
      </c>
      <c r="N439" s="302">
        <f>SUM(K439:M439)</f>
        <v>1.4191147633792816</v>
      </c>
    </row>
    <row r="440" spans="1:14" x14ac:dyDescent="0.2">
      <c r="A440" s="282" t="s">
        <v>365</v>
      </c>
      <c r="B440" s="302">
        <f>'Ind T6'!V179</f>
        <v>31.415565587253546</v>
      </c>
      <c r="C440" s="299" t="str">
        <f>CONCATENATE("(",ROUND((B440/$H441)*100,1),")")</f>
        <v>(43.3)</v>
      </c>
      <c r="D440" s="302">
        <f>'Ind T6'!W179</f>
        <v>23.8118654610034</v>
      </c>
      <c r="E440" s="299" t="str">
        <f>CONCATENATE("(",ROUND((D440/$H441)*100,1),")")</f>
        <v>(32.9)</v>
      </c>
      <c r="F440" s="302">
        <f>'Ind T6'!X179</f>
        <v>2.8017457662184895</v>
      </c>
      <c r="G440" s="299" t="str">
        <f>CONCATENATE("(",ROUND((F440/$H441)*100,1),")")</f>
        <v>(3.9)</v>
      </c>
      <c r="H440" s="302">
        <f t="shared" ref="H440" si="330">SUM(B440,D440,F440)</f>
        <v>58.029176814475434</v>
      </c>
      <c r="I440" s="299" t="str">
        <f>CONCATENATE("(",ROUND((H440/$H441)*100,1),")")</f>
        <v>(80.1)</v>
      </c>
      <c r="K440" s="302">
        <f t="shared" ref="K440:K441" si="331">B440-B430</f>
        <v>4.7682899164581691</v>
      </c>
      <c r="L440" s="302">
        <f t="shared" ref="L440:L441" si="332">D440-D430</f>
        <v>-9.5431891516302159E-2</v>
      </c>
      <c r="M440" s="302">
        <f t="shared" ref="M440:M441" si="333">F440-F430</f>
        <v>0.54902721167881019</v>
      </c>
      <c r="N440" s="302">
        <f t="shared" ref="N440:N441" si="334">SUM(K440:M440)</f>
        <v>5.2218852366206772</v>
      </c>
    </row>
    <row r="441" spans="1:14" x14ac:dyDescent="0.2">
      <c r="A441" s="282" t="s">
        <v>363</v>
      </c>
      <c r="B441" s="302">
        <f>SUM(B439:B440)</f>
        <v>41.36242384659618</v>
      </c>
      <c r="C441" s="299" t="str">
        <f>CONCATENATE("(",ROUND((B441/$H441)*100,1),")")</f>
        <v>(57.1)</v>
      </c>
      <c r="D441" s="302">
        <f>SUM(D439:D440)</f>
        <v>27.441910358798076</v>
      </c>
      <c r="E441" s="299" t="str">
        <f>CONCATENATE("(",ROUND((D441/$H441)*100,1),")")</f>
        <v>(37.9)</v>
      </c>
      <c r="F441" s="302">
        <f>SUM(F439:F440)</f>
        <v>3.6726657946057526</v>
      </c>
      <c r="G441" s="299" t="str">
        <f>CONCATENATE("(",ROUND((F441/$H441)*100,1),")")</f>
        <v>(5.1)</v>
      </c>
      <c r="H441" s="302">
        <f>SUM(H439:H440)</f>
        <v>72.477000000000004</v>
      </c>
      <c r="I441" s="299" t="str">
        <f>CONCATENATE("(",ROUND((H441/$H441)*100,1),")")</f>
        <v>(100)</v>
      </c>
      <c r="K441" s="302">
        <f t="shared" si="331"/>
        <v>5.767411843167217</v>
      </c>
      <c r="L441" s="302">
        <f t="shared" si="332"/>
        <v>0.34923808770087561</v>
      </c>
      <c r="M441" s="302">
        <f t="shared" si="333"/>
        <v>0.5243500691318741</v>
      </c>
      <c r="N441" s="302">
        <f t="shared" si="334"/>
        <v>6.6409999999999663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2.2290372670678544</v>
      </c>
      <c r="C450" s="299" t="str">
        <f>CONCATENATE("(",ROUND((B450/$H452)*100,1),")")</f>
        <v>(17.7)</v>
      </c>
      <c r="D450" s="302">
        <f>'Ind T6'!M189</f>
        <v>2.3791836734563168</v>
      </c>
      <c r="E450" s="299" t="str">
        <f>CONCATENATE("(",ROUND((D450/$H452)*100,1),")")</f>
        <v>(18.9)</v>
      </c>
      <c r="F450" s="302">
        <f>'Ind T6'!N189</f>
        <v>2.1942990240078339</v>
      </c>
      <c r="G450" s="299" t="str">
        <f>CONCATENATE("(",ROUND((F450/$H452)*100,1),")")</f>
        <v>(17.4)</v>
      </c>
      <c r="H450" s="302">
        <f>SUM(B450,D450,F450)</f>
        <v>6.8025199645320056</v>
      </c>
      <c r="I450" s="299" t="str">
        <f>CONCATENATE("(",ROUND((H450/$H452)*100,1),")")</f>
        <v>(53.9)</v>
      </c>
      <c r="K450" s="302">
        <f>B455-B450</f>
        <v>9.0680524294599607E-2</v>
      </c>
      <c r="L450" s="302">
        <f>D455-D450</f>
        <v>0.16768749215228995</v>
      </c>
      <c r="M450" s="302">
        <f>F455-F450</f>
        <v>-7.4200864367157671E-2</v>
      </c>
      <c r="N450" s="302">
        <f>SUM(K450:M450)</f>
        <v>0.18416715207973189</v>
      </c>
    </row>
    <row r="451" spans="1:14" x14ac:dyDescent="0.2">
      <c r="A451" s="282" t="s">
        <v>365</v>
      </c>
      <c r="B451" s="302">
        <f>'Ind T6'!L188</f>
        <v>1.7793700088629019</v>
      </c>
      <c r="C451" s="299" t="str">
        <f>CONCATENATE("(",ROUND((B451/$H452)*100,1),")")</f>
        <v>(14.1)</v>
      </c>
      <c r="D451" s="302">
        <f>'Ind T6'!M188</f>
        <v>3.5278615794053985</v>
      </c>
      <c r="E451" s="299" t="str">
        <f>CONCATENATE("(",ROUND((D451/$H452)*100,1),")")</f>
        <v>(28)</v>
      </c>
      <c r="F451" s="302">
        <f>'Ind T6'!N188</f>
        <v>0.5052484471997013</v>
      </c>
      <c r="G451" s="299" t="str">
        <f>CONCATENATE("(",ROUND((F451/$H452)*100,1),")")</f>
        <v>(4)</v>
      </c>
      <c r="H451" s="302">
        <f t="shared" ref="H451" si="335">SUM(B451,D451,F451)</f>
        <v>5.8124800354680017</v>
      </c>
      <c r="I451" s="299" t="str">
        <f>CONCATENATE("(",ROUND((H451/$H452)*100,1),")")</f>
        <v>(46.1)</v>
      </c>
      <c r="K451" s="302">
        <f t="shared" ref="K451:K452" si="336">B456-B451</f>
        <v>4.9694594174021223E-3</v>
      </c>
      <c r="L451" s="302">
        <f t="shared" ref="L451:L452" si="337">D456-D451</f>
        <v>0.12456582345346057</v>
      </c>
      <c r="M451" s="302">
        <f t="shared" ref="M451:M452" si="338">F456-F451</f>
        <v>-2.5702434950597264E-2</v>
      </c>
      <c r="N451" s="302">
        <f t="shared" ref="N451:N452" si="339">SUM(K451:M451)</f>
        <v>0.10383284792026543</v>
      </c>
    </row>
    <row r="452" spans="1:14" x14ac:dyDescent="0.2">
      <c r="A452" s="282" t="s">
        <v>363</v>
      </c>
      <c r="B452" s="302">
        <f>SUM(B450:B451)</f>
        <v>4.0084072759307565</v>
      </c>
      <c r="C452" s="299" t="str">
        <f>CONCATENATE("(",ROUND((B452/$H452)*100,1),")")</f>
        <v>(31.8)</v>
      </c>
      <c r="D452" s="302">
        <f>SUM(D450:D451)</f>
        <v>5.9070452528617157</v>
      </c>
      <c r="E452" s="299" t="str">
        <f>CONCATENATE("(",ROUND((D452/$H452)*100,1),")")</f>
        <v>(46.8)</v>
      </c>
      <c r="F452" s="302">
        <f>SUM(F450:F451)</f>
        <v>2.6995474712075351</v>
      </c>
      <c r="G452" s="299" t="str">
        <f>CONCATENATE("(",ROUND((F452/$H452)*100,1),")")</f>
        <v>(21.4)</v>
      </c>
      <c r="H452" s="302">
        <f>SUM(H450:H451)</f>
        <v>12.615000000000007</v>
      </c>
      <c r="I452" s="299" t="str">
        <f>CONCATENATE("(",ROUND((H452/$H452)*100,1),")")</f>
        <v>(100)</v>
      </c>
      <c r="K452" s="302">
        <f t="shared" si="336"/>
        <v>9.5649983712001507E-2</v>
      </c>
      <c r="L452" s="302">
        <f t="shared" si="337"/>
        <v>0.29225331560575007</v>
      </c>
      <c r="M452" s="302">
        <f t="shared" si="338"/>
        <v>-9.9903299317754879E-2</v>
      </c>
      <c r="N452" s="302">
        <f t="shared" si="339"/>
        <v>0.2879999999999967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2.319717791362454</v>
      </c>
      <c r="C455" s="299" t="str">
        <f>CONCATENATE("(",ROUND((B455/$H457)*100,1),")")</f>
        <v>(18)</v>
      </c>
      <c r="D455" s="302">
        <f>'Ind T6'!R189</f>
        <v>2.5468711656086067</v>
      </c>
      <c r="E455" s="299" t="str">
        <f>CONCATENATE("(",ROUND((D455/$H457)*100,1),")")</f>
        <v>(19.7)</v>
      </c>
      <c r="F455" s="302">
        <f>'Ind T6'!S189</f>
        <v>2.1200981596406763</v>
      </c>
      <c r="G455" s="299" t="str">
        <f>CONCATENATE("(",ROUND((F455/$H457)*100,1),")")</f>
        <v>(16.4)</v>
      </c>
      <c r="H455" s="302">
        <f>SUM(B455,D455,F455)</f>
        <v>6.986687116611737</v>
      </c>
      <c r="I455" s="299" t="str">
        <f>CONCATENATE("(",ROUND((H455/$H457)*100,1),")")</f>
        <v>(54.1)</v>
      </c>
      <c r="K455" s="302">
        <f>B460-B455</f>
        <v>0.19365603352068028</v>
      </c>
      <c r="L455" s="302">
        <f>D460-D455</f>
        <v>0.31144574167075412</v>
      </c>
      <c r="M455" s="302">
        <f>F460-F455</f>
        <v>0.20636818025278192</v>
      </c>
      <c r="N455" s="302">
        <f>SUM(K455:M455)</f>
        <v>0.71146995544421632</v>
      </c>
    </row>
    <row r="456" spans="1:14" x14ac:dyDescent="0.2">
      <c r="A456" s="282" t="s">
        <v>365</v>
      </c>
      <c r="B456" s="302">
        <f>'Ind T6'!Q188</f>
        <v>1.784339468280304</v>
      </c>
      <c r="C456" s="299" t="str">
        <f>CONCATENATE("(",ROUND((B456/$H457)*100,1),")")</f>
        <v>(13.8)</v>
      </c>
      <c r="D456" s="302">
        <f>'Ind T6'!R188</f>
        <v>3.652427402858859</v>
      </c>
      <c r="E456" s="299" t="str">
        <f>CONCATENATE("(",ROUND((D456/$H457)*100,1),")")</f>
        <v>(28.3)</v>
      </c>
      <c r="F456" s="302">
        <f>'Ind T6'!S188</f>
        <v>0.47954601224910404</v>
      </c>
      <c r="G456" s="299" t="str">
        <f>CONCATENATE("(",ROUND((F456/$H457)*100,1),")")</f>
        <v>(3.7)</v>
      </c>
      <c r="H456" s="302">
        <f t="shared" ref="H456" si="340">SUM(B456,D456,F456)</f>
        <v>5.916312883388267</v>
      </c>
      <c r="I456" s="299" t="str">
        <f>CONCATENATE("(",ROUND((H456/$H457)*100,1),")")</f>
        <v>(45.9)</v>
      </c>
      <c r="K456" s="302">
        <f t="shared" ref="K456:K457" si="341">B461-B456</f>
        <v>2.9270967074923826E-2</v>
      </c>
      <c r="L456" s="302">
        <f t="shared" ref="L456:L457" si="342">D461-D456</f>
        <v>0.3003619938098856</v>
      </c>
      <c r="M456" s="302">
        <f t="shared" ref="M456:M457" si="343">F461-F456</f>
        <v>7.8897083670992962E-2</v>
      </c>
      <c r="N456" s="302">
        <f t="shared" ref="N456:N457" si="344">SUM(K456:M456)</f>
        <v>0.40853004455580239</v>
      </c>
    </row>
    <row r="457" spans="1:14" x14ac:dyDescent="0.2">
      <c r="A457" s="282" t="s">
        <v>363</v>
      </c>
      <c r="B457" s="302">
        <f>SUM(B455:B456)</f>
        <v>4.104057259642758</v>
      </c>
      <c r="C457" s="299" t="str">
        <f>CONCATENATE("(",ROUND((B457/$H457)*100,1),")")</f>
        <v>(31.8)</v>
      </c>
      <c r="D457" s="302">
        <f>SUM(D455:D456)</f>
        <v>6.1992985684674657</v>
      </c>
      <c r="E457" s="299" t="str">
        <f>CONCATENATE("(",ROUND((D457/$H457)*100,1),")")</f>
        <v>(48)</v>
      </c>
      <c r="F457" s="302">
        <f>SUM(F455:F456)</f>
        <v>2.5996441718897803</v>
      </c>
      <c r="G457" s="299" t="str">
        <f>CONCATENATE("(",ROUND((F457/$H457)*100,1),")")</f>
        <v>(20.1)</v>
      </c>
      <c r="H457" s="302">
        <f>SUM(H455:H456)</f>
        <v>12.903000000000004</v>
      </c>
      <c r="I457" s="299" t="str">
        <f>CONCATENATE("(",ROUND((H457/$H457)*100,1),")")</f>
        <v>(100)</v>
      </c>
      <c r="K457" s="302">
        <f t="shared" si="341"/>
        <v>0.22292700059560389</v>
      </c>
      <c r="L457" s="302">
        <f t="shared" si="342"/>
        <v>0.61180773548063971</v>
      </c>
      <c r="M457" s="302">
        <f t="shared" si="343"/>
        <v>0.28526526392377516</v>
      </c>
      <c r="N457" s="302">
        <f t="shared" si="344"/>
        <v>1.1200000000000188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2.5133738248831343</v>
      </c>
      <c r="C460" s="299" t="str">
        <f>CONCATENATE("(",ROUND((B460/$H462)*100,1),")")</f>
        <v>(17.9)</v>
      </c>
      <c r="D460" s="302">
        <f>'Ind T6'!W189</f>
        <v>2.8583169072793608</v>
      </c>
      <c r="E460" s="299" t="str">
        <f>CONCATENATE("(",ROUND((D460/$H462)*100,1),")")</f>
        <v>(20.4)</v>
      </c>
      <c r="F460" s="302">
        <f>'Ind T6'!X189</f>
        <v>2.3264663398934582</v>
      </c>
      <c r="G460" s="299" t="str">
        <f>CONCATENATE("(",ROUND((F460/$H462)*100,1),")")</f>
        <v>(16.6)</v>
      </c>
      <c r="H460" s="302">
        <f>SUM(B460,D460,F460)</f>
        <v>7.6981570720559533</v>
      </c>
      <c r="I460" s="299" t="str">
        <f>CONCATENATE("(",ROUND((H460/$H462)*100,1),")")</f>
        <v>(54.9)</v>
      </c>
      <c r="K460" s="302">
        <f>B460-B450</f>
        <v>0.28433655781527989</v>
      </c>
      <c r="L460" s="302">
        <f>D460-D450</f>
        <v>0.47913323382304407</v>
      </c>
      <c r="M460" s="302">
        <f>F460-F450</f>
        <v>0.13216731588562425</v>
      </c>
      <c r="N460" s="302">
        <f>SUM(K460:M460)</f>
        <v>0.89563710752394821</v>
      </c>
    </row>
    <row r="461" spans="1:14" x14ac:dyDescent="0.2">
      <c r="A461" s="282" t="s">
        <v>365</v>
      </c>
      <c r="B461" s="302">
        <f>'Ind T6'!V188</f>
        <v>1.8136104353552278</v>
      </c>
      <c r="C461" s="299" t="str">
        <f>CONCATENATE("(",ROUND((B461/$H462)*100,1),")")</f>
        <v>(12.9)</v>
      </c>
      <c r="D461" s="302">
        <f>'Ind T6'!W188</f>
        <v>3.9527893966687446</v>
      </c>
      <c r="E461" s="299" t="str">
        <f>CONCATENATE("(",ROUND((D461/$H462)*100,1),")")</f>
        <v>(28.2)</v>
      </c>
      <c r="F461" s="302">
        <f>'Ind T6'!X188</f>
        <v>0.558443095920097</v>
      </c>
      <c r="G461" s="299" t="str">
        <f>CONCATENATE("(",ROUND((F461/$H462)*100,1),")")</f>
        <v>(4)</v>
      </c>
      <c r="H461" s="302">
        <f t="shared" ref="H461" si="345">SUM(B461,D461,F461)</f>
        <v>6.3248429279440694</v>
      </c>
      <c r="I461" s="299" t="str">
        <f>CONCATENATE("(",ROUND((H461/$H462)*100,1),")")</f>
        <v>(45.1)</v>
      </c>
      <c r="K461" s="302">
        <f t="shared" ref="K461:K462" si="346">B461-B451</f>
        <v>3.4240426492325948E-2</v>
      </c>
      <c r="L461" s="302">
        <f t="shared" ref="L461:L462" si="347">D461-D451</f>
        <v>0.42492781726334616</v>
      </c>
      <c r="M461" s="302">
        <f t="shared" ref="M461:M462" si="348">F461-F451</f>
        <v>5.3194648720395699E-2</v>
      </c>
      <c r="N461" s="302">
        <f t="shared" ref="N461:N462" si="349">SUM(K461:M461)</f>
        <v>0.51236289247606781</v>
      </c>
    </row>
    <row r="462" spans="1:14" x14ac:dyDescent="0.2">
      <c r="A462" s="282" t="s">
        <v>363</v>
      </c>
      <c r="B462" s="302">
        <f>SUM(B460:B461)</f>
        <v>4.3269842602383619</v>
      </c>
      <c r="C462" s="299" t="str">
        <f>CONCATENATE("(",ROUND((B462/$H462)*100,1),")")</f>
        <v>(30.9)</v>
      </c>
      <c r="D462" s="302">
        <f>SUM(D460:D461)</f>
        <v>6.8111063039481055</v>
      </c>
      <c r="E462" s="299" t="str">
        <f>CONCATENATE("(",ROUND((D462/$H462)*100,1),")")</f>
        <v>(48.6)</v>
      </c>
      <c r="F462" s="302">
        <f>SUM(F460:F461)</f>
        <v>2.8849094358135554</v>
      </c>
      <c r="G462" s="299" t="str">
        <f>CONCATENATE("(",ROUND((F462/$H462)*100,1),")")</f>
        <v>(20.6)</v>
      </c>
      <c r="H462" s="302">
        <f>SUM(H460:H461)</f>
        <v>14.023000000000023</v>
      </c>
      <c r="I462" s="299" t="str">
        <f>CONCATENATE("(",ROUND((H462/$H462)*100,1),")")</f>
        <v>(100)</v>
      </c>
      <c r="K462" s="302">
        <f t="shared" si="346"/>
        <v>0.31857698430760539</v>
      </c>
      <c r="L462" s="302">
        <f t="shared" si="347"/>
        <v>0.90406105108638979</v>
      </c>
      <c r="M462" s="302">
        <f t="shared" si="348"/>
        <v>0.18536196460602028</v>
      </c>
      <c r="N462" s="302">
        <f t="shared" si="349"/>
        <v>1.4080000000000155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3.2086065564055226</v>
      </c>
      <c r="C471" s="299" t="str">
        <f>CONCATENATE("(",ROUND((B471/$H473)*100,1),")")</f>
        <v>(24)</v>
      </c>
      <c r="D471" s="302">
        <f>'Ind T6'!M198</f>
        <v>1.2345979014824446</v>
      </c>
      <c r="E471" s="299" t="str">
        <f>CONCATENATE("(",ROUND((D471/$H473)*100,1),")")</f>
        <v>(9.2)</v>
      </c>
      <c r="F471" s="302">
        <f>'Ind T6'!N198</f>
        <v>0</v>
      </c>
      <c r="G471" s="299" t="str">
        <f>CONCATENATE("(",ROUND((F471/$H473)*100,1),")")</f>
        <v>(0)</v>
      </c>
      <c r="H471" s="302">
        <f>SUM(B471,D471,F471)</f>
        <v>4.4432044578879673</v>
      </c>
      <c r="I471" s="299" t="str">
        <f>CONCATENATE("(",ROUND((H471/$H473)*100,1),")")</f>
        <v>(33.2)</v>
      </c>
      <c r="K471" s="302">
        <f>B476-B471</f>
        <v>-0.49918556562347982</v>
      </c>
      <c r="L471" s="302">
        <f>D476-D471</f>
        <v>-0.2285553806524081</v>
      </c>
      <c r="M471" s="302">
        <f>F476-F471</f>
        <v>0</v>
      </c>
      <c r="N471" s="302">
        <f>SUM(K471:M471)</f>
        <v>-0.72774094627588792</v>
      </c>
    </row>
    <row r="472" spans="1:14" x14ac:dyDescent="0.2">
      <c r="A472" s="282" t="s">
        <v>365</v>
      </c>
      <c r="B472" s="302">
        <f>'Ind T6'!L197</f>
        <v>2.0172235461514294</v>
      </c>
      <c r="C472" s="299" t="str">
        <f>CONCATENATE("(",ROUND((B472/$H473)*100,1),")")</f>
        <v>(15.1)</v>
      </c>
      <c r="D472" s="302">
        <f>'Ind T6'!M197</f>
        <v>1.9744051218346801</v>
      </c>
      <c r="E472" s="299" t="str">
        <f>CONCATENATE("(",ROUND((D472/$H473)*100,1),")")</f>
        <v>(14.8)</v>
      </c>
      <c r="F472" s="302">
        <f>'Ind T6'!N197</f>
        <v>4.9411668741259156</v>
      </c>
      <c r="G472" s="299" t="str">
        <f>CONCATENATE("(",ROUND((F472/$H473)*100,1),")")</f>
        <v>(36.9)</v>
      </c>
      <c r="H472" s="302">
        <f t="shared" ref="H472" si="350">SUM(B472,D472,F472)</f>
        <v>8.9327955421120251</v>
      </c>
      <c r="I472" s="299" t="str">
        <f>CONCATENATE("(",ROUND((H472/$H473)*100,1),")")</f>
        <v>(66.8)</v>
      </c>
      <c r="K472" s="302">
        <f t="shared" ref="K472:K473" si="351">B477-B472</f>
        <v>-0.41914621354072135</v>
      </c>
      <c r="L472" s="302">
        <f t="shared" ref="L472:L473" si="352">D477-D472</f>
        <v>-0.38314584848112232</v>
      </c>
      <c r="M472" s="302">
        <f t="shared" ref="M472:M473" si="353">F477-F472</f>
        <v>-0.88896699170225979</v>
      </c>
      <c r="N472" s="302">
        <f t="shared" ref="N472:N473" si="354">SUM(K472:M472)</f>
        <v>-1.6912590537241035</v>
      </c>
    </row>
    <row r="473" spans="1:14" x14ac:dyDescent="0.2">
      <c r="A473" s="282" t="s">
        <v>363</v>
      </c>
      <c r="B473" s="302">
        <f>SUM(B471:B472)</f>
        <v>5.2258301025569516</v>
      </c>
      <c r="C473" s="299" t="str">
        <f>CONCATENATE("(",ROUND((B473/$H473)*100,1),")")</f>
        <v>(39.1)</v>
      </c>
      <c r="D473" s="302">
        <f>SUM(D471:D472)</f>
        <v>3.2090030233171247</v>
      </c>
      <c r="E473" s="299" t="str">
        <f>CONCATENATE("(",ROUND((D473/$H473)*100,1),")")</f>
        <v>(24)</v>
      </c>
      <c r="F473" s="302">
        <f>SUM(F471:F472)</f>
        <v>4.9411668741259156</v>
      </c>
      <c r="G473" s="299" t="str">
        <f>CONCATENATE("(",ROUND((F473/$H473)*100,1),")")</f>
        <v>(36.9)</v>
      </c>
      <c r="H473" s="302">
        <f>SUM(H471:H472)</f>
        <v>13.375999999999992</v>
      </c>
      <c r="I473" s="299" t="str">
        <f>CONCATENATE("(",ROUND((H473/$H473)*100,1),")")</f>
        <v>(100)</v>
      </c>
      <c r="K473" s="302">
        <f t="shared" si="351"/>
        <v>-0.91833177916420095</v>
      </c>
      <c r="L473" s="302">
        <f t="shared" si="352"/>
        <v>-0.61170122913353042</v>
      </c>
      <c r="M473" s="302">
        <f t="shared" si="353"/>
        <v>-0.88896699170225979</v>
      </c>
      <c r="N473" s="302">
        <f t="shared" si="354"/>
        <v>-2.4189999999999912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2.7094209907820428</v>
      </c>
      <c r="C476" s="299" t="str">
        <f>CONCATENATE("(",ROUND((B476/$H478)*100,1),")")</f>
        <v>(24.7)</v>
      </c>
      <c r="D476" s="302">
        <f>'Ind T6'!R198</f>
        <v>1.0060425208300365</v>
      </c>
      <c r="E476" s="299" t="str">
        <f>CONCATENATE("(",ROUND((D476/$H478)*100,1),")")</f>
        <v>(9.2)</v>
      </c>
      <c r="F476" s="302">
        <f>'Ind T6'!S198</f>
        <v>0</v>
      </c>
      <c r="G476" s="299" t="str">
        <f>CONCATENATE("(",ROUND((F476/$H478)*100,1),")")</f>
        <v>(0)</v>
      </c>
      <c r="H476" s="302">
        <f>SUM(B476,D476,F476)</f>
        <v>3.7154635116120796</v>
      </c>
      <c r="I476" s="299" t="str">
        <f>CONCATENATE("(",ROUND((H476/$H478)*100,1),")")</f>
        <v>(33.9)</v>
      </c>
      <c r="K476" s="302">
        <f>B481-B476</f>
        <v>-6.3484486335491308E-2</v>
      </c>
      <c r="L476" s="302">
        <f>D481-D476</f>
        <v>-6.5281597263041613E-2</v>
      </c>
      <c r="M476" s="302">
        <f>F481-F476</f>
        <v>0</v>
      </c>
      <c r="N476" s="302">
        <f>SUM(K476:M476)</f>
        <v>-0.12876608359853292</v>
      </c>
    </row>
    <row r="477" spans="1:14" x14ac:dyDescent="0.2">
      <c r="A477" s="282" t="s">
        <v>365</v>
      </c>
      <c r="B477" s="302">
        <f>'Ind T6'!Q197</f>
        <v>1.5980773326107081</v>
      </c>
      <c r="C477" s="299" t="str">
        <f>CONCATENATE("(",ROUND((B477/$H478)*100,1),")")</f>
        <v>(14.6)</v>
      </c>
      <c r="D477" s="302">
        <f>'Ind T6'!R197</f>
        <v>1.5912592733535578</v>
      </c>
      <c r="E477" s="299" t="str">
        <f>CONCATENATE("(",ROUND((D477/$H478)*100,1),")")</f>
        <v>(14.5)</v>
      </c>
      <c r="F477" s="302">
        <f>'Ind T6'!S197</f>
        <v>4.0521998824236558</v>
      </c>
      <c r="G477" s="299" t="str">
        <f>CONCATENATE("(",ROUND((F477/$H478)*100,1),")")</f>
        <v>(37)</v>
      </c>
      <c r="H477" s="302">
        <f t="shared" ref="H477" si="355">SUM(B477,D477,F477)</f>
        <v>7.2415364883879221</v>
      </c>
      <c r="I477" s="299" t="str">
        <f>CONCATENATE("(",ROUND((H477/$H478)*100,1),")")</f>
        <v>(66.1)</v>
      </c>
      <c r="K477" s="302">
        <f t="shared" ref="K477:K478" si="356">B482-B477</f>
        <v>-0.17616954361229031</v>
      </c>
      <c r="L477" s="302">
        <f t="shared" ref="L477:L478" si="357">D482-D477</f>
        <v>-0.1556150383715218</v>
      </c>
      <c r="M477" s="302">
        <f t="shared" ref="M477:M478" si="358">F482-F477</f>
        <v>-0.33444933441765823</v>
      </c>
      <c r="N477" s="302">
        <f t="shared" ref="N477:N478" si="359">SUM(K477:M477)</f>
        <v>-0.66623391640147034</v>
      </c>
    </row>
    <row r="478" spans="1:14" x14ac:dyDescent="0.2">
      <c r="A478" s="282" t="s">
        <v>363</v>
      </c>
      <c r="B478" s="302">
        <f>SUM(B476:B477)</f>
        <v>4.3074983233927506</v>
      </c>
      <c r="C478" s="299" t="str">
        <f>CONCATENATE("(",ROUND((B478/$H478)*100,1),")")</f>
        <v>(39.3)</v>
      </c>
      <c r="D478" s="302">
        <f>SUM(D476:D477)</f>
        <v>2.5973017941835943</v>
      </c>
      <c r="E478" s="299" t="str">
        <f>CONCATENATE("(",ROUND((D478/$H478)*100,1),")")</f>
        <v>(23.7)</v>
      </c>
      <c r="F478" s="302">
        <f>SUM(F476:F477)</f>
        <v>4.0521998824236558</v>
      </c>
      <c r="G478" s="299" t="str">
        <f>CONCATENATE("(",ROUND((F478/$H478)*100,1),")")</f>
        <v>(37)</v>
      </c>
      <c r="H478" s="302">
        <f>SUM(H476:H477)</f>
        <v>10.957000000000001</v>
      </c>
      <c r="I478" s="299" t="str">
        <f>CONCATENATE("(",ROUND((H478/$H478)*100,1),")")</f>
        <v>(100)</v>
      </c>
      <c r="K478" s="302">
        <f t="shared" si="356"/>
        <v>-0.23965402994778184</v>
      </c>
      <c r="L478" s="302">
        <f t="shared" si="357"/>
        <v>-0.22089663563456341</v>
      </c>
      <c r="M478" s="302">
        <f t="shared" si="358"/>
        <v>-0.33444933441765823</v>
      </c>
      <c r="N478" s="302">
        <f t="shared" si="359"/>
        <v>-0.79500000000000348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2.6459365044465515</v>
      </c>
      <c r="C481" s="299" t="str">
        <f>CONCATENATE("(",ROUND((B481/$H483)*100,1),")")</f>
        <v>(26)</v>
      </c>
      <c r="D481" s="302">
        <f>'Ind T6'!W198</f>
        <v>0.94076092356699492</v>
      </c>
      <c r="E481" s="299" t="str">
        <f>CONCATENATE("(",ROUND((D481/$H483)*100,1),")")</f>
        <v>(9.3)</v>
      </c>
      <c r="F481" s="302">
        <f>'Ind T6'!X198</f>
        <v>0</v>
      </c>
      <c r="G481" s="299" t="str">
        <f>CONCATENATE("(",ROUND((F481/$H483)*100,1),")")</f>
        <v>(0)</v>
      </c>
      <c r="H481" s="302">
        <f>SUM(B481,D481,F481)</f>
        <v>3.5866974280135464</v>
      </c>
      <c r="I481" s="299" t="str">
        <f>CONCATENATE("(",ROUND((H481/$H483)*100,1),")")</f>
        <v>(35.3)</v>
      </c>
      <c r="K481" s="302">
        <f>B481-B471</f>
        <v>-0.56267005195897113</v>
      </c>
      <c r="L481" s="302">
        <f>D481-D471</f>
        <v>-0.29383697791544972</v>
      </c>
      <c r="M481" s="302">
        <f>F481-F471</f>
        <v>0</v>
      </c>
      <c r="N481" s="302">
        <f>SUM(K481:M481)</f>
        <v>-0.85650702987442084</v>
      </c>
    </row>
    <row r="482" spans="1:14" x14ac:dyDescent="0.2">
      <c r="A482" s="282" t="s">
        <v>365</v>
      </c>
      <c r="B482" s="302">
        <f>'Ind T6'!V197</f>
        <v>1.4219077889984177</v>
      </c>
      <c r="C482" s="299" t="str">
        <f>CONCATENATE("(",ROUND((B482/$H483)*100,1),")")</f>
        <v>(14)</v>
      </c>
      <c r="D482" s="302">
        <f>'Ind T6'!W197</f>
        <v>1.435644234982036</v>
      </c>
      <c r="E482" s="299" t="str">
        <f>CONCATENATE("(",ROUND((D482/$H483)*100,1),")")</f>
        <v>(14.1)</v>
      </c>
      <c r="F482" s="302">
        <f>'Ind T6'!X197</f>
        <v>3.7177505480059976</v>
      </c>
      <c r="G482" s="299" t="str">
        <f>CONCATENATE("(",ROUND((F482/$H483)*100,1),")")</f>
        <v>(36.6)</v>
      </c>
      <c r="H482" s="302">
        <f t="shared" ref="H482" si="360">SUM(B482,D482,F482)</f>
        <v>6.5753025719864517</v>
      </c>
      <c r="I482" s="299" t="str">
        <f>CONCATENATE("(",ROUND((H482/$H483)*100,1),")")</f>
        <v>(64.7)</v>
      </c>
      <c r="K482" s="302">
        <f t="shared" ref="K482:K483" si="361">B482-B472</f>
        <v>-0.59531575715301166</v>
      </c>
      <c r="L482" s="302">
        <f t="shared" ref="L482:L483" si="362">D482-D472</f>
        <v>-0.53876088685264412</v>
      </c>
      <c r="M482" s="302">
        <f t="shared" ref="M482:M483" si="363">F482-F472</f>
        <v>-1.223416326119918</v>
      </c>
      <c r="N482" s="302">
        <f t="shared" ref="N482:N483" si="364">SUM(K482:M482)</f>
        <v>-2.3574929701255738</v>
      </c>
    </row>
    <row r="483" spans="1:14" x14ac:dyDescent="0.2">
      <c r="A483" s="282" t="s">
        <v>363</v>
      </c>
      <c r="B483" s="302">
        <f>SUM(B481:B482)</f>
        <v>4.0678442934449688</v>
      </c>
      <c r="C483" s="299" t="str">
        <f>CONCATENATE("(",ROUND((B483/$H483)*100,1),")")</f>
        <v>(40)</v>
      </c>
      <c r="D483" s="302">
        <f>SUM(D481:D482)</f>
        <v>2.3764051585490309</v>
      </c>
      <c r="E483" s="299" t="str">
        <f>CONCATENATE("(",ROUND((D483/$H483)*100,1),")")</f>
        <v>(23.4)</v>
      </c>
      <c r="F483" s="302">
        <f>SUM(F481:F482)</f>
        <v>3.7177505480059976</v>
      </c>
      <c r="G483" s="299" t="str">
        <f>CONCATENATE("(",ROUND((F483/$H483)*100,1),")")</f>
        <v>(36.6)</v>
      </c>
      <c r="H483" s="302">
        <f>SUM(H481:H482)</f>
        <v>10.161999999999999</v>
      </c>
      <c r="I483" s="299" t="str">
        <f>CONCATENATE("(",ROUND((H483/$H483)*100,1),")")</f>
        <v>(100)</v>
      </c>
      <c r="K483" s="302">
        <f t="shared" si="361"/>
        <v>-1.1579858091119828</v>
      </c>
      <c r="L483" s="302">
        <f t="shared" si="362"/>
        <v>-0.83259786476809383</v>
      </c>
      <c r="M483" s="302">
        <f t="shared" si="363"/>
        <v>-1.223416326119918</v>
      </c>
      <c r="N483" s="302">
        <f t="shared" si="364"/>
        <v>-3.2139999999999946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North East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2.7745339150969339E-2</v>
      </c>
      <c r="C8" s="300">
        <v>1.5226100753725555E-2</v>
      </c>
      <c r="D8" s="300">
        <v>0</v>
      </c>
      <c r="E8" s="300">
        <f>SUM(B8:D8)</f>
        <v>4.2971439904694896E-2</v>
      </c>
      <c r="F8" s="300"/>
      <c r="G8" s="300">
        <v>0.43879352440701125</v>
      </c>
      <c r="H8" s="300">
        <v>1.5708598726102516E-2</v>
      </c>
      <c r="I8" s="300">
        <v>0.1804743453686872</v>
      </c>
      <c r="J8" s="300">
        <f>SUM(G8:I8)</f>
        <v>0.63497646850180101</v>
      </c>
      <c r="K8" s="300"/>
      <c r="L8" s="300">
        <v>3.6637314254421294E-2</v>
      </c>
      <c r="M8" s="300">
        <v>1.9539900936017145E-2</v>
      </c>
      <c r="N8" s="300">
        <v>0.53804512932658299</v>
      </c>
      <c r="O8" s="300">
        <f>SUM(L8:N8)</f>
        <v>0.59422234451702138</v>
      </c>
      <c r="P8" s="300"/>
      <c r="Q8" s="300">
        <v>3.7710031905650115E-2</v>
      </c>
      <c r="R8" s="300">
        <v>1.9553349877222535E-2</v>
      </c>
      <c r="S8" s="300">
        <v>0.56565047857338946</v>
      </c>
      <c r="T8" s="300">
        <f>SUM(Q8:S8)</f>
        <v>0.62291386035626206</v>
      </c>
      <c r="U8" s="300"/>
      <c r="V8" s="300">
        <v>3.8754310346787849E-2</v>
      </c>
      <c r="W8" s="300">
        <v>1.8853448276933391E-2</v>
      </c>
      <c r="X8" s="300">
        <v>0.59877155173725871</v>
      </c>
      <c r="Y8" s="300">
        <f>SUM(V8:X8)</f>
        <v>0.65637931036097996</v>
      </c>
    </row>
    <row r="9" spans="1:25" x14ac:dyDescent="0.2">
      <c r="A9" s="260" t="s">
        <v>364</v>
      </c>
      <c r="B9" s="300">
        <v>1.1771467671557805</v>
      </c>
      <c r="C9" s="300">
        <v>0.29267949226521489</v>
      </c>
      <c r="D9" s="300">
        <v>1.0462023006743066</v>
      </c>
      <c r="E9" s="300">
        <f t="shared" ref="E9:E10" si="0">SUM(B9:D9)</f>
        <v>2.5160285600953021</v>
      </c>
      <c r="F9" s="300"/>
      <c r="G9" s="300">
        <v>0.7047924628449791</v>
      </c>
      <c r="H9" s="300">
        <v>9.4251592356776395E-3</v>
      </c>
      <c r="I9" s="300">
        <v>0.62380590941754077</v>
      </c>
      <c r="J9" s="300">
        <f t="shared" ref="J9:J10" si="1">SUM(G9:I9)</f>
        <v>1.3380235314981976</v>
      </c>
      <c r="K9" s="300"/>
      <c r="L9" s="300">
        <v>0.49128893781896765</v>
      </c>
      <c r="M9" s="300">
        <v>1.0816730875269871E-2</v>
      </c>
      <c r="N9" s="300">
        <v>0.80567198678874263</v>
      </c>
      <c r="O9" s="300">
        <f t="shared" ref="O9:O10" si="2">SUM(L9:N9)</f>
        <v>1.3077776554829801</v>
      </c>
      <c r="P9" s="300"/>
      <c r="Q9" s="300">
        <v>0.52584544488559504</v>
      </c>
      <c r="R9" s="300">
        <v>1.1522509748564367E-2</v>
      </c>
      <c r="S9" s="300">
        <v>0.80971818500957993</v>
      </c>
      <c r="T9" s="300">
        <f t="shared" ref="T9:T10" si="3">SUM(Q9:S9)</f>
        <v>1.3470861396437392</v>
      </c>
      <c r="U9" s="300"/>
      <c r="V9" s="300">
        <v>0.58620258621636701</v>
      </c>
      <c r="W9" s="300">
        <v>1.1870689655447275E-2</v>
      </c>
      <c r="X9" s="300">
        <v>0.77054741376720781</v>
      </c>
      <c r="Y9" s="300">
        <f t="shared" ref="Y9:Y10" si="4">SUM(V9:X9)</f>
        <v>1.3686206896390221</v>
      </c>
    </row>
    <row r="10" spans="1:25" x14ac:dyDescent="0.2">
      <c r="A10" s="264" t="s">
        <v>363</v>
      </c>
      <c r="B10" s="301">
        <f>SUM(B8:B9)</f>
        <v>1.2048921063067499</v>
      </c>
      <c r="C10" s="301">
        <f t="shared" ref="C10:D10" si="5">SUM(C8:C9)</f>
        <v>0.30790559301894044</v>
      </c>
      <c r="D10" s="301">
        <f t="shared" si="5"/>
        <v>1.0462023006743066</v>
      </c>
      <c r="E10" s="301">
        <f t="shared" si="0"/>
        <v>2.5589999999999971</v>
      </c>
      <c r="F10" s="301"/>
      <c r="G10" s="301">
        <f>SUM(G8:G9)</f>
        <v>1.1435859872519902</v>
      </c>
      <c r="H10" s="301">
        <f t="shared" ref="H10" si="6">SUM(H8:H9)</f>
        <v>2.5133757961780155E-2</v>
      </c>
      <c r="I10" s="301">
        <f t="shared" ref="I10" si="7">SUM(I8:I9)</f>
        <v>0.804280254786228</v>
      </c>
      <c r="J10" s="301">
        <f t="shared" si="1"/>
        <v>1.9729999999999983</v>
      </c>
      <c r="K10" s="301"/>
      <c r="L10" s="301">
        <f>SUM(L8:L9)</f>
        <v>0.52792625207338895</v>
      </c>
      <c r="M10" s="301">
        <f t="shared" ref="M10" si="8">SUM(M8:M9)</f>
        <v>3.0356631811287015E-2</v>
      </c>
      <c r="N10" s="301">
        <f t="shared" ref="N10" si="9">SUM(N8:N9)</f>
        <v>1.3437171161153256</v>
      </c>
      <c r="O10" s="301">
        <f t="shared" si="2"/>
        <v>1.9020000000000015</v>
      </c>
      <c r="P10" s="301"/>
      <c r="Q10" s="301">
        <f>SUM(Q8:Q9)</f>
        <v>0.56355547679124518</v>
      </c>
      <c r="R10" s="301">
        <f t="shared" ref="R10" si="10">SUM(R8:R9)</f>
        <v>3.1075859625786902E-2</v>
      </c>
      <c r="S10" s="301">
        <f t="shared" ref="S10" si="11">SUM(S8:S9)</f>
        <v>1.3753686635829694</v>
      </c>
      <c r="T10" s="301">
        <f t="shared" si="3"/>
        <v>1.9700000000000015</v>
      </c>
      <c r="U10" s="301"/>
      <c r="V10" s="301">
        <f>SUM(V8:V9)</f>
        <v>0.6249568965631549</v>
      </c>
      <c r="W10" s="301">
        <f t="shared" ref="W10" si="12">SUM(W8:W9)</f>
        <v>3.0724137932380664E-2</v>
      </c>
      <c r="X10" s="301">
        <f t="shared" ref="X10" si="13">SUM(X8:X9)</f>
        <v>1.3693189655044664</v>
      </c>
      <c r="Y10" s="301">
        <f t="shared" si="4"/>
        <v>2.0250000000000021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1.220546654089834E-2</v>
      </c>
      <c r="C17" s="300">
        <v>4.3939679547999565E-3</v>
      </c>
      <c r="D17" s="300">
        <v>1.2205466541023605E-4</v>
      </c>
      <c r="E17" s="300">
        <f>SUM(B17:D17)</f>
        <v>1.6721489161108535E-2</v>
      </c>
      <c r="F17" s="300"/>
      <c r="G17" s="300">
        <v>3.9246575342159494E-2</v>
      </c>
      <c r="H17" s="300">
        <v>6.8027397260439345E-3</v>
      </c>
      <c r="I17" s="300">
        <v>2.6164383562165866E-4</v>
      </c>
      <c r="J17" s="300">
        <f>SUM(G17:I17)</f>
        <v>4.631095890382509E-2</v>
      </c>
      <c r="K17" s="300"/>
      <c r="L17" s="300">
        <v>5.1315847597675913E-2</v>
      </c>
      <c r="M17" s="300">
        <v>1.8566537824501565E-2</v>
      </c>
      <c r="N17" s="300">
        <v>0</v>
      </c>
      <c r="O17" s="300">
        <f>SUM(L17:N17)</f>
        <v>6.9882385422177479E-2</v>
      </c>
      <c r="P17" s="300"/>
      <c r="Q17" s="300">
        <v>4.5499999999806126E-2</v>
      </c>
      <c r="R17" s="300">
        <v>1.6640000000464863E-2</v>
      </c>
      <c r="S17" s="300">
        <v>0</v>
      </c>
      <c r="T17" s="300">
        <f>SUM(Q17:S17)</f>
        <v>6.2140000000270992E-2</v>
      </c>
      <c r="U17" s="300"/>
      <c r="V17" s="300">
        <v>3.8590128756052687E-2</v>
      </c>
      <c r="W17" s="300">
        <v>1.5226037196442967E-2</v>
      </c>
      <c r="X17" s="300">
        <v>0</v>
      </c>
      <c r="Y17" s="300">
        <f>SUM(V17:X17)</f>
        <v>5.3816165952495651E-2</v>
      </c>
    </row>
    <row r="18" spans="1:25" x14ac:dyDescent="0.2">
      <c r="A18" s="260" t="s">
        <v>364</v>
      </c>
      <c r="B18" s="300">
        <v>0.24142412818102263</v>
      </c>
      <c r="C18" s="300">
        <v>8.5438265786903008E-4</v>
      </c>
      <c r="D18" s="300">
        <v>0</v>
      </c>
      <c r="E18" s="300">
        <f t="shared" ref="E18:E19" si="14">SUM(B18:D18)</f>
        <v>0.24227851083889165</v>
      </c>
      <c r="F18" s="300"/>
      <c r="G18" s="300">
        <v>0.33307260274001055</v>
      </c>
      <c r="H18" s="300">
        <v>2.6164383561638662E-3</v>
      </c>
      <c r="I18" s="300">
        <v>0</v>
      </c>
      <c r="J18" s="300">
        <f t="shared" ref="J18:J19" si="15">SUM(G18:I18)</f>
        <v>0.33568904109617442</v>
      </c>
      <c r="K18" s="300"/>
      <c r="L18" s="300">
        <v>0.37674599668714531</v>
      </c>
      <c r="M18" s="300">
        <v>2.0371617890677558E-2</v>
      </c>
      <c r="N18" s="300">
        <v>0</v>
      </c>
      <c r="O18" s="300">
        <f t="shared" ref="O18:O19" si="16">SUM(L18:N18)</f>
        <v>0.39711761457782285</v>
      </c>
      <c r="P18" s="300"/>
      <c r="Q18" s="300">
        <v>0.33487999999965384</v>
      </c>
      <c r="R18" s="300">
        <v>1.8980000000075287E-2</v>
      </c>
      <c r="S18" s="300">
        <v>0</v>
      </c>
      <c r="T18" s="300">
        <f t="shared" ref="T18:T19" si="17">SUM(Q18:S18)</f>
        <v>0.35385999999972911</v>
      </c>
      <c r="U18" s="300"/>
      <c r="V18" s="300">
        <v>0.29533261802456362</v>
      </c>
      <c r="W18" s="300">
        <v>1.7851216022941284E-2</v>
      </c>
      <c r="X18" s="300">
        <v>0</v>
      </c>
      <c r="Y18" s="300">
        <f t="shared" ref="Y18:Y19" si="18">SUM(V18:X18)</f>
        <v>0.31318383404750488</v>
      </c>
    </row>
    <row r="19" spans="1:25" x14ac:dyDescent="0.2">
      <c r="A19" s="264" t="s">
        <v>363</v>
      </c>
      <c r="B19" s="301">
        <f>SUM(B17:B18)</f>
        <v>0.25362959472192098</v>
      </c>
      <c r="C19" s="301">
        <f t="shared" ref="C19" si="19">SUM(C17:C18)</f>
        <v>5.2483506126689864E-3</v>
      </c>
      <c r="D19" s="301">
        <f t="shared" ref="D19" si="20">SUM(D17:D18)</f>
        <v>1.2205466541023605E-4</v>
      </c>
      <c r="E19" s="301">
        <f t="shared" si="14"/>
        <v>0.25900000000000017</v>
      </c>
      <c r="F19" s="301"/>
      <c r="G19" s="301">
        <f>SUM(G17:G18)</f>
        <v>0.37231917808217002</v>
      </c>
      <c r="H19" s="301">
        <f t="shared" ref="H19" si="21">SUM(H17:H18)</f>
        <v>9.4191780822077999E-3</v>
      </c>
      <c r="I19" s="301">
        <f t="shared" ref="I19" si="22">SUM(I17:I18)</f>
        <v>2.6164383562165866E-4</v>
      </c>
      <c r="J19" s="301">
        <f t="shared" si="15"/>
        <v>0.38199999999999951</v>
      </c>
      <c r="K19" s="301"/>
      <c r="L19" s="301">
        <f>SUM(L17:L18)</f>
        <v>0.42806184428482125</v>
      </c>
      <c r="M19" s="301">
        <f t="shared" ref="M19" si="23">SUM(M17:M18)</f>
        <v>3.8938155715179126E-2</v>
      </c>
      <c r="N19" s="301">
        <f t="shared" ref="N19" si="24">SUM(N17:N18)</f>
        <v>0</v>
      </c>
      <c r="O19" s="301">
        <f t="shared" si="16"/>
        <v>0.46700000000000036</v>
      </c>
      <c r="P19" s="301"/>
      <c r="Q19" s="301">
        <f>SUM(Q17:Q18)</f>
        <v>0.38037999999945998</v>
      </c>
      <c r="R19" s="301">
        <f t="shared" ref="R19" si="25">SUM(R17:R18)</f>
        <v>3.562000000054015E-2</v>
      </c>
      <c r="S19" s="301">
        <f t="shared" ref="S19" si="26">SUM(S17:S18)</f>
        <v>0</v>
      </c>
      <c r="T19" s="301">
        <f t="shared" si="17"/>
        <v>0.41600000000000015</v>
      </c>
      <c r="U19" s="301"/>
      <c r="V19" s="301">
        <f>SUM(V17:V18)</f>
        <v>0.33392274678061629</v>
      </c>
      <c r="W19" s="301">
        <f t="shared" ref="W19" si="27">SUM(W17:W18)</f>
        <v>3.3077253219384248E-2</v>
      </c>
      <c r="X19" s="301">
        <f t="shared" ref="X19" si="28">SUM(X17:X18)</f>
        <v>0</v>
      </c>
      <c r="Y19" s="301">
        <f t="shared" si="18"/>
        <v>0.36700000000000055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1.0491750802596493</v>
      </c>
      <c r="C26" s="300">
        <v>0.4043883339367218</v>
      </c>
      <c r="D26" s="300">
        <v>4.4691758830749606E-2</v>
      </c>
      <c r="E26" s="300">
        <f>SUM(B26:D26)</f>
        <v>1.4982551730271207</v>
      </c>
      <c r="F26" s="300"/>
      <c r="G26" s="300">
        <v>1.4317724850578855</v>
      </c>
      <c r="H26" s="300">
        <v>0.59868119285167876</v>
      </c>
      <c r="I26" s="300">
        <v>0</v>
      </c>
      <c r="J26" s="300">
        <f>SUM(G26:I26)</f>
        <v>2.0304536779095641</v>
      </c>
      <c r="K26" s="300"/>
      <c r="L26" s="300">
        <v>1.312671684981316</v>
      </c>
      <c r="M26" s="300">
        <v>0.44390040533512143</v>
      </c>
      <c r="N26" s="300">
        <v>3.8790966994018287E-2</v>
      </c>
      <c r="O26" s="300">
        <f>SUM(L26:N26)</f>
        <v>1.7953630573104558</v>
      </c>
      <c r="P26" s="300"/>
      <c r="Q26" s="300">
        <v>1.3646111703876516</v>
      </c>
      <c r="R26" s="300">
        <v>0.44402854099051631</v>
      </c>
      <c r="S26" s="300">
        <v>4.0200114819934567E-2</v>
      </c>
      <c r="T26" s="300">
        <f>SUM(Q26:S26)</f>
        <v>1.8488398261981023</v>
      </c>
      <c r="U26" s="300"/>
      <c r="V26" s="300">
        <v>1.4039901157742734</v>
      </c>
      <c r="W26" s="300">
        <v>0.42496392668612493</v>
      </c>
      <c r="X26" s="300">
        <v>4.0594660808812952E-2</v>
      </c>
      <c r="Y26" s="300">
        <f>SUM(V26:X26)</f>
        <v>1.8695487032692113</v>
      </c>
    </row>
    <row r="27" spans="1:25" x14ac:dyDescent="0.2">
      <c r="A27" s="260" t="s">
        <v>364</v>
      </c>
      <c r="B27" s="300">
        <v>2.3506423474872102</v>
      </c>
      <c r="C27" s="300">
        <v>0.1704774348907428</v>
      </c>
      <c r="D27" s="300">
        <v>2.162504459492617E-2</v>
      </c>
      <c r="E27" s="300">
        <f t="shared" ref="E27:E28" si="29">SUM(B27:D27)</f>
        <v>2.5427448269728794</v>
      </c>
      <c r="F27" s="300"/>
      <c r="G27" s="300">
        <v>2.3782170179137094</v>
      </c>
      <c r="H27" s="300">
        <v>0.19809304175119924</v>
      </c>
      <c r="I27" s="300">
        <v>6.2362624255275865E-3</v>
      </c>
      <c r="J27" s="300">
        <f t="shared" ref="J27:J28" si="30">SUM(G27:I27)</f>
        <v>2.5825463220904363</v>
      </c>
      <c r="K27" s="300"/>
      <c r="L27" s="300">
        <v>2.4903068905764325</v>
      </c>
      <c r="M27" s="300">
        <v>0.13833005211311455</v>
      </c>
      <c r="N27" s="300">
        <v>0</v>
      </c>
      <c r="O27" s="300">
        <f t="shared" ref="O27:O28" si="31">SUM(L27:N27)</f>
        <v>2.6286369426895471</v>
      </c>
      <c r="P27" s="300"/>
      <c r="Q27" s="300">
        <v>2.4686525054679969</v>
      </c>
      <c r="R27" s="300">
        <v>0.13850766833390171</v>
      </c>
      <c r="S27" s="300">
        <v>0</v>
      </c>
      <c r="T27" s="300">
        <f t="shared" ref="T27:T28" si="32">SUM(Q27:S27)</f>
        <v>2.6071601738018986</v>
      </c>
      <c r="U27" s="300"/>
      <c r="V27" s="300">
        <v>2.3259643490239266</v>
      </c>
      <c r="W27" s="300">
        <v>0.13348694770686659</v>
      </c>
      <c r="X27" s="300">
        <v>0</v>
      </c>
      <c r="Y27" s="300">
        <f t="shared" ref="Y27:Y28" si="33">SUM(V27:X27)</f>
        <v>2.4594512967307933</v>
      </c>
    </row>
    <row r="28" spans="1:25" x14ac:dyDescent="0.2">
      <c r="A28" s="264" t="s">
        <v>363</v>
      </c>
      <c r="B28" s="301">
        <f>SUM(B26:B27)</f>
        <v>3.3998174277468598</v>
      </c>
      <c r="C28" s="301">
        <f t="shared" ref="C28" si="34">SUM(C26:C27)</f>
        <v>0.57486576882746454</v>
      </c>
      <c r="D28" s="301">
        <f t="shared" ref="D28" si="35">SUM(D26:D27)</f>
        <v>6.631680342567578E-2</v>
      </c>
      <c r="E28" s="301">
        <f t="shared" si="29"/>
        <v>4.0410000000000004</v>
      </c>
      <c r="F28" s="301"/>
      <c r="G28" s="301">
        <f>SUM(G26:G27)</f>
        <v>3.8099895029715949</v>
      </c>
      <c r="H28" s="301">
        <f t="shared" ref="H28" si="36">SUM(H26:H27)</f>
        <v>0.796774234602878</v>
      </c>
      <c r="I28" s="301">
        <f t="shared" ref="I28" si="37">SUM(I26:I27)</f>
        <v>6.2362624255275865E-3</v>
      </c>
      <c r="J28" s="301">
        <f t="shared" si="30"/>
        <v>4.6130000000000004</v>
      </c>
      <c r="K28" s="301"/>
      <c r="L28" s="301">
        <f>SUM(L26:L27)</f>
        <v>3.8029785755577485</v>
      </c>
      <c r="M28" s="301">
        <f t="shared" ref="M28" si="38">SUM(M26:M27)</f>
        <v>0.58223045744823598</v>
      </c>
      <c r="N28" s="301">
        <f t="shared" ref="N28" si="39">SUM(N26:N27)</f>
        <v>3.8790966994018287E-2</v>
      </c>
      <c r="O28" s="301">
        <f t="shared" si="31"/>
        <v>4.4240000000000022</v>
      </c>
      <c r="P28" s="301"/>
      <c r="Q28" s="301">
        <f>SUM(Q26:Q27)</f>
        <v>3.8332636758556484</v>
      </c>
      <c r="R28" s="301">
        <f t="shared" ref="R28" si="40">SUM(R26:R27)</f>
        <v>0.58253620932441796</v>
      </c>
      <c r="S28" s="301">
        <f t="shared" ref="S28" si="41">SUM(S26:S27)</f>
        <v>4.0200114819934567E-2</v>
      </c>
      <c r="T28" s="301">
        <f t="shared" si="32"/>
        <v>4.4560000000000004</v>
      </c>
      <c r="U28" s="301"/>
      <c r="V28" s="301">
        <f>SUM(V26:V27)</f>
        <v>3.7299544647982001</v>
      </c>
      <c r="W28" s="301">
        <f t="shared" ref="W28" si="42">SUM(W26:W27)</f>
        <v>0.55845087439299146</v>
      </c>
      <c r="X28" s="301">
        <f t="shared" ref="X28" si="43">SUM(X26:X27)</f>
        <v>4.0594660808812952E-2</v>
      </c>
      <c r="Y28" s="301">
        <f t="shared" si="33"/>
        <v>4.3290000000000042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2.1002450131098955</v>
      </c>
      <c r="C35" s="300">
        <v>0.14672944612411473</v>
      </c>
      <c r="D35" s="300">
        <v>6.2719645598282248E-2</v>
      </c>
      <c r="E35" s="300">
        <f>SUM(B35:D35)</f>
        <v>2.3096941048322925</v>
      </c>
      <c r="F35" s="300"/>
      <c r="G35" s="300">
        <v>2.2082235933960734</v>
      </c>
      <c r="H35" s="300">
        <v>0.33095147809561015</v>
      </c>
      <c r="I35" s="300">
        <v>1.8804061255641323E-3</v>
      </c>
      <c r="J35" s="300">
        <f>SUM(G35:I35)</f>
        <v>2.5410554776172476</v>
      </c>
      <c r="K35" s="300"/>
      <c r="L35" s="300">
        <v>2.1780382493823804</v>
      </c>
      <c r="M35" s="300">
        <v>0.23196942446108204</v>
      </c>
      <c r="N35" s="300">
        <v>0.11010815347609815</v>
      </c>
      <c r="O35" s="300">
        <f>SUM(L35:N35)</f>
        <v>2.520115827319561</v>
      </c>
      <c r="P35" s="300"/>
      <c r="Q35" s="300">
        <v>2.2750696945555107</v>
      </c>
      <c r="R35" s="300">
        <v>0.25367057731199333</v>
      </c>
      <c r="S35" s="300">
        <v>0.11335520966457475</v>
      </c>
      <c r="T35" s="300">
        <f>SUM(Q35:S35)</f>
        <v>2.642095481532079</v>
      </c>
      <c r="U35" s="300"/>
      <c r="V35" s="300">
        <v>2.0467247255322638</v>
      </c>
      <c r="W35" s="300">
        <v>0.24093146535988125</v>
      </c>
      <c r="X35" s="300">
        <v>0.10615297235833494</v>
      </c>
      <c r="Y35" s="300">
        <f>SUM(V35:X35)</f>
        <v>2.3938091632504799</v>
      </c>
    </row>
    <row r="36" spans="1:25" x14ac:dyDescent="0.2">
      <c r="A36" s="260" t="s">
        <v>364</v>
      </c>
      <c r="B36" s="300">
        <v>9.0350814235537324</v>
      </c>
      <c r="C36" s="300">
        <v>0.11105405137910541</v>
      </c>
      <c r="D36" s="300">
        <v>0.16917042023485554</v>
      </c>
      <c r="E36" s="300">
        <f t="shared" ref="E36:E37" si="44">SUM(B36:D36)</f>
        <v>9.3153058951676933</v>
      </c>
      <c r="F36" s="300"/>
      <c r="G36" s="300">
        <v>8.1659770012018136</v>
      </c>
      <c r="H36" s="300">
        <v>0.14855208391802088</v>
      </c>
      <c r="I36" s="300">
        <v>0.3184154372629211</v>
      </c>
      <c r="J36" s="300">
        <f t="shared" ref="J36:J37" si="45">SUM(G36:I36)</f>
        <v>8.6329445223827559</v>
      </c>
      <c r="K36" s="300"/>
      <c r="L36" s="300">
        <v>7.6599396882671931</v>
      </c>
      <c r="M36" s="300">
        <v>0.13608872901757568</v>
      </c>
      <c r="N36" s="300">
        <v>1.8557553956824663E-3</v>
      </c>
      <c r="O36" s="300">
        <f t="shared" ref="O36:O37" si="46">SUM(L36:N36)</f>
        <v>7.797884172680452</v>
      </c>
      <c r="P36" s="300"/>
      <c r="Q36" s="300">
        <v>7.7516581483916553</v>
      </c>
      <c r="R36" s="300">
        <v>0.15440817748718372</v>
      </c>
      <c r="S36" s="300">
        <v>1.8381925890991002E-3</v>
      </c>
      <c r="T36" s="300">
        <f t="shared" ref="T36:T37" si="47">SUM(Q36:S36)</f>
        <v>7.9079045184679382</v>
      </c>
      <c r="U36" s="300"/>
      <c r="V36" s="300">
        <v>6.8945759181593251</v>
      </c>
      <c r="W36" s="300">
        <v>0.15982582355047978</v>
      </c>
      <c r="X36" s="300">
        <v>1.7890950397093685E-3</v>
      </c>
      <c r="Y36" s="300">
        <f t="shared" ref="Y36:Y37" si="48">SUM(V36:X36)</f>
        <v>7.0561908367495141</v>
      </c>
    </row>
    <row r="37" spans="1:25" x14ac:dyDescent="0.2">
      <c r="A37" s="264" t="s">
        <v>363</v>
      </c>
      <c r="B37" s="301">
        <f>SUM(B35:B36)</f>
        <v>11.135326436663629</v>
      </c>
      <c r="C37" s="301">
        <f t="shared" ref="C37" si="49">SUM(C35:C36)</f>
        <v>0.25778349750322016</v>
      </c>
      <c r="D37" s="301">
        <f t="shared" ref="D37" si="50">SUM(D35:D36)</f>
        <v>0.23189006583313779</v>
      </c>
      <c r="E37" s="301">
        <f t="shared" si="44"/>
        <v>11.624999999999988</v>
      </c>
      <c r="F37" s="301"/>
      <c r="G37" s="301">
        <f>SUM(G35:G36)</f>
        <v>10.374200594597887</v>
      </c>
      <c r="H37" s="301">
        <f t="shared" ref="H37" si="51">SUM(H35:H36)</f>
        <v>0.47950356201363104</v>
      </c>
      <c r="I37" s="301">
        <f t="shared" ref="I37" si="52">SUM(I35:I36)</f>
        <v>0.32029584338848521</v>
      </c>
      <c r="J37" s="301">
        <f t="shared" si="45"/>
        <v>11.174000000000005</v>
      </c>
      <c r="K37" s="301"/>
      <c r="L37" s="301">
        <f>SUM(L35:L36)</f>
        <v>9.8379779376495726</v>
      </c>
      <c r="M37" s="301">
        <f t="shared" ref="M37" si="53">SUM(M35:M36)</f>
        <v>0.36805815347865772</v>
      </c>
      <c r="N37" s="301">
        <f t="shared" ref="N37" si="54">SUM(N35:N36)</f>
        <v>0.11196390887178061</v>
      </c>
      <c r="O37" s="301">
        <f t="shared" si="46"/>
        <v>10.31800000000001</v>
      </c>
      <c r="P37" s="301"/>
      <c r="Q37" s="301">
        <f>SUM(Q35:Q36)</f>
        <v>10.026727842947166</v>
      </c>
      <c r="R37" s="301">
        <f t="shared" ref="R37" si="55">SUM(R35:R36)</f>
        <v>0.40807875479917705</v>
      </c>
      <c r="S37" s="301">
        <f t="shared" ref="S37" si="56">SUM(S35:S36)</f>
        <v>0.11519340225367386</v>
      </c>
      <c r="T37" s="301">
        <f t="shared" si="47"/>
        <v>10.550000000000017</v>
      </c>
      <c r="U37" s="301"/>
      <c r="V37" s="301">
        <f>SUM(V35:V36)</f>
        <v>8.9413006436915889</v>
      </c>
      <c r="W37" s="301">
        <f t="shared" ref="W37" si="57">SUM(W35:W36)</f>
        <v>0.400757288910361</v>
      </c>
      <c r="X37" s="301">
        <f t="shared" ref="X37" si="58">SUM(X35:X36)</f>
        <v>0.10794206739804431</v>
      </c>
      <c r="Y37" s="301">
        <f t="shared" si="48"/>
        <v>9.449999999999994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5.8680595881343347</v>
      </c>
      <c r="C44" s="300">
        <v>1.8807883295731762</v>
      </c>
      <c r="D44" s="300">
        <v>0.96253677916451497</v>
      </c>
      <c r="E44" s="300">
        <f>SUM(B44:D44)</f>
        <v>8.7113846968720257</v>
      </c>
      <c r="F44" s="300"/>
      <c r="G44" s="300">
        <v>6.2878243801030873</v>
      </c>
      <c r="H44" s="300">
        <v>1.9187688239440712</v>
      </c>
      <c r="I44" s="300">
        <v>2.1650423965856348E-3</v>
      </c>
      <c r="J44" s="300">
        <f>SUM(G44:I44)</f>
        <v>8.208758246443745</v>
      </c>
      <c r="K44" s="300"/>
      <c r="L44" s="300">
        <v>5.7831417866680122</v>
      </c>
      <c r="M44" s="300">
        <v>1.260875234159331</v>
      </c>
      <c r="N44" s="300">
        <v>0.42646449603996373</v>
      </c>
      <c r="O44" s="300">
        <f>SUM(L44:N44)</f>
        <v>7.4704815168673075</v>
      </c>
      <c r="P44" s="300"/>
      <c r="Q44" s="300">
        <v>5.6150817025611195</v>
      </c>
      <c r="R44" s="300">
        <v>1.217121407017872</v>
      </c>
      <c r="S44" s="300">
        <v>0.38178830812848391</v>
      </c>
      <c r="T44" s="300">
        <f>SUM(Q44:S44)</f>
        <v>7.2139914177074749</v>
      </c>
      <c r="U44" s="300"/>
      <c r="V44" s="300">
        <v>5.2174910611014207</v>
      </c>
      <c r="W44" s="300">
        <v>1.1206349772768791</v>
      </c>
      <c r="X44" s="300">
        <v>0.33823202415260128</v>
      </c>
      <c r="Y44" s="300">
        <f>SUM(V44:X44)</f>
        <v>6.6763580625309009</v>
      </c>
    </row>
    <row r="45" spans="1:25" x14ac:dyDescent="0.2">
      <c r="A45" s="260" t="s">
        <v>364</v>
      </c>
      <c r="B45" s="300">
        <v>36.831437840697866</v>
      </c>
      <c r="C45" s="300">
        <v>0.64293615237462487</v>
      </c>
      <c r="D45" s="300">
        <v>2.1662413100554447</v>
      </c>
      <c r="E45" s="300">
        <f t="shared" ref="E45:E46" si="59">SUM(B45:D45)</f>
        <v>39.640615303127937</v>
      </c>
      <c r="F45" s="300"/>
      <c r="G45" s="300">
        <v>33.429337124054882</v>
      </c>
      <c r="H45" s="300">
        <v>0.88983242499156379</v>
      </c>
      <c r="I45" s="300">
        <v>1.0700722045098279</v>
      </c>
      <c r="J45" s="300">
        <f t="shared" ref="J45:J46" si="60">SUM(G45:I45)</f>
        <v>35.38924175355627</v>
      </c>
      <c r="K45" s="300"/>
      <c r="L45" s="300">
        <v>32.15313545279399</v>
      </c>
      <c r="M45" s="300">
        <v>0.78920441222347026</v>
      </c>
      <c r="N45" s="300">
        <v>2.1786181151835912E-3</v>
      </c>
      <c r="O45" s="300">
        <f t="shared" ref="O45:O46" si="61">SUM(L45:N45)</f>
        <v>32.94451848313264</v>
      </c>
      <c r="P45" s="300"/>
      <c r="Q45" s="300">
        <v>30.958814041315453</v>
      </c>
      <c r="R45" s="300">
        <v>0.75700350334071775</v>
      </c>
      <c r="S45" s="300">
        <v>2.1910376362949346E-3</v>
      </c>
      <c r="T45" s="300">
        <f t="shared" ref="T45:T46" si="62">SUM(Q45:S45)</f>
        <v>31.718008582292466</v>
      </c>
      <c r="U45" s="300"/>
      <c r="V45" s="300">
        <v>27.906073170164987</v>
      </c>
      <c r="W45" s="300">
        <v>0.69136170678768172</v>
      </c>
      <c r="X45" s="300">
        <v>2.2070605164854688E-3</v>
      </c>
      <c r="Y45" s="300">
        <f t="shared" ref="Y45:Y46" si="63">SUM(V45:X45)</f>
        <v>28.599641937469155</v>
      </c>
    </row>
    <row r="46" spans="1:25" x14ac:dyDescent="0.2">
      <c r="A46" s="264" t="s">
        <v>363</v>
      </c>
      <c r="B46" s="301">
        <f>SUM(B44:B45)</f>
        <v>42.699497428832203</v>
      </c>
      <c r="C46" s="301">
        <f t="shared" ref="C46" si="64">SUM(C44:C45)</f>
        <v>2.5237244819478013</v>
      </c>
      <c r="D46" s="301">
        <f t="shared" ref="D46" si="65">SUM(D44:D45)</f>
        <v>3.1287780892199599</v>
      </c>
      <c r="E46" s="301">
        <f t="shared" si="59"/>
        <v>48.351999999999961</v>
      </c>
      <c r="F46" s="301"/>
      <c r="G46" s="301">
        <f>SUM(G44:G45)</f>
        <v>39.717161504157971</v>
      </c>
      <c r="H46" s="301">
        <f t="shared" ref="H46" si="66">SUM(H44:H45)</f>
        <v>2.8086012489356351</v>
      </c>
      <c r="I46" s="301">
        <f t="shared" ref="I46" si="67">SUM(I44:I45)</f>
        <v>1.0722372469064134</v>
      </c>
      <c r="J46" s="301">
        <f t="shared" si="60"/>
        <v>43.59800000000002</v>
      </c>
      <c r="K46" s="301"/>
      <c r="L46" s="301">
        <f>SUM(L44:L45)</f>
        <v>37.936277239462001</v>
      </c>
      <c r="M46" s="301">
        <f t="shared" ref="M46" si="68">SUM(M44:M45)</f>
        <v>2.0500796463828013</v>
      </c>
      <c r="N46" s="301">
        <f t="shared" ref="N46" si="69">SUM(N44:N45)</f>
        <v>0.42864311415514733</v>
      </c>
      <c r="O46" s="301">
        <f t="shared" si="61"/>
        <v>40.414999999999949</v>
      </c>
      <c r="P46" s="301"/>
      <c r="Q46" s="301">
        <f>SUM(Q44:Q45)</f>
        <v>36.573895743876569</v>
      </c>
      <c r="R46" s="301">
        <f t="shared" ref="R46" si="70">SUM(R44:R45)</f>
        <v>1.9741249103585896</v>
      </c>
      <c r="S46" s="301">
        <f t="shared" ref="S46" si="71">SUM(S44:S45)</f>
        <v>0.38397934576477882</v>
      </c>
      <c r="T46" s="301">
        <f t="shared" si="62"/>
        <v>38.931999999999938</v>
      </c>
      <c r="U46" s="301"/>
      <c r="V46" s="301">
        <f>SUM(V44:V45)</f>
        <v>33.123564231266407</v>
      </c>
      <c r="W46" s="301">
        <f t="shared" ref="W46" si="72">SUM(W44:W45)</f>
        <v>1.8119966840645607</v>
      </c>
      <c r="X46" s="301">
        <f t="shared" ref="X46" si="73">SUM(X44:X45)</f>
        <v>0.34043908466908673</v>
      </c>
      <c r="Y46" s="301">
        <f t="shared" si="63"/>
        <v>35.276000000000053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0.7031600771477674</v>
      </c>
      <c r="C53" s="300">
        <v>0.22187729026490052</v>
      </c>
      <c r="D53" s="300">
        <v>6.5838958535066106E-4</v>
      </c>
      <c r="E53" s="300">
        <f>SUM(B53:D53)</f>
        <v>0.92569575699801865</v>
      </c>
      <c r="F53" s="300"/>
      <c r="G53" s="300">
        <v>1.4325750659312086</v>
      </c>
      <c r="H53" s="300">
        <v>0.37275319537757884</v>
      </c>
      <c r="I53" s="300">
        <v>5.6735646176842762E-4</v>
      </c>
      <c r="J53" s="300">
        <f>SUM(G53:I53)</f>
        <v>1.8058956177705561</v>
      </c>
      <c r="K53" s="300"/>
      <c r="L53" s="300">
        <v>1.3630556912530081</v>
      </c>
      <c r="M53" s="300">
        <v>0.35228871519631633</v>
      </c>
      <c r="N53" s="300">
        <v>0</v>
      </c>
      <c r="O53" s="300">
        <f>SUM(L53:N53)</f>
        <v>1.7153444064493244</v>
      </c>
      <c r="P53" s="300"/>
      <c r="Q53" s="300">
        <v>1.3578346081361641</v>
      </c>
      <c r="R53" s="300">
        <v>0.3472999900733329</v>
      </c>
      <c r="S53" s="300">
        <v>0</v>
      </c>
      <c r="T53" s="300">
        <f>SUM(Q53:S53)</f>
        <v>1.705134598209497</v>
      </c>
      <c r="U53" s="300"/>
      <c r="V53" s="300">
        <v>1.4171734425303342</v>
      </c>
      <c r="W53" s="300">
        <v>0.35572311592257705</v>
      </c>
      <c r="X53" s="300">
        <v>0</v>
      </c>
      <c r="Y53" s="300">
        <f>SUM(V53:X53)</f>
        <v>1.7728965584529113</v>
      </c>
    </row>
    <row r="54" spans="1:25" x14ac:dyDescent="0.2">
      <c r="A54" s="260" t="s">
        <v>364</v>
      </c>
      <c r="B54" s="300">
        <v>1.778968659588156</v>
      </c>
      <c r="C54" s="300">
        <v>2.5677193828492213E-2</v>
      </c>
      <c r="D54" s="300">
        <v>6.5838958533918543E-4</v>
      </c>
      <c r="E54" s="300">
        <f t="shared" ref="E54:E55" si="74">SUM(B54:D54)</f>
        <v>1.8053042430019874</v>
      </c>
      <c r="F54" s="300"/>
      <c r="G54" s="300">
        <v>3.7042703388124361</v>
      </c>
      <c r="H54" s="300">
        <v>8.2834043417003844E-2</v>
      </c>
      <c r="I54" s="300">
        <v>0</v>
      </c>
      <c r="J54" s="300">
        <f t="shared" ref="J54:J55" si="75">SUM(G54:I54)</f>
        <v>3.7871043822294399</v>
      </c>
      <c r="K54" s="300"/>
      <c r="L54" s="300">
        <v>3.652647777234316</v>
      </c>
      <c r="M54" s="300">
        <v>4.9513922814168859E-2</v>
      </c>
      <c r="N54" s="300">
        <v>0.40749389350218157</v>
      </c>
      <c r="O54" s="300">
        <f t="shared" ref="O54:O55" si="76">SUM(L54:N54)</f>
        <v>4.1096555935506665</v>
      </c>
      <c r="P54" s="300"/>
      <c r="Q54" s="300">
        <v>3.5824934935719406</v>
      </c>
      <c r="R54" s="300">
        <v>4.9614284294549421E-2</v>
      </c>
      <c r="S54" s="300">
        <v>0.40375762392400927</v>
      </c>
      <c r="T54" s="300">
        <f t="shared" ref="T54:T55" si="77">SUM(Q54:S54)</f>
        <v>4.0358654017904989</v>
      </c>
      <c r="U54" s="300"/>
      <c r="V54" s="300">
        <v>3.6224280003788181</v>
      </c>
      <c r="W54" s="300">
        <v>5.2614994637365048E-2</v>
      </c>
      <c r="X54" s="300">
        <v>0.41806044653091118</v>
      </c>
      <c r="Y54" s="300">
        <f t="shared" ref="Y54:Y55" si="78">SUM(V54:X54)</f>
        <v>4.0931034415470942</v>
      </c>
    </row>
    <row r="55" spans="1:25" x14ac:dyDescent="0.2">
      <c r="A55" s="264" t="s">
        <v>363</v>
      </c>
      <c r="B55" s="301">
        <f>SUM(B53:B54)</f>
        <v>2.4821287367359233</v>
      </c>
      <c r="C55" s="301">
        <f t="shared" ref="C55" si="79">SUM(C53:C54)</f>
        <v>0.24755448409339273</v>
      </c>
      <c r="D55" s="301">
        <f t="shared" ref="D55" si="80">SUM(D53:D54)</f>
        <v>1.3167791706898465E-3</v>
      </c>
      <c r="E55" s="301">
        <f t="shared" si="74"/>
        <v>2.7310000000000056</v>
      </c>
      <c r="F55" s="301"/>
      <c r="G55" s="301">
        <f>SUM(G53:G54)</f>
        <v>5.1368454047436449</v>
      </c>
      <c r="H55" s="301">
        <f t="shared" ref="H55" si="81">SUM(H53:H54)</f>
        <v>0.45558723879458268</v>
      </c>
      <c r="I55" s="301">
        <f t="shared" ref="I55" si="82">SUM(I53:I54)</f>
        <v>5.6735646176842762E-4</v>
      </c>
      <c r="J55" s="301">
        <f t="shared" si="75"/>
        <v>5.5929999999999964</v>
      </c>
      <c r="K55" s="301"/>
      <c r="L55" s="301">
        <f>SUM(L53:L54)</f>
        <v>5.0157034684873238</v>
      </c>
      <c r="M55" s="301">
        <f t="shared" ref="M55" si="83">SUM(M53:M54)</f>
        <v>0.40180263801048521</v>
      </c>
      <c r="N55" s="301">
        <f t="shared" ref="N55" si="84">SUM(N53:N54)</f>
        <v>0.40749389350218157</v>
      </c>
      <c r="O55" s="301">
        <f t="shared" si="76"/>
        <v>5.8249999999999904</v>
      </c>
      <c r="P55" s="301"/>
      <c r="Q55" s="301">
        <f>SUM(Q53:Q54)</f>
        <v>4.9403281017081042</v>
      </c>
      <c r="R55" s="301">
        <f t="shared" ref="R55" si="85">SUM(R53:R54)</f>
        <v>0.39691427436788229</v>
      </c>
      <c r="S55" s="301">
        <f t="shared" ref="S55" si="86">SUM(S53:S54)</f>
        <v>0.40375762392400927</v>
      </c>
      <c r="T55" s="301">
        <f t="shared" si="77"/>
        <v>5.7409999999999952</v>
      </c>
      <c r="U55" s="301"/>
      <c r="V55" s="301">
        <f>SUM(V53:V54)</f>
        <v>5.0396014429091522</v>
      </c>
      <c r="W55" s="301">
        <f t="shared" ref="W55" si="87">SUM(W53:W54)</f>
        <v>0.40833811055994207</v>
      </c>
      <c r="X55" s="301">
        <f t="shared" ref="X55" si="88">SUM(X53:X54)</f>
        <v>0.41806044653091118</v>
      </c>
      <c r="Y55" s="301">
        <f t="shared" si="78"/>
        <v>5.8660000000000059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0.56400599722738154</v>
      </c>
      <c r="C62" s="300">
        <v>0.30057019837111393</v>
      </c>
      <c r="D62" s="300">
        <v>0</v>
      </c>
      <c r="E62" s="300">
        <f>SUM(B62:D62)</f>
        <v>0.86457619559849541</v>
      </c>
      <c r="F62" s="300"/>
      <c r="G62" s="300">
        <v>0.6840252649871037</v>
      </c>
      <c r="H62" s="300">
        <v>0.33906229127464055</v>
      </c>
      <c r="I62" s="300">
        <v>0</v>
      </c>
      <c r="J62" s="300">
        <f>SUM(G62:I62)</f>
        <v>1.0230875562617443</v>
      </c>
      <c r="K62" s="300"/>
      <c r="L62" s="300">
        <v>0.56464636075753238</v>
      </c>
      <c r="M62" s="300">
        <v>0.35494725738576849</v>
      </c>
      <c r="N62" s="300">
        <v>3.7362869198249327E-2</v>
      </c>
      <c r="O62" s="300">
        <f>SUM(L62:N62)</f>
        <v>0.95695648734155014</v>
      </c>
      <c r="P62" s="300"/>
      <c r="Q62" s="300">
        <v>0.59310492395982806</v>
      </c>
      <c r="R62" s="300">
        <v>0.36296545501853805</v>
      </c>
      <c r="S62" s="300">
        <v>3.7357308584735675E-2</v>
      </c>
      <c r="T62" s="300">
        <f>SUM(Q62:S62)</f>
        <v>0.99342768756310174</v>
      </c>
      <c r="U62" s="300"/>
      <c r="V62" s="300">
        <v>0.64316384182234132</v>
      </c>
      <c r="W62" s="300">
        <v>0.37423728814087676</v>
      </c>
      <c r="X62" s="300">
        <v>3.7062146893298765E-2</v>
      </c>
      <c r="Y62" s="300">
        <f>SUM(V62:X62)</f>
        <v>1.0544632768565168</v>
      </c>
    </row>
    <row r="63" spans="1:25" x14ac:dyDescent="0.2">
      <c r="A63" s="260" t="s">
        <v>364</v>
      </c>
      <c r="B63" s="300">
        <v>1.9200668922070054</v>
      </c>
      <c r="C63" s="300">
        <v>5.6356912194497434E-2</v>
      </c>
      <c r="D63" s="300">
        <v>0</v>
      </c>
      <c r="E63" s="300">
        <f t="shared" ref="E63:E64" si="89">SUM(B63:D63)</f>
        <v>1.9764238044015028</v>
      </c>
      <c r="F63" s="300"/>
      <c r="G63" s="300">
        <v>2.0370971395418178</v>
      </c>
      <c r="H63" s="300">
        <v>6.5815304196436095E-2</v>
      </c>
      <c r="I63" s="300">
        <v>0</v>
      </c>
      <c r="J63" s="300">
        <f t="shared" ref="J63:J64" si="90">SUM(G63:I63)</f>
        <v>2.102912443738254</v>
      </c>
      <c r="K63" s="300"/>
      <c r="L63" s="300">
        <v>2.1511671940969297</v>
      </c>
      <c r="M63" s="300">
        <v>4.8104694092875155E-2</v>
      </c>
      <c r="N63" s="300">
        <v>0.38577162446864144</v>
      </c>
      <c r="O63" s="300">
        <f t="shared" ref="O63:O64" si="91">SUM(L63:N63)</f>
        <v>2.5850435126584461</v>
      </c>
      <c r="P63" s="300"/>
      <c r="Q63" s="300">
        <v>2.159344676456342</v>
      </c>
      <c r="R63" s="300">
        <v>4.934854343915341E-2</v>
      </c>
      <c r="S63" s="300">
        <v>0.37587909254140101</v>
      </c>
      <c r="T63" s="300">
        <f t="shared" ref="T63:T64" si="92">SUM(Q63:S63)</f>
        <v>2.5845723124368964</v>
      </c>
      <c r="U63" s="300"/>
      <c r="V63" s="300">
        <v>2.1455367231489562</v>
      </c>
      <c r="W63" s="300">
        <v>4.926553672310461E-2</v>
      </c>
      <c r="X63" s="300">
        <v>0.35073446327141694</v>
      </c>
      <c r="Y63" s="300">
        <f t="shared" ref="Y63:Y64" si="93">SUM(V63:X63)</f>
        <v>2.5455367231434778</v>
      </c>
    </row>
    <row r="64" spans="1:25" x14ac:dyDescent="0.2">
      <c r="A64" s="264" t="s">
        <v>363</v>
      </c>
      <c r="B64" s="301">
        <f>SUM(B62:B63)</f>
        <v>2.4840728894343869</v>
      </c>
      <c r="C64" s="301">
        <f t="shared" ref="C64" si="94">SUM(C62:C63)</f>
        <v>0.35692711056561138</v>
      </c>
      <c r="D64" s="301">
        <f t="shared" ref="D64" si="95">SUM(D62:D63)</f>
        <v>0</v>
      </c>
      <c r="E64" s="301">
        <f t="shared" si="89"/>
        <v>2.8409999999999984</v>
      </c>
      <c r="F64" s="301"/>
      <c r="G64" s="301">
        <f>SUM(G62:G63)</f>
        <v>2.7211224045289217</v>
      </c>
      <c r="H64" s="301">
        <f t="shared" ref="H64" si="96">SUM(H62:H63)</f>
        <v>0.40487759547107666</v>
      </c>
      <c r="I64" s="301">
        <f t="shared" ref="I64" si="97">SUM(I62:I63)</f>
        <v>0</v>
      </c>
      <c r="J64" s="301">
        <f t="shared" si="90"/>
        <v>3.1259999999999986</v>
      </c>
      <c r="K64" s="301"/>
      <c r="L64" s="301">
        <f>SUM(L62:L63)</f>
        <v>2.7158135548544622</v>
      </c>
      <c r="M64" s="301">
        <f t="shared" ref="M64" si="98">SUM(M62:M63)</f>
        <v>0.40305195147864364</v>
      </c>
      <c r="N64" s="301">
        <f t="shared" ref="N64" si="99">SUM(N62:N63)</f>
        <v>0.42313449366689077</v>
      </c>
      <c r="O64" s="301">
        <f t="shared" si="91"/>
        <v>3.5419999999999963</v>
      </c>
      <c r="P64" s="301"/>
      <c r="Q64" s="301">
        <f>SUM(Q62:Q63)</f>
        <v>2.75244960041617</v>
      </c>
      <c r="R64" s="301">
        <f t="shared" ref="R64" si="100">SUM(R62:R63)</f>
        <v>0.41231399845769146</v>
      </c>
      <c r="S64" s="301">
        <f t="shared" ref="S64" si="101">SUM(S62:S63)</f>
        <v>0.41323640112613669</v>
      </c>
      <c r="T64" s="301">
        <f t="shared" si="92"/>
        <v>3.5779999999999981</v>
      </c>
      <c r="U64" s="301"/>
      <c r="V64" s="301">
        <f>SUM(V62:V63)</f>
        <v>2.7887005649712977</v>
      </c>
      <c r="W64" s="301">
        <f t="shared" ref="W64" si="102">SUM(W62:W63)</f>
        <v>0.42350282486398139</v>
      </c>
      <c r="X64" s="301">
        <f t="shared" ref="X64" si="103">SUM(X62:X63)</f>
        <v>0.38779661016471573</v>
      </c>
      <c r="Y64" s="301">
        <f t="shared" si="93"/>
        <v>3.5999999999999952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2.1835009478773828</v>
      </c>
      <c r="C71" s="300">
        <v>0.98918429342917835</v>
      </c>
      <c r="D71" s="300">
        <v>1.1805839441422017</v>
      </c>
      <c r="E71" s="300">
        <f>SUM(B71:D71)</f>
        <v>4.3532691854487631</v>
      </c>
      <c r="F71" s="300"/>
      <c r="G71" s="300">
        <v>2.2530108565155769</v>
      </c>
      <c r="H71" s="300">
        <v>1.2502486687197483</v>
      </c>
      <c r="I71" s="300">
        <v>0.32968734778060843</v>
      </c>
      <c r="J71" s="300">
        <f>SUM(G71:I71)</f>
        <v>3.832946873015934</v>
      </c>
      <c r="K71" s="300"/>
      <c r="L71" s="300">
        <v>2.2636792261983603</v>
      </c>
      <c r="M71" s="300">
        <v>1.3283733589901632</v>
      </c>
      <c r="N71" s="300">
        <v>0.41829817534590691</v>
      </c>
      <c r="O71" s="300">
        <f>SUM(L71:N71)</f>
        <v>4.01035076053443</v>
      </c>
      <c r="P71" s="300"/>
      <c r="Q71" s="300">
        <v>2.2066570981307065</v>
      </c>
      <c r="R71" s="300">
        <v>1.3036114824881693</v>
      </c>
      <c r="S71" s="300">
        <v>0.40987104734606544</v>
      </c>
      <c r="T71" s="300">
        <f>SUM(Q71:S71)</f>
        <v>3.9201396279649412</v>
      </c>
      <c r="U71" s="300"/>
      <c r="V71" s="300">
        <v>2.2356120866620639</v>
      </c>
      <c r="W71" s="300">
        <v>1.3349848542746678</v>
      </c>
      <c r="X71" s="300">
        <v>0.42682284682376309</v>
      </c>
      <c r="Y71" s="300">
        <f>SUM(V71:X71)</f>
        <v>3.9974197877604949</v>
      </c>
    </row>
    <row r="72" spans="1:25" x14ac:dyDescent="0.2">
      <c r="A72" s="260" t="s">
        <v>364</v>
      </c>
      <c r="B72" s="300">
        <v>17.430671776964321</v>
      </c>
      <c r="C72" s="300">
        <v>0.6450082399207282</v>
      </c>
      <c r="D72" s="300">
        <v>6.3200507976661733</v>
      </c>
      <c r="E72" s="300">
        <f t="shared" ref="E72:E73" si="104">SUM(B72:D72)</f>
        <v>24.395730814551221</v>
      </c>
      <c r="F72" s="300"/>
      <c r="G72" s="300">
        <v>17.007624520023214</v>
      </c>
      <c r="H72" s="300">
        <v>0.75085630546744442</v>
      </c>
      <c r="I72" s="300">
        <v>10.526572301493429</v>
      </c>
      <c r="J72" s="300">
        <f t="shared" ref="J72:J73" si="105">SUM(G72:I72)</f>
        <v>28.285053126984089</v>
      </c>
      <c r="K72" s="300"/>
      <c r="L72" s="300">
        <v>16.901902145836416</v>
      </c>
      <c r="M72" s="300">
        <v>0.81136566711961644</v>
      </c>
      <c r="N72" s="300">
        <v>8.8913814265095397</v>
      </c>
      <c r="O72" s="300">
        <f t="shared" ref="O72:O73" si="106">SUM(L72:N72)</f>
        <v>26.604649239465573</v>
      </c>
      <c r="P72" s="300"/>
      <c r="Q72" s="300">
        <v>16.19810379063135</v>
      </c>
      <c r="R72" s="300">
        <v>0.80290414894946127</v>
      </c>
      <c r="S72" s="300">
        <v>8.7158524324542554</v>
      </c>
      <c r="T72" s="300">
        <f t="shared" ref="T72:T73" si="107">SUM(Q72:S72)</f>
        <v>25.716860372035068</v>
      </c>
      <c r="U72" s="300"/>
      <c r="V72" s="300">
        <v>15.677650818013467</v>
      </c>
      <c r="W72" s="300">
        <v>0.8310413684345187</v>
      </c>
      <c r="X72" s="300">
        <v>8.9038880257915149</v>
      </c>
      <c r="Y72" s="300">
        <f t="shared" ref="Y72:Y73" si="108">SUM(V72:X72)</f>
        <v>25.412580212239497</v>
      </c>
    </row>
    <row r="73" spans="1:25" x14ac:dyDescent="0.2">
      <c r="A73" s="264" t="s">
        <v>363</v>
      </c>
      <c r="B73" s="301">
        <f>SUM(B71:B72)</f>
        <v>19.614172724841705</v>
      </c>
      <c r="C73" s="301">
        <f t="shared" ref="C73" si="109">SUM(C71:C72)</f>
        <v>1.6341925333499066</v>
      </c>
      <c r="D73" s="301">
        <f t="shared" ref="D73" si="110">SUM(D71:D72)</f>
        <v>7.5006347418083745</v>
      </c>
      <c r="E73" s="301">
        <f t="shared" si="104"/>
        <v>28.748999999999988</v>
      </c>
      <c r="F73" s="301"/>
      <c r="G73" s="301">
        <f>SUM(G71:G72)</f>
        <v>19.26063537653879</v>
      </c>
      <c r="H73" s="301">
        <f t="shared" ref="H73" si="111">SUM(H71:H72)</f>
        <v>2.0011049741871929</v>
      </c>
      <c r="I73" s="301">
        <f t="shared" ref="I73" si="112">SUM(I71:I72)</f>
        <v>10.856259649274037</v>
      </c>
      <c r="J73" s="301">
        <f t="shared" si="105"/>
        <v>32.118000000000023</v>
      </c>
      <c r="K73" s="301"/>
      <c r="L73" s="301">
        <f>SUM(L71:L72)</f>
        <v>19.165581372034776</v>
      </c>
      <c r="M73" s="301">
        <f t="shared" ref="M73" si="113">SUM(M71:M72)</f>
        <v>2.1397390261097797</v>
      </c>
      <c r="N73" s="301">
        <f t="shared" ref="N73" si="114">SUM(N71:N72)</f>
        <v>9.3096796018554464</v>
      </c>
      <c r="O73" s="301">
        <f t="shared" si="106"/>
        <v>30.615000000000002</v>
      </c>
      <c r="P73" s="301"/>
      <c r="Q73" s="301">
        <f>SUM(Q71:Q72)</f>
        <v>18.404760888762056</v>
      </c>
      <c r="R73" s="301">
        <f t="shared" ref="R73" si="115">SUM(R71:R72)</f>
        <v>2.1065156314376305</v>
      </c>
      <c r="S73" s="301">
        <f t="shared" ref="S73" si="116">SUM(S71:S72)</f>
        <v>9.1257234798003211</v>
      </c>
      <c r="T73" s="301">
        <f t="shared" si="107"/>
        <v>29.637000000000008</v>
      </c>
      <c r="U73" s="301"/>
      <c r="V73" s="301">
        <f>SUM(V71:V72)</f>
        <v>17.913262904675531</v>
      </c>
      <c r="W73" s="301">
        <f t="shared" ref="W73" si="117">SUM(W71:W72)</f>
        <v>2.1660262227091867</v>
      </c>
      <c r="X73" s="301">
        <f t="shared" ref="X73" si="118">SUM(X71:X72)</f>
        <v>9.3307108726152777</v>
      </c>
      <c r="Y73" s="301">
        <f t="shared" si="108"/>
        <v>29.409999999999997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14.304233516197881</v>
      </c>
      <c r="C80" s="300">
        <v>21.931308864516833</v>
      </c>
      <c r="D80" s="300">
        <v>2.1426478665335797</v>
      </c>
      <c r="E80" s="300">
        <f>SUM(B80:D80)</f>
        <v>38.378190247248291</v>
      </c>
      <c r="F80" s="300"/>
      <c r="G80" s="300">
        <v>12.431567741020556</v>
      </c>
      <c r="H80" s="300">
        <v>19.518624602724937</v>
      </c>
      <c r="I80" s="300">
        <v>2.3294422176470455</v>
      </c>
      <c r="J80" s="300">
        <f>SUM(G80:I80)</f>
        <v>34.279634561392541</v>
      </c>
      <c r="K80" s="300"/>
      <c r="L80" s="300">
        <v>13.071030744084164</v>
      </c>
      <c r="M80" s="300">
        <v>20.694354467567255</v>
      </c>
      <c r="N80" s="300">
        <v>1.6138536164385056</v>
      </c>
      <c r="O80" s="300">
        <f>SUM(L80:N80)</f>
        <v>35.379238828089925</v>
      </c>
      <c r="P80" s="300"/>
      <c r="Q80" s="300">
        <v>13.342373657070087</v>
      </c>
      <c r="R80" s="300">
        <v>19.657895973838841</v>
      </c>
      <c r="S80" s="300">
        <v>1.6482425377934733</v>
      </c>
      <c r="T80" s="300">
        <f>SUM(Q80:S80)</f>
        <v>34.648512168702403</v>
      </c>
      <c r="U80" s="300"/>
      <c r="V80" s="300">
        <v>14.200165451182375</v>
      </c>
      <c r="W80" s="300">
        <v>18.171936622567063</v>
      </c>
      <c r="X80" s="300">
        <v>1.7609770473228343</v>
      </c>
      <c r="Y80" s="300">
        <f>SUM(V80:X80)</f>
        <v>34.133079121072271</v>
      </c>
    </row>
    <row r="81" spans="1:25" x14ac:dyDescent="0.2">
      <c r="A81" s="260" t="s">
        <v>364</v>
      </c>
      <c r="B81" s="300">
        <v>20.315681533735081</v>
      </c>
      <c r="C81" s="300">
        <v>10.673979503231507</v>
      </c>
      <c r="D81" s="300">
        <v>5.2501487157850919</v>
      </c>
      <c r="E81" s="300">
        <f t="shared" ref="E81:E82" si="119">SUM(B81:D81)</f>
        <v>36.239809752751682</v>
      </c>
      <c r="F81" s="300"/>
      <c r="G81" s="300">
        <v>25.355942675310843</v>
      </c>
      <c r="H81" s="300">
        <v>8.1262555899418363</v>
      </c>
      <c r="I81" s="300">
        <v>4.1331671733547708</v>
      </c>
      <c r="J81" s="300">
        <f t="shared" ref="J81:J82" si="120">SUM(G81:I81)</f>
        <v>37.615365438607448</v>
      </c>
      <c r="K81" s="300"/>
      <c r="L81" s="300">
        <v>24.348984736234552</v>
      </c>
      <c r="M81" s="300">
        <v>9.1361529769905179</v>
      </c>
      <c r="N81" s="300">
        <v>3.1926234586850417</v>
      </c>
      <c r="O81" s="300">
        <f t="shared" ref="O81:O82" si="121">SUM(L81:N81)</f>
        <v>36.677761171910113</v>
      </c>
      <c r="P81" s="300"/>
      <c r="Q81" s="300">
        <v>24.543592130640214</v>
      </c>
      <c r="R81" s="300">
        <v>9.0242227664362424</v>
      </c>
      <c r="S81" s="300">
        <v>3.2066729342211326</v>
      </c>
      <c r="T81" s="300">
        <f t="shared" ref="T81:T82" si="122">SUM(Q81:S81)</f>
        <v>36.774487831297591</v>
      </c>
      <c r="U81" s="300"/>
      <c r="V81" s="300">
        <v>25.267180341551043</v>
      </c>
      <c r="W81" s="300">
        <v>9.0375782604762573</v>
      </c>
      <c r="X81" s="300">
        <v>3.2791622769004798</v>
      </c>
      <c r="Y81" s="300">
        <f t="shared" ref="Y81:Y82" si="123">SUM(V81:X81)</f>
        <v>37.583920878927778</v>
      </c>
    </row>
    <row r="82" spans="1:25" x14ac:dyDescent="0.2">
      <c r="A82" s="264" t="s">
        <v>363</v>
      </c>
      <c r="B82" s="301">
        <f>SUM(B80:B81)</f>
        <v>34.619915049932963</v>
      </c>
      <c r="C82" s="301">
        <f t="shared" ref="C82" si="124">SUM(C80:C81)</f>
        <v>32.605288367748344</v>
      </c>
      <c r="D82" s="301">
        <f t="shared" ref="D82" si="125">SUM(D80:D81)</f>
        <v>7.3927965823186721</v>
      </c>
      <c r="E82" s="301">
        <f t="shared" si="119"/>
        <v>74.617999999999981</v>
      </c>
      <c r="F82" s="301"/>
      <c r="G82" s="301">
        <f>SUM(G80:G81)</f>
        <v>37.787510416331401</v>
      </c>
      <c r="H82" s="301">
        <f t="shared" ref="H82" si="126">SUM(H80:H81)</f>
        <v>27.644880192666776</v>
      </c>
      <c r="I82" s="301">
        <f t="shared" ref="I82" si="127">SUM(I80:I81)</f>
        <v>6.4626093910018163</v>
      </c>
      <c r="J82" s="301">
        <f t="shared" si="120"/>
        <v>71.894999999999996</v>
      </c>
      <c r="K82" s="301"/>
      <c r="L82" s="301">
        <f>SUM(L80:L81)</f>
        <v>37.420015480318717</v>
      </c>
      <c r="M82" s="301">
        <f t="shared" ref="M82" si="128">SUM(M80:M81)</f>
        <v>29.830507444557774</v>
      </c>
      <c r="N82" s="301">
        <f t="shared" ref="N82" si="129">SUM(N80:N81)</f>
        <v>4.8064770751235475</v>
      </c>
      <c r="O82" s="301">
        <f t="shared" si="121"/>
        <v>72.057000000000045</v>
      </c>
      <c r="P82" s="301"/>
      <c r="Q82" s="301">
        <f>SUM(Q80:Q81)</f>
        <v>37.885965787710305</v>
      </c>
      <c r="R82" s="301">
        <f t="shared" ref="R82" si="130">SUM(R80:R81)</f>
        <v>28.682118740275083</v>
      </c>
      <c r="S82" s="301">
        <f t="shared" ref="S82" si="131">SUM(S80:S81)</f>
        <v>4.8549154720146062</v>
      </c>
      <c r="T82" s="301">
        <f t="shared" si="122"/>
        <v>71.423000000000002</v>
      </c>
      <c r="U82" s="301"/>
      <c r="V82" s="301">
        <f>SUM(V80:V81)</f>
        <v>39.467345792733418</v>
      </c>
      <c r="W82" s="301">
        <f t="shared" ref="W82" si="132">SUM(W80:W81)</f>
        <v>27.209514883043319</v>
      </c>
      <c r="X82" s="301">
        <f t="shared" ref="X82" si="133">SUM(X80:X81)</f>
        <v>5.0401393242233139</v>
      </c>
      <c r="Y82" s="301">
        <f t="shared" si="123"/>
        <v>71.717000000000056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2.5054450757239248</v>
      </c>
      <c r="C89" s="300">
        <v>1.9524889520405295</v>
      </c>
      <c r="D89" s="300">
        <v>0.25494002525602938</v>
      </c>
      <c r="E89" s="300">
        <f>SUM(B89:D89)</f>
        <v>4.7128740530204842</v>
      </c>
      <c r="F89" s="300"/>
      <c r="G89" s="300">
        <v>2.8902238188688063</v>
      </c>
      <c r="H89" s="300">
        <v>2.0940607573398649</v>
      </c>
      <c r="I89" s="300">
        <v>0.35027600464429604</v>
      </c>
      <c r="J89" s="300">
        <f>SUM(G89:I89)</f>
        <v>5.3345605808529664</v>
      </c>
      <c r="K89" s="300"/>
      <c r="L89" s="300">
        <v>3.2759948275084345</v>
      </c>
      <c r="M89" s="300">
        <v>2.2197580737531211</v>
      </c>
      <c r="N89" s="300">
        <v>1.4683172212554179</v>
      </c>
      <c r="O89" s="300">
        <f>SUM(L89:N89)</f>
        <v>6.9640701225169739</v>
      </c>
      <c r="P89" s="300"/>
      <c r="Q89" s="300">
        <v>3.4895324686064537</v>
      </c>
      <c r="R89" s="300">
        <v>2.3909017590396853</v>
      </c>
      <c r="S89" s="300">
        <v>1.5028270970672672</v>
      </c>
      <c r="T89" s="300">
        <f>SUM(Q89:S89)</f>
        <v>7.3832613247134065</v>
      </c>
      <c r="U89" s="300"/>
      <c r="V89" s="300">
        <v>3.6290230314663861</v>
      </c>
      <c r="W89" s="300">
        <v>2.5743479188764993</v>
      </c>
      <c r="X89" s="300">
        <v>1.4957130014577038</v>
      </c>
      <c r="Y89" s="300">
        <f>SUM(V89:X89)</f>
        <v>7.6990839518005885</v>
      </c>
    </row>
    <row r="90" spans="1:25" x14ac:dyDescent="0.2">
      <c r="A90" s="260" t="s">
        <v>364</v>
      </c>
      <c r="B90" s="300">
        <v>13.100840435589387</v>
      </c>
      <c r="C90" s="300">
        <v>1.7234824810776721</v>
      </c>
      <c r="D90" s="300">
        <v>2.742803030312424</v>
      </c>
      <c r="E90" s="300">
        <f t="shared" ref="E90:E91" si="134">SUM(B90:D90)</f>
        <v>17.567125946979484</v>
      </c>
      <c r="F90" s="300"/>
      <c r="G90" s="300">
        <v>15.000659254977638</v>
      </c>
      <c r="H90" s="300">
        <v>1.9064128977395569</v>
      </c>
      <c r="I90" s="300">
        <v>4.3413672664297991</v>
      </c>
      <c r="J90" s="300">
        <f t="shared" ref="J90:J91" si="135">SUM(G90:I90)</f>
        <v>21.248439419146994</v>
      </c>
      <c r="K90" s="300"/>
      <c r="L90" s="300">
        <v>14.731652267851212</v>
      </c>
      <c r="M90" s="300">
        <v>2.0913757058908464</v>
      </c>
      <c r="N90" s="300">
        <v>3.6369019037409416</v>
      </c>
      <c r="O90" s="300">
        <f t="shared" ref="O90:O91" si="136">SUM(L90:N90)</f>
        <v>20.459929877482999</v>
      </c>
      <c r="P90" s="300"/>
      <c r="Q90" s="300">
        <v>14.920099470021498</v>
      </c>
      <c r="R90" s="300">
        <v>2.1353855404213831</v>
      </c>
      <c r="S90" s="300">
        <v>3.8042536648436873</v>
      </c>
      <c r="T90" s="300">
        <f t="shared" ref="T90:T91" si="137">SUM(Q90:S90)</f>
        <v>20.859738675286568</v>
      </c>
      <c r="U90" s="300"/>
      <c r="V90" s="300">
        <v>14.404279702795712</v>
      </c>
      <c r="W90" s="300">
        <v>2.1869977407506087</v>
      </c>
      <c r="X90" s="300">
        <v>3.9906386046530775</v>
      </c>
      <c r="Y90" s="300">
        <f t="shared" ref="Y90:Y91" si="138">SUM(V90:X90)</f>
        <v>20.5819160481994</v>
      </c>
    </row>
    <row r="91" spans="1:25" x14ac:dyDescent="0.2">
      <c r="A91" s="264" t="s">
        <v>363</v>
      </c>
      <c r="B91" s="301">
        <f>SUM(B89:B90)</f>
        <v>15.606285511313311</v>
      </c>
      <c r="C91" s="301">
        <f t="shared" ref="C91" si="139">SUM(C89:C90)</f>
        <v>3.6759714331182014</v>
      </c>
      <c r="D91" s="301">
        <f t="shared" ref="D91" si="140">SUM(D89:D90)</f>
        <v>2.9977430555684532</v>
      </c>
      <c r="E91" s="301">
        <f t="shared" si="134"/>
        <v>22.279999999999966</v>
      </c>
      <c r="F91" s="301"/>
      <c r="G91" s="301">
        <f>SUM(G89:G90)</f>
        <v>17.890883073846446</v>
      </c>
      <c r="H91" s="301">
        <f t="shared" ref="H91" si="141">SUM(H89:H90)</f>
        <v>4.0004736550794213</v>
      </c>
      <c r="I91" s="301">
        <f t="shared" ref="I91" si="142">SUM(I89:I90)</f>
        <v>4.6916432710740947</v>
      </c>
      <c r="J91" s="301">
        <f t="shared" si="135"/>
        <v>26.582999999999963</v>
      </c>
      <c r="K91" s="301"/>
      <c r="L91" s="301">
        <f>SUM(L89:L90)</f>
        <v>18.007647095359648</v>
      </c>
      <c r="M91" s="301">
        <f t="shared" ref="M91" si="143">SUM(M89:M90)</f>
        <v>4.311133779643967</v>
      </c>
      <c r="N91" s="301">
        <f t="shared" ref="N91" si="144">SUM(N89:N90)</f>
        <v>5.1052191249963599</v>
      </c>
      <c r="O91" s="301">
        <f t="shared" si="136"/>
        <v>27.423999999999975</v>
      </c>
      <c r="P91" s="301"/>
      <c r="Q91" s="301">
        <f>SUM(Q89:Q90)</f>
        <v>18.409631938627953</v>
      </c>
      <c r="R91" s="301">
        <f t="shared" ref="R91" si="145">SUM(R89:R90)</f>
        <v>4.5262872994610683</v>
      </c>
      <c r="S91" s="301">
        <f t="shared" ref="S91" si="146">SUM(S89:S90)</f>
        <v>5.3070807619109548</v>
      </c>
      <c r="T91" s="301">
        <f t="shared" si="137"/>
        <v>28.242999999999974</v>
      </c>
      <c r="U91" s="301"/>
      <c r="V91" s="301">
        <f>SUM(V89:V90)</f>
        <v>18.033302734262097</v>
      </c>
      <c r="W91" s="301">
        <f t="shared" ref="W91" si="147">SUM(W89:W90)</f>
        <v>4.761345659627108</v>
      </c>
      <c r="X91" s="301">
        <f t="shared" ref="X91" si="148">SUM(X89:X90)</f>
        <v>5.4863516061107811</v>
      </c>
      <c r="Y91" s="301">
        <f t="shared" si="138"/>
        <v>28.280999999999985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4.8232077108379041</v>
      </c>
      <c r="C98" s="300">
        <v>13.391163444254712</v>
      </c>
      <c r="D98" s="300">
        <v>1.5627840290524651</v>
      </c>
      <c r="E98" s="300">
        <f>SUM(B98:D98)</f>
        <v>19.77715518414508</v>
      </c>
      <c r="F98" s="300"/>
      <c r="G98" s="300">
        <v>6.1302921602074996</v>
      </c>
      <c r="H98" s="300">
        <v>10.111743788328161</v>
      </c>
      <c r="I98" s="300">
        <v>1.8304401841149553</v>
      </c>
      <c r="J98" s="300">
        <f>SUM(G98:I98)</f>
        <v>18.072476132650614</v>
      </c>
      <c r="K98" s="300"/>
      <c r="L98" s="300">
        <v>6.9387382766155321</v>
      </c>
      <c r="M98" s="300">
        <v>10.961131723004424</v>
      </c>
      <c r="N98" s="300">
        <v>1.5246522197417243</v>
      </c>
      <c r="O98" s="300">
        <f>SUM(L98:N98)</f>
        <v>19.42452221936168</v>
      </c>
      <c r="P98" s="300"/>
      <c r="Q98" s="300">
        <v>7.1136749662658314</v>
      </c>
      <c r="R98" s="300">
        <v>11.205257538564517</v>
      </c>
      <c r="S98" s="300">
        <v>1.5620089693830181</v>
      </c>
      <c r="T98" s="300">
        <f>SUM(Q98:S98)</f>
        <v>19.880941474213369</v>
      </c>
      <c r="U98" s="300"/>
      <c r="V98" s="300">
        <v>8.0395472482045243</v>
      </c>
      <c r="W98" s="300">
        <v>12.468913241364156</v>
      </c>
      <c r="X98" s="300">
        <v>1.7758968392735857</v>
      </c>
      <c r="Y98" s="300">
        <f>SUM(V98:X98)</f>
        <v>22.284357328842265</v>
      </c>
    </row>
    <row r="99" spans="1:25" x14ac:dyDescent="0.2">
      <c r="A99" s="260" t="s">
        <v>364</v>
      </c>
      <c r="B99" s="300">
        <v>6.6013754361586514</v>
      </c>
      <c r="C99" s="300">
        <v>5.1638144864909377</v>
      </c>
      <c r="D99" s="300">
        <v>1.5766548932053341</v>
      </c>
      <c r="E99" s="300">
        <f t="shared" ref="E99:E100" si="149">SUM(B99:D99)</f>
        <v>13.341844815854923</v>
      </c>
      <c r="F99" s="300"/>
      <c r="G99" s="300">
        <v>6.8864929875045018</v>
      </c>
      <c r="H99" s="300">
        <v>7.3839935318221279</v>
      </c>
      <c r="I99" s="300">
        <v>2.5620373480227605</v>
      </c>
      <c r="J99" s="300">
        <f t="shared" ref="J99:J100" si="150">SUM(G99:I99)</f>
        <v>16.832523867349391</v>
      </c>
      <c r="K99" s="300"/>
      <c r="L99" s="300">
        <v>6.9884154932535445</v>
      </c>
      <c r="M99" s="300">
        <v>6.6951007513984733</v>
      </c>
      <c r="N99" s="300">
        <v>0.82296153598631727</v>
      </c>
      <c r="O99" s="300">
        <f t="shared" ref="O99:O100" si="151">SUM(L99:N99)</f>
        <v>14.506477780638336</v>
      </c>
      <c r="P99" s="300"/>
      <c r="Q99" s="300">
        <v>7.203223837259082</v>
      </c>
      <c r="R99" s="300">
        <v>6.8530367880252827</v>
      </c>
      <c r="S99" s="300">
        <v>0.8437979005022711</v>
      </c>
      <c r="T99" s="300">
        <f t="shared" ref="T99:T100" si="152">SUM(Q99:S99)</f>
        <v>14.900058525786635</v>
      </c>
      <c r="U99" s="300"/>
      <c r="V99" s="300">
        <v>8.2185790347908245</v>
      </c>
      <c r="W99" s="300">
        <v>7.6332963372032694</v>
      </c>
      <c r="X99" s="300">
        <v>0.9577672991636661</v>
      </c>
      <c r="Y99" s="300">
        <f t="shared" ref="Y99:Y100" si="153">SUM(V99:X99)</f>
        <v>16.809642671157761</v>
      </c>
    </row>
    <row r="100" spans="1:25" x14ac:dyDescent="0.2">
      <c r="A100" s="264" t="s">
        <v>363</v>
      </c>
      <c r="B100" s="301">
        <f>SUM(B98:B99)</f>
        <v>11.424583146996556</v>
      </c>
      <c r="C100" s="301">
        <f t="shared" ref="C100" si="154">SUM(C98:C99)</f>
        <v>18.55497793074565</v>
      </c>
      <c r="D100" s="301">
        <f t="shared" ref="D100" si="155">SUM(D98:D99)</f>
        <v>3.1394389222577992</v>
      </c>
      <c r="E100" s="301">
        <f t="shared" si="149"/>
        <v>33.119</v>
      </c>
      <c r="F100" s="301"/>
      <c r="G100" s="301">
        <f>SUM(G98:G99)</f>
        <v>13.016785147712001</v>
      </c>
      <c r="H100" s="301">
        <f t="shared" ref="H100" si="156">SUM(H98:H99)</f>
        <v>17.49573732015029</v>
      </c>
      <c r="I100" s="301">
        <f t="shared" ref="I100" si="157">SUM(I98:I99)</f>
        <v>4.3924775321377156</v>
      </c>
      <c r="J100" s="301">
        <f t="shared" si="150"/>
        <v>34.905000000000008</v>
      </c>
      <c r="K100" s="301"/>
      <c r="L100" s="301">
        <f>SUM(L98:L99)</f>
        <v>13.927153769869076</v>
      </c>
      <c r="M100" s="301">
        <f t="shared" ref="M100" si="158">SUM(M98:M99)</f>
        <v>17.656232474402898</v>
      </c>
      <c r="N100" s="301">
        <f t="shared" ref="N100" si="159">SUM(N98:N99)</f>
        <v>2.3476137557280414</v>
      </c>
      <c r="O100" s="301">
        <f t="shared" si="151"/>
        <v>33.931000000000019</v>
      </c>
      <c r="P100" s="301"/>
      <c r="Q100" s="301">
        <f>SUM(Q98:Q99)</f>
        <v>14.316898803524914</v>
      </c>
      <c r="R100" s="301">
        <f t="shared" ref="R100" si="160">SUM(R98:R99)</f>
        <v>18.058294326589799</v>
      </c>
      <c r="S100" s="301">
        <f t="shared" ref="S100" si="161">SUM(S98:S99)</f>
        <v>2.4058068698852892</v>
      </c>
      <c r="T100" s="301">
        <f t="shared" si="152"/>
        <v>34.780999999999999</v>
      </c>
      <c r="U100" s="301"/>
      <c r="V100" s="301">
        <f>SUM(V98:V99)</f>
        <v>16.258126282995349</v>
      </c>
      <c r="W100" s="301">
        <f t="shared" ref="W100" si="162">SUM(W98:W99)</f>
        <v>20.102209578567425</v>
      </c>
      <c r="X100" s="301">
        <f t="shared" ref="X100" si="163">SUM(X98:X99)</f>
        <v>2.733664138437252</v>
      </c>
      <c r="Y100" s="301">
        <f t="shared" si="153"/>
        <v>39.094000000000023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0.52275373801382918</v>
      </c>
      <c r="C107" s="300">
        <v>0.20536753993802231</v>
      </c>
      <c r="D107" s="300">
        <v>0.49360268370859073</v>
      </c>
      <c r="E107" s="300">
        <f>SUM(B107:D107)</f>
        <v>1.2217239616604423</v>
      </c>
      <c r="F107" s="300"/>
      <c r="G107" s="300">
        <v>0.45225196850125721</v>
      </c>
      <c r="H107" s="300">
        <v>0.29670866141745061</v>
      </c>
      <c r="I107" s="300">
        <v>0</v>
      </c>
      <c r="J107" s="300">
        <f>SUM(G107:I107)</f>
        <v>0.74896062991870782</v>
      </c>
      <c r="K107" s="300"/>
      <c r="L107" s="300">
        <v>0.37018010117962874</v>
      </c>
      <c r="M107" s="300">
        <v>0.16929960652107431</v>
      </c>
      <c r="N107" s="300">
        <v>1.0301229904412925</v>
      </c>
      <c r="O107" s="300">
        <f>SUM(L107:N107)</f>
        <v>1.5696026981419955</v>
      </c>
      <c r="P107" s="300"/>
      <c r="Q107" s="300">
        <v>0.36241182525648641</v>
      </c>
      <c r="R107" s="300">
        <v>0.16806564501733109</v>
      </c>
      <c r="S107" s="300">
        <v>0.99963369165112415</v>
      </c>
      <c r="T107" s="300">
        <f>SUM(Q107:S107)</f>
        <v>1.5301111619249417</v>
      </c>
      <c r="U107" s="300"/>
      <c r="V107" s="300">
        <v>0.37611616389612973</v>
      </c>
      <c r="W107" s="300">
        <v>0.17326699684954425</v>
      </c>
      <c r="X107" s="300">
        <v>0.98498874380609014</v>
      </c>
      <c r="Y107" s="300">
        <f>SUM(V107:X107)</f>
        <v>1.5343719045517641</v>
      </c>
    </row>
    <row r="108" spans="1:25" x14ac:dyDescent="0.2">
      <c r="A108" s="260" t="s">
        <v>364</v>
      </c>
      <c r="B108" s="300">
        <v>0.7186226198032506</v>
      </c>
      <c r="C108" s="300">
        <v>0.23517367412337759</v>
      </c>
      <c r="D108" s="300">
        <v>0.3874797444129347</v>
      </c>
      <c r="E108" s="300">
        <f t="shared" ref="E108:E109" si="164">SUM(B108:D108)</f>
        <v>1.341276038339563</v>
      </c>
      <c r="F108" s="300"/>
      <c r="G108" s="300">
        <v>0.93325984251741845</v>
      </c>
      <c r="H108" s="300">
        <v>0.23527559055390793</v>
      </c>
      <c r="I108" s="300">
        <v>1.070503937009966</v>
      </c>
      <c r="J108" s="300">
        <f t="shared" ref="J108:J109" si="165">SUM(G108:I108)</f>
        <v>2.2390393700812927</v>
      </c>
      <c r="K108" s="300"/>
      <c r="L108" s="300">
        <v>0.90770635188203785</v>
      </c>
      <c r="M108" s="300">
        <v>0.21911275997808008</v>
      </c>
      <c r="N108" s="300">
        <v>0.19957818999788751</v>
      </c>
      <c r="O108" s="300">
        <f t="shared" ref="O108:O109" si="166">SUM(L108:N108)</f>
        <v>1.3263973018580053</v>
      </c>
      <c r="P108" s="300"/>
      <c r="Q108" s="300">
        <v>0.8851024702691026</v>
      </c>
      <c r="R108" s="300">
        <v>0.22484457914100048</v>
      </c>
      <c r="S108" s="300">
        <v>0.19694178866495346</v>
      </c>
      <c r="T108" s="300">
        <f t="shared" ref="T108:T109" si="167">SUM(Q108:S108)</f>
        <v>1.3068888380750565</v>
      </c>
      <c r="U108" s="300"/>
      <c r="V108" s="300">
        <v>0.90209365150034571</v>
      </c>
      <c r="W108" s="300">
        <v>0.24705988293380945</v>
      </c>
      <c r="X108" s="300">
        <v>0.20447456101407679</v>
      </c>
      <c r="Y108" s="300">
        <f t="shared" ref="Y108:Y109" si="168">SUM(V108:X108)</f>
        <v>1.353628095448232</v>
      </c>
    </row>
    <row r="109" spans="1:25" x14ac:dyDescent="0.2">
      <c r="A109" s="264" t="s">
        <v>363</v>
      </c>
      <c r="B109" s="301">
        <f>SUM(B107:B108)</f>
        <v>1.2413763578170798</v>
      </c>
      <c r="C109" s="301">
        <f t="shared" ref="C109" si="169">SUM(C107:C108)</f>
        <v>0.4405412140613999</v>
      </c>
      <c r="D109" s="301">
        <f t="shared" ref="D109" si="170">SUM(D107:D108)</f>
        <v>0.88108242812152548</v>
      </c>
      <c r="E109" s="301">
        <f t="shared" si="164"/>
        <v>2.5630000000000051</v>
      </c>
      <c r="F109" s="301"/>
      <c r="G109" s="301">
        <f>SUM(G107:G108)</f>
        <v>1.3855118110186757</v>
      </c>
      <c r="H109" s="301">
        <f t="shared" ref="H109" si="171">SUM(H107:H108)</f>
        <v>0.53198425197135857</v>
      </c>
      <c r="I109" s="301">
        <f t="shared" ref="I109" si="172">SUM(I107:I108)</f>
        <v>1.070503937009966</v>
      </c>
      <c r="J109" s="301">
        <f t="shared" si="165"/>
        <v>2.9880000000000004</v>
      </c>
      <c r="K109" s="301"/>
      <c r="L109" s="301">
        <f>SUM(L107:L108)</f>
        <v>1.2778864530616665</v>
      </c>
      <c r="M109" s="301">
        <f t="shared" ref="M109" si="173">SUM(M107:M108)</f>
        <v>0.38841236649915439</v>
      </c>
      <c r="N109" s="301">
        <f t="shared" ref="N109" si="174">SUM(N107:N108)</f>
        <v>1.22970118043918</v>
      </c>
      <c r="O109" s="301">
        <f t="shared" si="166"/>
        <v>2.8960000000000008</v>
      </c>
      <c r="P109" s="301"/>
      <c r="Q109" s="301">
        <f>SUM(Q107:Q108)</f>
        <v>1.2475142955255891</v>
      </c>
      <c r="R109" s="301">
        <f t="shared" ref="R109" si="175">SUM(R107:R108)</f>
        <v>0.39291022415833154</v>
      </c>
      <c r="S109" s="301">
        <f t="shared" ref="S109" si="176">SUM(S107:S108)</f>
        <v>1.1965754803160775</v>
      </c>
      <c r="T109" s="301">
        <f t="shared" si="167"/>
        <v>2.836999999999998</v>
      </c>
      <c r="U109" s="301"/>
      <c r="V109" s="301">
        <f>SUM(V107:V108)</f>
        <v>1.2782098153964754</v>
      </c>
      <c r="W109" s="301">
        <f t="shared" ref="W109" si="177">SUM(W107:W108)</f>
        <v>0.4203268797833537</v>
      </c>
      <c r="X109" s="301">
        <f t="shared" ref="X109" si="178">SUM(X107:X108)</f>
        <v>1.1894633048201668</v>
      </c>
      <c r="Y109" s="301">
        <f t="shared" si="168"/>
        <v>2.8879999999999959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1.9495414642799425</v>
      </c>
      <c r="C116" s="300">
        <v>0.8308478993229782</v>
      </c>
      <c r="D116" s="300">
        <v>0.2699877326754534</v>
      </c>
      <c r="E116" s="300">
        <f>SUM(B116:D116)</f>
        <v>3.0503770962783738</v>
      </c>
      <c r="F116" s="300"/>
      <c r="G116" s="300">
        <v>1.1149872247882364</v>
      </c>
      <c r="H116" s="300">
        <v>0.53633134004716188</v>
      </c>
      <c r="I116" s="300">
        <v>0</v>
      </c>
      <c r="J116" s="300">
        <f>SUM(G116:I116)</f>
        <v>1.6513185648353983</v>
      </c>
      <c r="K116" s="300"/>
      <c r="L116" s="300">
        <v>1.0672129931326826</v>
      </c>
      <c r="M116" s="300">
        <v>0.19715670265331137</v>
      </c>
      <c r="N116" s="300">
        <v>0.23034806673297789</v>
      </c>
      <c r="O116" s="300">
        <f>SUM(L116:N116)</f>
        <v>1.4947177625189718</v>
      </c>
      <c r="P116" s="300"/>
      <c r="Q116" s="300">
        <v>1.1854092772427356</v>
      </c>
      <c r="R116" s="300">
        <v>0.211145523192003</v>
      </c>
      <c r="S116" s="300">
        <v>0.25407918014337244</v>
      </c>
      <c r="T116" s="300">
        <f>SUM(Q116:S116)</f>
        <v>1.6506339805781109</v>
      </c>
      <c r="U116" s="300"/>
      <c r="V116" s="300">
        <v>1.3550440548923195</v>
      </c>
      <c r="W116" s="300">
        <v>0.22346954935201008</v>
      </c>
      <c r="X116" s="300">
        <v>0.2792822183800226</v>
      </c>
      <c r="Y116" s="300">
        <f>SUM(V116:X116)</f>
        <v>1.8577958226243521</v>
      </c>
    </row>
    <row r="117" spans="1:25" x14ac:dyDescent="0.2">
      <c r="A117" s="260" t="s">
        <v>364</v>
      </c>
      <c r="B117" s="300">
        <v>4.7759377060551147</v>
      </c>
      <c r="C117" s="300">
        <v>0.41769402588460774</v>
      </c>
      <c r="D117" s="300">
        <v>0.29299117178191586</v>
      </c>
      <c r="E117" s="300">
        <f t="shared" ref="E117:E118" si="179">SUM(B117:D117)</f>
        <v>5.4866229037216376</v>
      </c>
      <c r="F117" s="300"/>
      <c r="G117" s="300">
        <v>4.2533963033318178</v>
      </c>
      <c r="H117" s="300">
        <v>0.26232400108906584</v>
      </c>
      <c r="I117" s="300">
        <v>0.32096113074372362</v>
      </c>
      <c r="J117" s="300">
        <f t="shared" ref="J117:J118" si="180">SUM(G117:I117)</f>
        <v>4.8366814351646079</v>
      </c>
      <c r="K117" s="300"/>
      <c r="L117" s="300">
        <v>3.7508454170655812</v>
      </c>
      <c r="M117" s="300">
        <v>0.27438194308344116</v>
      </c>
      <c r="N117" s="300">
        <v>0.11705487733201987</v>
      </c>
      <c r="O117" s="300">
        <f t="shared" ref="O117:O118" si="181">SUM(L117:N117)</f>
        <v>4.1422822374810426</v>
      </c>
      <c r="P117" s="300"/>
      <c r="Q117" s="300">
        <v>4.04214875944482</v>
      </c>
      <c r="R117" s="300">
        <v>0.30031542610186629</v>
      </c>
      <c r="S117" s="300">
        <v>0.12990183387520018</v>
      </c>
      <c r="T117" s="300">
        <f t="shared" ref="T117:T118" si="182">SUM(Q117:S117)</f>
        <v>4.4723660194218864</v>
      </c>
      <c r="U117" s="300"/>
      <c r="V117" s="300">
        <v>4.3818417022258265</v>
      </c>
      <c r="W117" s="300">
        <v>0.33159291602357677</v>
      </c>
      <c r="X117" s="300">
        <v>0.1457695591262467</v>
      </c>
      <c r="Y117" s="300">
        <f t="shared" ref="Y117:Y118" si="183">SUM(V117:X117)</f>
        <v>4.8592041773756502</v>
      </c>
    </row>
    <row r="118" spans="1:25" x14ac:dyDescent="0.2">
      <c r="A118" s="264" t="s">
        <v>363</v>
      </c>
      <c r="B118" s="301">
        <f>SUM(B116:B117)</f>
        <v>6.7254791703350572</v>
      </c>
      <c r="C118" s="301">
        <f t="shared" ref="C118" si="184">SUM(C116:C117)</f>
        <v>1.248541925207586</v>
      </c>
      <c r="D118" s="301">
        <f t="shared" ref="D118" si="185">SUM(D116:D117)</f>
        <v>0.5629789044573692</v>
      </c>
      <c r="E118" s="301">
        <f t="shared" si="179"/>
        <v>8.5370000000000115</v>
      </c>
      <c r="F118" s="301"/>
      <c r="G118" s="301">
        <f>SUM(G116:G117)</f>
        <v>5.368383528120054</v>
      </c>
      <c r="H118" s="301">
        <f t="shared" ref="H118" si="186">SUM(H116:H117)</f>
        <v>0.79865534113622771</v>
      </c>
      <c r="I118" s="301">
        <f t="shared" ref="I118" si="187">SUM(I116:I117)</f>
        <v>0.32096113074372362</v>
      </c>
      <c r="J118" s="301">
        <f t="shared" si="180"/>
        <v>6.4880000000000058</v>
      </c>
      <c r="K118" s="301"/>
      <c r="L118" s="301">
        <f>SUM(L116:L117)</f>
        <v>4.8180584101982635</v>
      </c>
      <c r="M118" s="301">
        <f t="shared" ref="M118" si="188">SUM(M116:M117)</f>
        <v>0.47153864573675253</v>
      </c>
      <c r="N118" s="301">
        <f t="shared" ref="N118" si="189">SUM(N116:N117)</f>
        <v>0.34740294406499778</v>
      </c>
      <c r="O118" s="301">
        <f t="shared" si="181"/>
        <v>5.6370000000000138</v>
      </c>
      <c r="P118" s="301"/>
      <c r="Q118" s="301">
        <f>SUM(Q116:Q117)</f>
        <v>5.2275580366875554</v>
      </c>
      <c r="R118" s="301">
        <f t="shared" ref="R118" si="190">SUM(R116:R117)</f>
        <v>0.51146094929386932</v>
      </c>
      <c r="S118" s="301">
        <f t="shared" ref="S118" si="191">SUM(S116:S117)</f>
        <v>0.38398101401857265</v>
      </c>
      <c r="T118" s="301">
        <f t="shared" si="182"/>
        <v>6.1229999999999967</v>
      </c>
      <c r="U118" s="301"/>
      <c r="V118" s="301">
        <f>SUM(V116:V117)</f>
        <v>5.736885757118146</v>
      </c>
      <c r="W118" s="301">
        <f t="shared" ref="W118" si="192">SUM(W116:W117)</f>
        <v>0.5550624653755869</v>
      </c>
      <c r="X118" s="301">
        <f t="shared" ref="X118" si="193">SUM(X116:X117)</f>
        <v>0.42505177750626932</v>
      </c>
      <c r="Y118" s="301">
        <f t="shared" si="183"/>
        <v>6.7170000000000023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3.180464939417905</v>
      </c>
      <c r="C125" s="300">
        <v>1.3228988880099535</v>
      </c>
      <c r="D125" s="300">
        <v>0</v>
      </c>
      <c r="E125" s="300">
        <f>SUM(B125:D125)</f>
        <v>4.503363827427858</v>
      </c>
      <c r="F125" s="300"/>
      <c r="G125" s="300">
        <v>3.2819643216592356</v>
      </c>
      <c r="H125" s="300">
        <v>1.1777302380009138</v>
      </c>
      <c r="I125" s="300">
        <v>0</v>
      </c>
      <c r="J125" s="300">
        <f>SUM(G125:I125)</f>
        <v>4.4596945596601492</v>
      </c>
      <c r="K125" s="300"/>
      <c r="L125" s="300">
        <v>3.14045345461731</v>
      </c>
      <c r="M125" s="300">
        <v>1.155137102024038</v>
      </c>
      <c r="N125" s="300">
        <v>0</v>
      </c>
      <c r="O125" s="300">
        <f>SUM(L125:N125)</f>
        <v>4.2955905566413479</v>
      </c>
      <c r="P125" s="300"/>
      <c r="Q125" s="300">
        <v>3.2318045962672617</v>
      </c>
      <c r="R125" s="300">
        <v>1.176046464895641</v>
      </c>
      <c r="S125" s="300">
        <v>0</v>
      </c>
      <c r="T125" s="300">
        <f>SUM(Q125:S125)</f>
        <v>4.4078510611629032</v>
      </c>
      <c r="U125" s="300"/>
      <c r="V125" s="300">
        <v>3.2148961484236551</v>
      </c>
      <c r="W125" s="300">
        <v>1.1589933578357998</v>
      </c>
      <c r="X125" s="300">
        <v>0</v>
      </c>
      <c r="Y125" s="300">
        <f>SUM(V125:X125)</f>
        <v>4.3738895062594549</v>
      </c>
    </row>
    <row r="126" spans="1:25" x14ac:dyDescent="0.2">
      <c r="A126" s="260" t="s">
        <v>364</v>
      </c>
      <c r="B126" s="300">
        <v>3.5105637968436105</v>
      </c>
      <c r="C126" s="300">
        <v>0.11873545034268032</v>
      </c>
      <c r="D126" s="300">
        <v>1.2263369253858469</v>
      </c>
      <c r="E126" s="300">
        <f t="shared" ref="E126:E127" si="194">SUM(B126:D126)</f>
        <v>4.8556361725721384</v>
      </c>
      <c r="F126" s="300"/>
      <c r="G126" s="300">
        <v>3.6726094309967521</v>
      </c>
      <c r="H126" s="300">
        <v>0.13839608585466007</v>
      </c>
      <c r="I126" s="300">
        <v>0.19429992348843891</v>
      </c>
      <c r="J126" s="300">
        <f t="shared" ref="J126:J127" si="195">SUM(G126:I126)</f>
        <v>4.0053054403398507</v>
      </c>
      <c r="K126" s="300"/>
      <c r="L126" s="300">
        <v>3.3476529348002892</v>
      </c>
      <c r="M126" s="300">
        <v>0.17163023608485808</v>
      </c>
      <c r="N126" s="300">
        <v>0.15712627247349206</v>
      </c>
      <c r="O126" s="300">
        <f t="shared" ref="O126:O127" si="196">SUM(L126:N126)</f>
        <v>3.6764094433586396</v>
      </c>
      <c r="P126" s="300"/>
      <c r="Q126" s="300">
        <v>3.459304366013026</v>
      </c>
      <c r="R126" s="300">
        <v>0.18447787684485106</v>
      </c>
      <c r="S126" s="300">
        <v>0.17036669597921364</v>
      </c>
      <c r="T126" s="300">
        <f t="shared" ref="T126:T127" si="197">SUM(Q126:S126)</f>
        <v>3.8141489388370911</v>
      </c>
      <c r="U126" s="300"/>
      <c r="V126" s="300">
        <v>3.4529985378502643</v>
      </c>
      <c r="W126" s="300">
        <v>0.19699118555869949</v>
      </c>
      <c r="X126" s="300">
        <v>0.17712077033158349</v>
      </c>
      <c r="Y126" s="300">
        <f t="shared" ref="Y126:Y127" si="198">SUM(V126:X126)</f>
        <v>3.8271104937405473</v>
      </c>
    </row>
    <row r="127" spans="1:25" x14ac:dyDescent="0.2">
      <c r="A127" s="264" t="s">
        <v>363</v>
      </c>
      <c r="B127" s="301">
        <f>SUM(B125:B126)</f>
        <v>6.6910287362615151</v>
      </c>
      <c r="C127" s="301">
        <f t="shared" ref="C127" si="199">SUM(C125:C126)</f>
        <v>1.4416343383526338</v>
      </c>
      <c r="D127" s="301">
        <f t="shared" ref="D127" si="200">SUM(D125:D126)</f>
        <v>1.2263369253858469</v>
      </c>
      <c r="E127" s="301">
        <f t="shared" si="194"/>
        <v>9.3589999999999947</v>
      </c>
      <c r="F127" s="301"/>
      <c r="G127" s="301">
        <f>SUM(G125:G126)</f>
        <v>6.9545737526559872</v>
      </c>
      <c r="H127" s="301">
        <f t="shared" ref="H127" si="201">SUM(H125:H126)</f>
        <v>1.3161263238555738</v>
      </c>
      <c r="I127" s="301">
        <f t="shared" ref="I127" si="202">SUM(I125:I126)</f>
        <v>0.19429992348843891</v>
      </c>
      <c r="J127" s="301">
        <f t="shared" si="195"/>
        <v>8.4649999999999999</v>
      </c>
      <c r="K127" s="301"/>
      <c r="L127" s="301">
        <f>SUM(L125:L126)</f>
        <v>6.4881063894175988</v>
      </c>
      <c r="M127" s="301">
        <f t="shared" ref="M127" si="203">SUM(M125:M126)</f>
        <v>1.326767338108896</v>
      </c>
      <c r="N127" s="301">
        <f t="shared" ref="N127" si="204">SUM(N125:N126)</f>
        <v>0.15712627247349206</v>
      </c>
      <c r="O127" s="301">
        <f t="shared" si="196"/>
        <v>7.9719999999999862</v>
      </c>
      <c r="P127" s="301"/>
      <c r="Q127" s="301">
        <f>SUM(Q125:Q126)</f>
        <v>6.6911089622802873</v>
      </c>
      <c r="R127" s="301">
        <f t="shared" ref="R127" si="205">SUM(R125:R126)</f>
        <v>1.3605243417404922</v>
      </c>
      <c r="S127" s="301">
        <f t="shared" ref="S127" si="206">SUM(S125:S126)</f>
        <v>0.17036669597921364</v>
      </c>
      <c r="T127" s="301">
        <f t="shared" si="197"/>
        <v>8.2219999999999924</v>
      </c>
      <c r="U127" s="301"/>
      <c r="V127" s="301">
        <f>SUM(V125:V126)</f>
        <v>6.6678946862739199</v>
      </c>
      <c r="W127" s="301">
        <f t="shared" ref="W127" si="207">SUM(W125:W126)</f>
        <v>1.3559845433944993</v>
      </c>
      <c r="X127" s="301">
        <f t="shared" ref="X127" si="208">SUM(X125:X126)</f>
        <v>0.17712077033158349</v>
      </c>
      <c r="Y127" s="301">
        <f t="shared" si="198"/>
        <v>8.2010000000000023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1.9641346961824642</v>
      </c>
      <c r="C134" s="300">
        <v>1.2439382169438991</v>
      </c>
      <c r="D134" s="300">
        <v>0.22534514480710416</v>
      </c>
      <c r="E134" s="300">
        <f>SUM(B134:D134)</f>
        <v>3.4334180579334674</v>
      </c>
      <c r="F134" s="300"/>
      <c r="G134" s="300">
        <v>2.6331593713036137</v>
      </c>
      <c r="H134" s="300">
        <v>1.1291288190444739</v>
      </c>
      <c r="I134" s="300">
        <v>0.37453309832383774</v>
      </c>
      <c r="J134" s="300">
        <f>SUM(G134:I134)</f>
        <v>4.1368212886719249</v>
      </c>
      <c r="K134" s="300"/>
      <c r="L134" s="300">
        <v>2.0637376978469879</v>
      </c>
      <c r="M134" s="300">
        <v>1.070938193186258</v>
      </c>
      <c r="N134" s="300">
        <v>0.54843135565410306</v>
      </c>
      <c r="O134" s="300">
        <f>SUM(L134:N134)</f>
        <v>3.6831072466873489</v>
      </c>
      <c r="P134" s="300"/>
      <c r="Q134" s="300">
        <v>2.1203809523998665</v>
      </c>
      <c r="R134" s="300">
        <v>1.0160158730387696</v>
      </c>
      <c r="S134" s="300">
        <v>0.55199999999062221</v>
      </c>
      <c r="T134" s="300">
        <f>SUM(Q134:S134)</f>
        <v>3.6883968254292583</v>
      </c>
      <c r="U134" s="300"/>
      <c r="V134" s="300">
        <v>2.6044285512343017</v>
      </c>
      <c r="W134" s="300">
        <v>1.0668609709150467</v>
      </c>
      <c r="X134" s="300">
        <v>0.63760022644444314</v>
      </c>
      <c r="Y134" s="300">
        <f>SUM(V134:X134)</f>
        <v>4.308889748593792</v>
      </c>
    </row>
    <row r="135" spans="1:25" x14ac:dyDescent="0.2">
      <c r="A135" s="260" t="s">
        <v>364</v>
      </c>
      <c r="B135" s="300">
        <v>3.1923895513810954</v>
      </c>
      <c r="C135" s="300">
        <v>0.13702305508238186</v>
      </c>
      <c r="D135" s="300">
        <v>0.50516933560305932</v>
      </c>
      <c r="E135" s="300">
        <f t="shared" ref="E135:E136" si="209">SUM(B135:D135)</f>
        <v>3.8345819420665368</v>
      </c>
      <c r="F135" s="300"/>
      <c r="G135" s="300">
        <v>2.3577890716790035</v>
      </c>
      <c r="H135" s="300">
        <v>0.47848815119647276</v>
      </c>
      <c r="I135" s="300">
        <v>0.55590148845260878</v>
      </c>
      <c r="J135" s="300">
        <f t="shared" ref="J135:J136" si="210">SUM(G135:I135)</f>
        <v>3.3921787113280848</v>
      </c>
      <c r="K135" s="300"/>
      <c r="L135" s="300">
        <v>2.561415419406186</v>
      </c>
      <c r="M135" s="300">
        <v>0.53711219984810077</v>
      </c>
      <c r="N135" s="300">
        <v>3.6513405836151091E-4</v>
      </c>
      <c r="O135" s="300">
        <f t="shared" ref="O135:O136" si="211">SUM(L135:N135)</f>
        <v>3.0988927533126485</v>
      </c>
      <c r="P135" s="300"/>
      <c r="Q135" s="300">
        <v>2.5391269840950894</v>
      </c>
      <c r="R135" s="300">
        <v>0.53411111111059151</v>
      </c>
      <c r="S135" s="300">
        <v>3.650793650658065E-4</v>
      </c>
      <c r="T135" s="300">
        <f t="shared" ref="T135:T136" si="212">SUM(Q135:S135)</f>
        <v>3.0736031745707471</v>
      </c>
      <c r="U135" s="300"/>
      <c r="V135" s="300">
        <v>2.9112019624980268</v>
      </c>
      <c r="W135" s="300">
        <v>0.6235382365422969</v>
      </c>
      <c r="X135" s="300">
        <v>3.7005236588896306E-4</v>
      </c>
      <c r="Y135" s="300">
        <f t="shared" ref="Y135:Y136" si="213">SUM(V135:X135)</f>
        <v>3.5351102514062127</v>
      </c>
    </row>
    <row r="136" spans="1:25" x14ac:dyDescent="0.2">
      <c r="A136" s="264" t="s">
        <v>363</v>
      </c>
      <c r="B136" s="301">
        <f>SUM(B134:B135)</f>
        <v>5.15652424756356</v>
      </c>
      <c r="C136" s="301">
        <f t="shared" ref="C136" si="214">SUM(C134:C135)</f>
        <v>1.3809612720262809</v>
      </c>
      <c r="D136" s="301">
        <f t="shared" ref="D136" si="215">SUM(D134:D135)</f>
        <v>0.73051448041016354</v>
      </c>
      <c r="E136" s="301">
        <f t="shared" si="209"/>
        <v>7.2680000000000042</v>
      </c>
      <c r="F136" s="301"/>
      <c r="G136" s="301">
        <f>SUM(G134:G135)</f>
        <v>4.9909484429826172</v>
      </c>
      <c r="H136" s="301">
        <f t="shared" ref="H136" si="216">SUM(H134:H135)</f>
        <v>1.6076169702409466</v>
      </c>
      <c r="I136" s="301">
        <f t="shared" ref="I136" si="217">SUM(I134:I135)</f>
        <v>0.93043458677644653</v>
      </c>
      <c r="J136" s="301">
        <f t="shared" si="210"/>
        <v>7.5290000000000106</v>
      </c>
      <c r="K136" s="301"/>
      <c r="L136" s="301">
        <f>SUM(L134:L135)</f>
        <v>4.6251531172531735</v>
      </c>
      <c r="M136" s="301">
        <f t="shared" ref="M136" si="218">SUM(M134:M135)</f>
        <v>1.6080503930343588</v>
      </c>
      <c r="N136" s="301">
        <f t="shared" ref="N136" si="219">SUM(N134:N135)</f>
        <v>0.54879648971246453</v>
      </c>
      <c r="O136" s="301">
        <f t="shared" si="211"/>
        <v>6.7819999999999974</v>
      </c>
      <c r="P136" s="301"/>
      <c r="Q136" s="301">
        <f>SUM(Q134:Q135)</f>
        <v>4.6595079364949559</v>
      </c>
      <c r="R136" s="301">
        <f t="shared" ref="R136" si="220">SUM(R134:R135)</f>
        <v>1.5501269841493612</v>
      </c>
      <c r="S136" s="301">
        <f t="shared" ref="S136" si="221">SUM(S134:S135)</f>
        <v>0.55236507935568802</v>
      </c>
      <c r="T136" s="301">
        <f t="shared" si="212"/>
        <v>6.7620000000000058</v>
      </c>
      <c r="U136" s="301"/>
      <c r="V136" s="301">
        <f>SUM(V134:V135)</f>
        <v>5.5156305137323285</v>
      </c>
      <c r="W136" s="301">
        <f t="shared" ref="W136" si="222">SUM(W134:W135)</f>
        <v>1.6903992074573435</v>
      </c>
      <c r="X136" s="301">
        <f t="shared" ref="X136" si="223">SUM(X134:X135)</f>
        <v>0.63797027881033208</v>
      </c>
      <c r="Y136" s="301">
        <f t="shared" si="213"/>
        <v>7.8440000000000047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5.2036730883997615</v>
      </c>
      <c r="C143" s="300">
        <v>2.7977042513295691</v>
      </c>
      <c r="D143" s="300">
        <v>1.483607128648138</v>
      </c>
      <c r="E143" s="300">
        <f>SUM(B143:D143)</f>
        <v>9.4849844683774691</v>
      </c>
      <c r="F143" s="300"/>
      <c r="G143" s="300">
        <v>4.852461925293885</v>
      </c>
      <c r="H143" s="300">
        <v>3.0235143678436325</v>
      </c>
      <c r="I143" s="300">
        <v>1.8169597701443907</v>
      </c>
      <c r="J143" s="300">
        <f>SUM(G143:I143)</f>
        <v>9.692936063281909</v>
      </c>
      <c r="K143" s="300"/>
      <c r="L143" s="300">
        <v>5.7990755600668864</v>
      </c>
      <c r="M143" s="300">
        <v>2.868684723477688</v>
      </c>
      <c r="N143" s="300">
        <v>0.53392026326273934</v>
      </c>
      <c r="O143" s="300">
        <f>SUM(L143:N143)</f>
        <v>9.2016805468073137</v>
      </c>
      <c r="P143" s="300"/>
      <c r="Q143" s="300">
        <v>6.0845028394879952</v>
      </c>
      <c r="R143" s="300">
        <v>3.0329258843228923</v>
      </c>
      <c r="S143" s="300">
        <v>0.60108801914069054</v>
      </c>
      <c r="T143" s="300">
        <f>SUM(Q143:S143)</f>
        <v>9.7185167429515769</v>
      </c>
      <c r="U143" s="300"/>
      <c r="V143" s="300">
        <v>6.5784474596230496</v>
      </c>
      <c r="W143" s="300">
        <v>3.2799349486823761</v>
      </c>
      <c r="X143" s="300">
        <v>0.71324569025670626</v>
      </c>
      <c r="Y143" s="300">
        <f>SUM(V143:X143)</f>
        <v>10.571628098562131</v>
      </c>
    </row>
    <row r="144" spans="1:25" x14ac:dyDescent="0.2">
      <c r="A144" s="260" t="s">
        <v>364</v>
      </c>
      <c r="B144" s="300">
        <v>12.408321833845315</v>
      </c>
      <c r="C144" s="300">
        <v>0.8592294902526787</v>
      </c>
      <c r="D144" s="300">
        <v>2.6114642075245542</v>
      </c>
      <c r="E144" s="300">
        <f t="shared" ref="E144:E145" si="224">SUM(B144:D144)</f>
        <v>15.879015531622548</v>
      </c>
      <c r="F144" s="300"/>
      <c r="G144" s="300">
        <v>8.9088699711946919</v>
      </c>
      <c r="H144" s="300">
        <v>0.81095761494606189</v>
      </c>
      <c r="I144" s="300">
        <v>2.6862363505773379</v>
      </c>
      <c r="J144" s="300">
        <f t="shared" ref="J144:J145" si="225">SUM(G144:I144)</f>
        <v>12.406063936718091</v>
      </c>
      <c r="K144" s="300"/>
      <c r="L144" s="300">
        <v>9.7599584861904116</v>
      </c>
      <c r="M144" s="300">
        <v>1.4413248955861226</v>
      </c>
      <c r="N144" s="300">
        <v>2.6910360714161592</v>
      </c>
      <c r="O144" s="300">
        <f t="shared" ref="O144:O145" si="226">SUM(L144:N144)</f>
        <v>13.892319453192693</v>
      </c>
      <c r="P144" s="300"/>
      <c r="Q144" s="300">
        <v>9.8333680739184679</v>
      </c>
      <c r="R144" s="300">
        <v>1.5133544303643234</v>
      </c>
      <c r="S144" s="300">
        <v>2.8457607527656079</v>
      </c>
      <c r="T144" s="300">
        <f t="shared" ref="T144:T145" si="227">SUM(Q144:S144)</f>
        <v>14.1924832570484</v>
      </c>
      <c r="U144" s="300"/>
      <c r="V144" s="300">
        <v>10.218654417320272</v>
      </c>
      <c r="W144" s="300">
        <v>1.6630235559378157</v>
      </c>
      <c r="X144" s="300">
        <v>3.1216939281798384</v>
      </c>
      <c r="Y144" s="300">
        <f t="shared" ref="Y144:Y145" si="228">SUM(V144:X144)</f>
        <v>15.003371901437927</v>
      </c>
    </row>
    <row r="145" spans="1:25" x14ac:dyDescent="0.2">
      <c r="A145" s="264" t="s">
        <v>363</v>
      </c>
      <c r="B145" s="301">
        <f>SUM(B143:B144)</f>
        <v>17.611994922245078</v>
      </c>
      <c r="C145" s="301">
        <f t="shared" ref="C145" si="229">SUM(C143:C144)</f>
        <v>3.6569337415822476</v>
      </c>
      <c r="D145" s="301">
        <f t="shared" ref="D145" si="230">SUM(D143:D144)</f>
        <v>4.0950713361726923</v>
      </c>
      <c r="E145" s="301">
        <f t="shared" si="224"/>
        <v>25.364000000000019</v>
      </c>
      <c r="F145" s="301"/>
      <c r="G145" s="301">
        <f>SUM(G143:G144)</f>
        <v>13.761331896488578</v>
      </c>
      <c r="H145" s="301">
        <f t="shared" ref="H145" si="231">SUM(H143:H144)</f>
        <v>3.8344719827896943</v>
      </c>
      <c r="I145" s="301">
        <f t="shared" ref="I145" si="232">SUM(I143:I144)</f>
        <v>4.5031961207217286</v>
      </c>
      <c r="J145" s="301">
        <f t="shared" si="225"/>
        <v>22.099</v>
      </c>
      <c r="K145" s="301"/>
      <c r="L145" s="301">
        <f>SUM(L143:L144)</f>
        <v>15.559034046257299</v>
      </c>
      <c r="M145" s="301">
        <f t="shared" ref="M145" si="233">SUM(M143:M144)</f>
        <v>4.3100096190638109</v>
      </c>
      <c r="N145" s="301">
        <f t="shared" ref="N145" si="234">SUM(N143:N144)</f>
        <v>3.2249563346788985</v>
      </c>
      <c r="O145" s="301">
        <f t="shared" si="226"/>
        <v>23.094000000000008</v>
      </c>
      <c r="P145" s="301"/>
      <c r="Q145" s="301">
        <f>SUM(Q143:Q144)</f>
        <v>15.917870913406464</v>
      </c>
      <c r="R145" s="301">
        <f t="shared" ref="R145" si="235">SUM(R143:R144)</f>
        <v>4.5462803146872162</v>
      </c>
      <c r="S145" s="301">
        <f t="shared" ref="S145" si="236">SUM(S143:S144)</f>
        <v>3.4468487719062986</v>
      </c>
      <c r="T145" s="301">
        <f t="shared" si="227"/>
        <v>23.91099999999998</v>
      </c>
      <c r="U145" s="301"/>
      <c r="V145" s="301">
        <f>SUM(V143:V144)</f>
        <v>16.797101876943323</v>
      </c>
      <c r="W145" s="301">
        <f t="shared" ref="W145" si="237">SUM(W143:W144)</f>
        <v>4.9429585046201918</v>
      </c>
      <c r="X145" s="301">
        <f t="shared" ref="X145" si="238">SUM(X143:X144)</f>
        <v>3.8349396184365445</v>
      </c>
      <c r="Y145" s="301">
        <f t="shared" si="228"/>
        <v>25.57500000000006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7.7932643397768464</v>
      </c>
      <c r="C152" s="300">
        <v>7.0137733695443272</v>
      </c>
      <c r="D152" s="300">
        <v>1.6198603911471223</v>
      </c>
      <c r="E152" s="300">
        <f>SUM(B152:D152)</f>
        <v>16.426898100468296</v>
      </c>
      <c r="F152" s="300"/>
      <c r="G152" s="300">
        <v>6.8820080293118426</v>
      </c>
      <c r="H152" s="300">
        <v>6.3897437536376174</v>
      </c>
      <c r="I152" s="300">
        <v>0.80724880008568134</v>
      </c>
      <c r="J152" s="300">
        <f>SUM(G152:I152)</f>
        <v>14.079000583035141</v>
      </c>
      <c r="K152" s="300"/>
      <c r="L152" s="300">
        <v>7.2531371271044156</v>
      </c>
      <c r="M152" s="300">
        <v>6.5337346589196619</v>
      </c>
      <c r="N152" s="300">
        <v>0.90759718888107088</v>
      </c>
      <c r="O152" s="300">
        <f>SUM(L152:N152)</f>
        <v>14.694468974905149</v>
      </c>
      <c r="P152" s="300"/>
      <c r="Q152" s="300">
        <v>7.5709001402675362</v>
      </c>
      <c r="R152" s="300">
        <v>6.5741019782412398</v>
      </c>
      <c r="S152" s="300">
        <v>0.91480868589913744</v>
      </c>
      <c r="T152" s="300">
        <f>SUM(Q152:S152)</f>
        <v>15.059810804407913</v>
      </c>
      <c r="U152" s="300"/>
      <c r="V152" s="300">
        <v>8.1121953526038872</v>
      </c>
      <c r="W152" s="300">
        <v>6.6546465765900891</v>
      </c>
      <c r="X152" s="300">
        <v>0.96776353087964251</v>
      </c>
      <c r="Y152" s="300">
        <f>SUM(V152:X152)</f>
        <v>15.734605460073618</v>
      </c>
    </row>
    <row r="153" spans="1:25" x14ac:dyDescent="0.2">
      <c r="A153" s="260" t="s">
        <v>364</v>
      </c>
      <c r="B153" s="300">
        <v>13.401897258331761</v>
      </c>
      <c r="C153" s="300">
        <v>4.3079730514157486</v>
      </c>
      <c r="D153" s="300">
        <v>1.0312315897842412</v>
      </c>
      <c r="E153" s="300">
        <f t="shared" ref="E153:E154" si="239">SUM(B153:D153)</f>
        <v>18.741101899531749</v>
      </c>
      <c r="F153" s="300"/>
      <c r="G153" s="300">
        <v>14.84223231511077</v>
      </c>
      <c r="H153" s="300">
        <v>3.9554787377722871</v>
      </c>
      <c r="I153" s="300">
        <v>3.1332883640816895</v>
      </c>
      <c r="J153" s="300">
        <f t="shared" ref="J153:J154" si="240">SUM(G153:I153)</f>
        <v>21.930999416964749</v>
      </c>
      <c r="K153" s="300"/>
      <c r="L153" s="300">
        <v>14.569407953422024</v>
      </c>
      <c r="M153" s="300">
        <v>4.0465886184507811</v>
      </c>
      <c r="N153" s="300">
        <v>1.8795344532219993</v>
      </c>
      <c r="O153" s="300">
        <f t="shared" ref="O153:O154" si="241">SUM(L153:N153)</f>
        <v>20.495531025094806</v>
      </c>
      <c r="P153" s="300"/>
      <c r="Q153" s="300">
        <v>14.939047979587444</v>
      </c>
      <c r="R153" s="300">
        <v>4.1406704847082532</v>
      </c>
      <c r="S153" s="300">
        <v>1.8974707312963577</v>
      </c>
      <c r="T153" s="300">
        <f t="shared" ref="T153:T154" si="242">SUM(Q153:S153)</f>
        <v>20.977189195592057</v>
      </c>
      <c r="U153" s="300"/>
      <c r="V153" s="300">
        <v>15.657249519071501</v>
      </c>
      <c r="W153" s="300">
        <v>4.3005831622836741</v>
      </c>
      <c r="X153" s="300">
        <v>1.9945618585711336</v>
      </c>
      <c r="Y153" s="300">
        <f t="shared" ref="Y153:Y154" si="243">SUM(V153:X153)</f>
        <v>21.95239453992631</v>
      </c>
    </row>
    <row r="154" spans="1:25" x14ac:dyDescent="0.2">
      <c r="A154" s="264" t="s">
        <v>363</v>
      </c>
      <c r="B154" s="301">
        <f>SUM(B152:B153)</f>
        <v>21.195161598108609</v>
      </c>
      <c r="C154" s="301">
        <f t="shared" ref="C154" si="244">SUM(C152:C153)</f>
        <v>11.321746420960075</v>
      </c>
      <c r="D154" s="301">
        <f t="shared" ref="D154" si="245">SUM(D152:D153)</f>
        <v>2.6510919809313638</v>
      </c>
      <c r="E154" s="301">
        <f t="shared" si="239"/>
        <v>35.168000000000042</v>
      </c>
      <c r="F154" s="301"/>
      <c r="G154" s="301">
        <f>SUM(G152:G153)</f>
        <v>21.724240344422611</v>
      </c>
      <c r="H154" s="301">
        <f t="shared" ref="H154" si="246">SUM(H152:H153)</f>
        <v>10.345222491409904</v>
      </c>
      <c r="I154" s="301">
        <f t="shared" ref="I154" si="247">SUM(I152:I153)</f>
        <v>3.9405371641673708</v>
      </c>
      <c r="J154" s="301">
        <f t="shared" si="240"/>
        <v>36.009999999999891</v>
      </c>
      <c r="K154" s="301"/>
      <c r="L154" s="301">
        <f>SUM(L152:L153)</f>
        <v>21.822545080526439</v>
      </c>
      <c r="M154" s="301">
        <f t="shared" ref="M154" si="248">SUM(M152:M153)</f>
        <v>10.580323277370443</v>
      </c>
      <c r="N154" s="301">
        <f t="shared" ref="N154" si="249">SUM(N152:N153)</f>
        <v>2.7871316421030703</v>
      </c>
      <c r="O154" s="301">
        <f t="shared" si="241"/>
        <v>35.189999999999948</v>
      </c>
      <c r="P154" s="301"/>
      <c r="Q154" s="301">
        <f>SUM(Q152:Q153)</f>
        <v>22.509948119854982</v>
      </c>
      <c r="R154" s="301">
        <f t="shared" ref="R154" si="250">SUM(R152:R153)</f>
        <v>10.714772462949494</v>
      </c>
      <c r="S154" s="301">
        <f t="shared" ref="S154" si="251">SUM(S152:S153)</f>
        <v>2.8122794171954952</v>
      </c>
      <c r="T154" s="301">
        <f t="shared" si="242"/>
        <v>36.036999999999978</v>
      </c>
      <c r="U154" s="301"/>
      <c r="V154" s="301">
        <f>SUM(V152:V153)</f>
        <v>23.76944487167539</v>
      </c>
      <c r="W154" s="301">
        <f t="shared" ref="W154" si="252">SUM(W152:W153)</f>
        <v>10.955229738873763</v>
      </c>
      <c r="X154" s="301">
        <f t="shared" ref="X154" si="253">SUM(X152:X153)</f>
        <v>2.9623253894507759</v>
      </c>
      <c r="Y154" s="301">
        <f t="shared" si="243"/>
        <v>37.686999999999927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9.2570736161552638</v>
      </c>
      <c r="C161" s="300">
        <v>8.7254694180326453</v>
      </c>
      <c r="D161" s="300">
        <v>0.31044234930695813</v>
      </c>
      <c r="E161" s="300">
        <f>SUM(B161:D161)</f>
        <v>18.292985383494866</v>
      </c>
      <c r="F161" s="300"/>
      <c r="G161" s="300">
        <v>9.9859728506974701</v>
      </c>
      <c r="H161" s="300">
        <v>8.4352941176755216</v>
      </c>
      <c r="I161" s="300">
        <v>9.0497737558049157E-2</v>
      </c>
      <c r="J161" s="300">
        <f>SUM(G161:I161)</f>
        <v>18.511764705931039</v>
      </c>
      <c r="K161" s="300"/>
      <c r="L161" s="300">
        <v>9.823045962668175</v>
      </c>
      <c r="M161" s="300">
        <v>8.3066345400964394</v>
      </c>
      <c r="N161" s="300">
        <v>1.1406713953749754</v>
      </c>
      <c r="O161" s="300">
        <f>SUM(L161:N161)</f>
        <v>19.270351898139591</v>
      </c>
      <c r="P161" s="300"/>
      <c r="Q161" s="300">
        <v>9.5111681794473757</v>
      </c>
      <c r="R161" s="300">
        <v>8.0593421626285533</v>
      </c>
      <c r="S161" s="300">
        <v>1.1053927386583089</v>
      </c>
      <c r="T161" s="300">
        <f>SUM(Q161:S161)</f>
        <v>18.675903080734237</v>
      </c>
      <c r="U161" s="300"/>
      <c r="V161" s="300">
        <v>9.6321158722408935</v>
      </c>
      <c r="W161" s="300">
        <v>8.1654484092703612</v>
      </c>
      <c r="X161" s="300">
        <v>1.128884156604403</v>
      </c>
      <c r="Y161" s="300">
        <f>SUM(V161:X161)</f>
        <v>18.92644843811566</v>
      </c>
    </row>
    <row r="162" spans="1:25" x14ac:dyDescent="0.2">
      <c r="A162" s="260" t="s">
        <v>364</v>
      </c>
      <c r="B162" s="300">
        <v>10.10818417385666</v>
      </c>
      <c r="C162" s="300">
        <v>1.6283494322343859</v>
      </c>
      <c r="D162" s="300">
        <v>0.54248101041415131</v>
      </c>
      <c r="E162" s="300">
        <f t="shared" ref="E162:E163" si="254">SUM(B162:D162)</f>
        <v>12.279014616505197</v>
      </c>
      <c r="F162" s="300"/>
      <c r="G162" s="300">
        <v>10.659276018062117</v>
      </c>
      <c r="H162" s="300">
        <v>1.6239819004417568</v>
      </c>
      <c r="I162" s="300">
        <v>0.20497737556507656</v>
      </c>
      <c r="J162" s="300">
        <f t="shared" ref="J162:J163" si="255">SUM(G162:I162)</f>
        <v>12.488235294068952</v>
      </c>
      <c r="K162" s="300"/>
      <c r="L162" s="300">
        <v>10.730112878007629</v>
      </c>
      <c r="M162" s="300">
        <v>1.6065352238527839</v>
      </c>
      <c r="N162" s="300">
        <v>0</v>
      </c>
      <c r="O162" s="300">
        <f t="shared" ref="O162:O163" si="256">SUM(L162:N162)</f>
        <v>12.336648101860414</v>
      </c>
      <c r="P162" s="300"/>
      <c r="Q162" s="300">
        <v>10.179638025911046</v>
      </c>
      <c r="R162" s="300">
        <v>1.639458893354742</v>
      </c>
      <c r="S162" s="300">
        <v>0</v>
      </c>
      <c r="T162" s="300">
        <f t="shared" ref="T162:T163" si="257">SUM(Q162:S162)</f>
        <v>11.819096919265789</v>
      </c>
      <c r="U162" s="300"/>
      <c r="V162" s="300">
        <v>9.8892016000215168</v>
      </c>
      <c r="W162" s="300">
        <v>1.8313499618628239</v>
      </c>
      <c r="X162" s="300">
        <v>0</v>
      </c>
      <c r="Y162" s="300">
        <f t="shared" ref="Y162:Y163" si="258">SUM(V162:X162)</f>
        <v>11.72055156188434</v>
      </c>
    </row>
    <row r="163" spans="1:25" x14ac:dyDescent="0.2">
      <c r="A163" s="264" t="s">
        <v>363</v>
      </c>
      <c r="B163" s="301">
        <f>SUM(B161:B162)</f>
        <v>19.365257790011924</v>
      </c>
      <c r="C163" s="301">
        <f t="shared" ref="C163" si="259">SUM(C161:C162)</f>
        <v>10.353818850267031</v>
      </c>
      <c r="D163" s="301">
        <f t="shared" ref="D163" si="260">SUM(D161:D162)</f>
        <v>0.85292335972110944</v>
      </c>
      <c r="E163" s="301">
        <f t="shared" si="254"/>
        <v>30.572000000000067</v>
      </c>
      <c r="F163" s="301"/>
      <c r="G163" s="301">
        <f>SUM(G161:G162)</f>
        <v>20.645248868759587</v>
      </c>
      <c r="H163" s="301">
        <f t="shared" ref="H163" si="261">SUM(H161:H162)</f>
        <v>10.059276018117279</v>
      </c>
      <c r="I163" s="301">
        <f t="shared" ref="I163" si="262">SUM(I161:I162)</f>
        <v>0.29547511312312569</v>
      </c>
      <c r="J163" s="301">
        <f t="shared" si="255"/>
        <v>30.999999999999993</v>
      </c>
      <c r="K163" s="301"/>
      <c r="L163" s="301">
        <f>SUM(L161:L162)</f>
        <v>20.553158840675806</v>
      </c>
      <c r="M163" s="301">
        <f t="shared" ref="M163" si="263">SUM(M161:M162)</f>
        <v>9.9131697639492238</v>
      </c>
      <c r="N163" s="301">
        <f t="shared" ref="N163" si="264">SUM(N161:N162)</f>
        <v>1.1406713953749754</v>
      </c>
      <c r="O163" s="301">
        <f t="shared" si="256"/>
        <v>31.607000000000006</v>
      </c>
      <c r="P163" s="301"/>
      <c r="Q163" s="301">
        <f>SUM(Q161:Q162)</f>
        <v>19.69080620535842</v>
      </c>
      <c r="R163" s="301">
        <f t="shared" ref="R163" si="265">SUM(R161:R162)</f>
        <v>9.6988010559832958</v>
      </c>
      <c r="S163" s="301">
        <f t="shared" ref="S163" si="266">SUM(S161:S162)</f>
        <v>1.1053927386583089</v>
      </c>
      <c r="T163" s="301">
        <f t="shared" si="257"/>
        <v>30.495000000000026</v>
      </c>
      <c r="U163" s="301"/>
      <c r="V163" s="301">
        <f>SUM(V161:V162)</f>
        <v>19.52131747226241</v>
      </c>
      <c r="W163" s="301">
        <f t="shared" ref="W163" si="267">SUM(W161:W162)</f>
        <v>9.9967983711331847</v>
      </c>
      <c r="X163" s="301">
        <f t="shared" ref="X163" si="268">SUM(X161:X162)</f>
        <v>1.128884156604403</v>
      </c>
      <c r="Y163" s="301">
        <f t="shared" si="258"/>
        <v>30.646999999999998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13.444182812981621</v>
      </c>
      <c r="C170" s="300">
        <v>12.825740612202461</v>
      </c>
      <c r="D170" s="300">
        <v>2.2950895892839558</v>
      </c>
      <c r="E170" s="300">
        <f>SUM(B170:D170)</f>
        <v>28.565013014468036</v>
      </c>
      <c r="F170" s="300"/>
      <c r="G170" s="300">
        <v>14.376184460962293</v>
      </c>
      <c r="H170" s="300">
        <v>13.212874768370476</v>
      </c>
      <c r="I170" s="300">
        <v>3.0380343388975226</v>
      </c>
      <c r="J170" s="300">
        <f>SUM(G170:I170)</f>
        <v>30.62709356823029</v>
      </c>
      <c r="K170" s="300"/>
      <c r="L170" s="300">
        <v>15.808517819551534</v>
      </c>
      <c r="M170" s="300">
        <v>12.947367083976275</v>
      </c>
      <c r="N170" s="300">
        <v>1.4767761863816207</v>
      </c>
      <c r="O170" s="300">
        <f>SUM(L170:N170)</f>
        <v>30.232661089909428</v>
      </c>
      <c r="P170" s="300"/>
      <c r="Q170" s="300">
        <v>17.136522341725303</v>
      </c>
      <c r="R170" s="300">
        <v>13.434085692774023</v>
      </c>
      <c r="S170" s="300">
        <v>1.5838201225471489</v>
      </c>
      <c r="T170" s="300">
        <f>SUM(Q170:S170)</f>
        <v>32.154428157046475</v>
      </c>
      <c r="U170" s="300"/>
      <c r="V170" s="300">
        <v>18.49048184512878</v>
      </c>
      <c r="W170" s="300">
        <v>13.25120391729746</v>
      </c>
      <c r="X170" s="300">
        <v>1.6352462119819253</v>
      </c>
      <c r="Y170" s="300">
        <f>SUM(V170:X170)</f>
        <v>33.376931974408166</v>
      </c>
    </row>
    <row r="171" spans="1:25" x14ac:dyDescent="0.2">
      <c r="A171" s="260" t="s">
        <v>364</v>
      </c>
      <c r="B171" s="300">
        <v>11.946214634507234</v>
      </c>
      <c r="C171" s="300">
        <v>2.4125772893728485</v>
      </c>
      <c r="D171" s="300">
        <v>1.3041950616519347</v>
      </c>
      <c r="E171" s="300">
        <f t="shared" ref="E171" si="269">SUM(B171:D171)</f>
        <v>15.662986985532017</v>
      </c>
      <c r="F171" s="300"/>
      <c r="G171" s="300">
        <v>9.4638374104791776</v>
      </c>
      <c r="H171" s="300">
        <v>2.6726463442980837</v>
      </c>
      <c r="I171" s="300">
        <v>1.5744226769923819</v>
      </c>
      <c r="J171" s="300">
        <f t="shared" ref="J171:J172" si="270">SUM(G171:I171)</f>
        <v>13.710906431769644</v>
      </c>
      <c r="K171" s="300"/>
      <c r="L171" s="300">
        <v>8.9691465422831893</v>
      </c>
      <c r="M171" s="300">
        <v>2.1033747973595465</v>
      </c>
      <c r="N171" s="300">
        <v>1.6958175704478908</v>
      </c>
      <c r="O171" s="300">
        <f t="shared" ref="O171:O172" si="271">SUM(L171:N171)</f>
        <v>12.768338910090627</v>
      </c>
      <c r="P171" s="300"/>
      <c r="Q171" s="300">
        <v>9.3869110536479443</v>
      </c>
      <c r="R171" s="300">
        <v>2.2605432656515578</v>
      </c>
      <c r="S171" s="300">
        <v>1.8331175236540149</v>
      </c>
      <c r="T171" s="300">
        <f t="shared" ref="T171:T172" si="272">SUM(Q171:S171)</f>
        <v>13.480571842953516</v>
      </c>
      <c r="U171" s="300"/>
      <c r="V171" s="300">
        <v>9.4352186611537103</v>
      </c>
      <c r="W171" s="300">
        <v>2.3816019935819863</v>
      </c>
      <c r="X171" s="300">
        <v>1.9482473708561512</v>
      </c>
      <c r="Y171" s="300">
        <f t="shared" ref="Y171:Y172" si="273">SUM(V171:X171)</f>
        <v>13.765068025591848</v>
      </c>
    </row>
    <row r="172" spans="1:25" x14ac:dyDescent="0.2">
      <c r="A172" s="264" t="s">
        <v>363</v>
      </c>
      <c r="B172" s="301">
        <f>SUM(B170:B171)</f>
        <v>25.390397447488855</v>
      </c>
      <c r="C172" s="301">
        <f t="shared" ref="C172" si="274">SUM(C170:C171)</f>
        <v>15.238317901575309</v>
      </c>
      <c r="D172" s="301">
        <f t="shared" ref="D172" si="275">SUM(D170:D171)</f>
        <v>3.5992846509358905</v>
      </c>
      <c r="E172" s="301">
        <f>SUM(B172:D172)</f>
        <v>44.228000000000058</v>
      </c>
      <c r="F172" s="301"/>
      <c r="G172" s="301">
        <f>SUM(G170:G171)</f>
        <v>23.840021871441472</v>
      </c>
      <c r="H172" s="301">
        <f t="shared" ref="H172" si="276">SUM(H170:H171)</f>
        <v>15.88552111266856</v>
      </c>
      <c r="I172" s="301">
        <f t="shared" ref="I172" si="277">SUM(I170:I171)</f>
        <v>4.6124570158899045</v>
      </c>
      <c r="J172" s="301">
        <f t="shared" si="270"/>
        <v>44.337999999999937</v>
      </c>
      <c r="K172" s="301"/>
      <c r="L172" s="301">
        <f>SUM(L170:L171)</f>
        <v>24.777664361834724</v>
      </c>
      <c r="M172" s="301">
        <f t="shared" ref="M172" si="278">SUM(M170:M171)</f>
        <v>15.050741881335821</v>
      </c>
      <c r="N172" s="301">
        <f t="shared" ref="N172" si="279">SUM(N170:N171)</f>
        <v>3.1725937568295115</v>
      </c>
      <c r="O172" s="301">
        <f t="shared" si="271"/>
        <v>43.001000000000062</v>
      </c>
      <c r="P172" s="301"/>
      <c r="Q172" s="301">
        <f>SUM(Q170:Q171)</f>
        <v>26.523433395373246</v>
      </c>
      <c r="R172" s="301">
        <f t="shared" ref="R172" si="280">SUM(R170:R171)</f>
        <v>15.69462895842558</v>
      </c>
      <c r="S172" s="301">
        <f t="shared" ref="S172" si="281">SUM(S170:S171)</f>
        <v>3.4169376462011636</v>
      </c>
      <c r="T172" s="301">
        <f t="shared" si="272"/>
        <v>45.634999999999991</v>
      </c>
      <c r="U172" s="301"/>
      <c r="V172" s="301">
        <f>SUM(V170:V171)</f>
        <v>27.925700506282489</v>
      </c>
      <c r="W172" s="301">
        <f t="shared" ref="W172" si="282">SUM(W170:W171)</f>
        <v>15.632805910879446</v>
      </c>
      <c r="X172" s="301">
        <f t="shared" ref="X172" si="283">SUM(X170:X171)</f>
        <v>3.5834935828380763</v>
      </c>
      <c r="Y172" s="301">
        <f t="shared" si="273"/>
        <v>47.14200000000001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29.574614675635971</v>
      </c>
      <c r="C179" s="300">
        <v>23.535102796476458</v>
      </c>
      <c r="D179" s="300">
        <v>2.8475934075489424</v>
      </c>
      <c r="E179" s="300">
        <f>SUM(B179:D179)</f>
        <v>55.957310879661371</v>
      </c>
      <c r="F179" s="300"/>
      <c r="G179" s="300">
        <v>25.706278140567875</v>
      </c>
      <c r="H179" s="300">
        <v>21.33395554639149</v>
      </c>
      <c r="I179" s="300">
        <v>3.6730346654431725</v>
      </c>
      <c r="J179" s="300">
        <f>SUM(G179:I179)</f>
        <v>50.713268352402544</v>
      </c>
      <c r="K179" s="300"/>
      <c r="L179" s="300">
        <v>26.647275670795377</v>
      </c>
      <c r="M179" s="300">
        <v>23.907297352519702</v>
      </c>
      <c r="N179" s="300">
        <v>2.2527185545396793</v>
      </c>
      <c r="O179" s="300">
        <f>SUM(L179:N179)</f>
        <v>52.807291577854755</v>
      </c>
      <c r="P179" s="300"/>
      <c r="Q179" s="300">
        <v>28.64480871088297</v>
      </c>
      <c r="R179" s="300">
        <v>24.301969051783047</v>
      </c>
      <c r="S179" s="300">
        <v>2.4869397342588546</v>
      </c>
      <c r="T179" s="300">
        <f>SUM(Q179:S179)</f>
        <v>55.433717496924871</v>
      </c>
      <c r="U179" s="300"/>
      <c r="V179" s="300">
        <v>31.415565587253546</v>
      </c>
      <c r="W179" s="300">
        <v>23.8118654610034</v>
      </c>
      <c r="X179" s="300">
        <v>2.8017457662184895</v>
      </c>
      <c r="Y179" s="300">
        <f>SUM(V179:X179)</f>
        <v>58.029176814475434</v>
      </c>
    </row>
    <row r="180" spans="1:25" x14ac:dyDescent="0.2">
      <c r="A180" s="260" t="s">
        <v>364</v>
      </c>
      <c r="B180" s="300">
        <v>8.9836886462418573</v>
      </c>
      <c r="C180" s="300">
        <v>2.3977088357881704</v>
      </c>
      <c r="D180" s="300">
        <v>1.5912916383085884</v>
      </c>
      <c r="E180" s="300">
        <f t="shared" ref="E180:E181" si="284">SUM(B180:D180)</f>
        <v>12.972689120338616</v>
      </c>
      <c r="F180" s="300"/>
      <c r="G180" s="300">
        <v>8.7407444942515919</v>
      </c>
      <c r="H180" s="300">
        <v>2.8531798531833918</v>
      </c>
      <c r="I180" s="300">
        <v>0.29680730016242213</v>
      </c>
      <c r="J180" s="300">
        <f t="shared" ref="J180:J181" si="285">SUM(G180:I180)</f>
        <v>11.890731647597406</v>
      </c>
      <c r="K180" s="300"/>
      <c r="L180" s="300">
        <v>8.947736332633589</v>
      </c>
      <c r="M180" s="300">
        <v>3.1853749185774998</v>
      </c>
      <c r="N180" s="300">
        <v>0.89559717093419922</v>
      </c>
      <c r="O180" s="300">
        <f t="shared" ref="O180:O181" si="286">SUM(L180:N180)</f>
        <v>13.028708422145288</v>
      </c>
      <c r="P180" s="300"/>
      <c r="Q180" s="300">
        <v>9.4131514842938646</v>
      </c>
      <c r="R180" s="300">
        <v>3.3930655313489568</v>
      </c>
      <c r="S180" s="300">
        <v>0.90206548743223935</v>
      </c>
      <c r="T180" s="300">
        <f t="shared" ref="T180:T181" si="287">SUM(Q180:S180)</f>
        <v>13.708282503075061</v>
      </c>
      <c r="U180" s="300"/>
      <c r="V180" s="300">
        <v>9.9468582593426316</v>
      </c>
      <c r="W180" s="300">
        <v>3.6300448977946749</v>
      </c>
      <c r="X180" s="300">
        <v>0.87092002838726312</v>
      </c>
      <c r="Y180" s="300">
        <f t="shared" ref="Y180:Y181" si="288">SUM(V180:X180)</f>
        <v>14.44782318552457</v>
      </c>
    </row>
    <row r="181" spans="1:25" x14ac:dyDescent="0.2">
      <c r="A181" s="264" t="s">
        <v>363</v>
      </c>
      <c r="B181" s="301">
        <f>SUM(B179:B180)</f>
        <v>38.55830332187783</v>
      </c>
      <c r="C181" s="301">
        <f t="shared" ref="C181" si="289">SUM(C179:C180)</f>
        <v>25.932811632264627</v>
      </c>
      <c r="D181" s="301">
        <f t="shared" ref="D181" si="290">SUM(D179:D180)</f>
        <v>4.4388850458575311</v>
      </c>
      <c r="E181" s="301">
        <f t="shared" si="284"/>
        <v>68.929999999999993</v>
      </c>
      <c r="F181" s="301"/>
      <c r="G181" s="301">
        <f>SUM(G179:G180)</f>
        <v>34.447022634819469</v>
      </c>
      <c r="H181" s="301">
        <f t="shared" ref="H181" si="291">SUM(H179:H180)</f>
        <v>24.187135399574881</v>
      </c>
      <c r="I181" s="301">
        <f t="shared" ref="I181" si="292">SUM(I179:I180)</f>
        <v>3.9698419656055948</v>
      </c>
      <c r="J181" s="301">
        <f t="shared" si="285"/>
        <v>62.603999999999942</v>
      </c>
      <c r="K181" s="301"/>
      <c r="L181" s="301">
        <f>SUM(L179:L180)</f>
        <v>35.595012003428963</v>
      </c>
      <c r="M181" s="301">
        <f t="shared" ref="M181" si="293">SUM(M179:M180)</f>
        <v>27.0926722710972</v>
      </c>
      <c r="N181" s="301">
        <f t="shared" ref="N181" si="294">SUM(N179:N180)</f>
        <v>3.1483157254738785</v>
      </c>
      <c r="O181" s="301">
        <f t="shared" si="286"/>
        <v>65.836000000000041</v>
      </c>
      <c r="P181" s="301"/>
      <c r="Q181" s="301">
        <f>SUM(Q179:Q180)</f>
        <v>38.057960195176832</v>
      </c>
      <c r="R181" s="301">
        <f t="shared" ref="R181" si="295">SUM(R179:R180)</f>
        <v>27.695034583132003</v>
      </c>
      <c r="S181" s="301">
        <f t="shared" ref="S181" si="296">SUM(S179:S180)</f>
        <v>3.389005221691094</v>
      </c>
      <c r="T181" s="301">
        <f t="shared" si="287"/>
        <v>69.141999999999925</v>
      </c>
      <c r="U181" s="301"/>
      <c r="V181" s="301">
        <f>SUM(V179:V180)</f>
        <v>41.36242384659618</v>
      </c>
      <c r="W181" s="301">
        <f t="shared" ref="W181" si="297">SUM(W179:W180)</f>
        <v>27.441910358798076</v>
      </c>
      <c r="X181" s="301">
        <f t="shared" ref="X181" si="298">SUM(X179:X180)</f>
        <v>3.6726657946057526</v>
      </c>
      <c r="Y181" s="301">
        <f t="shared" si="288"/>
        <v>72.477000000000004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1.9349075987310802</v>
      </c>
      <c r="C188" s="300">
        <v>2.5986681942101084</v>
      </c>
      <c r="D188" s="300">
        <v>1.6046639710083885</v>
      </c>
      <c r="E188" s="300">
        <f>SUM(B188:D188)</f>
        <v>6.1382397639495778</v>
      </c>
      <c r="F188" s="300"/>
      <c r="G188" s="300">
        <v>2.2482473090309969</v>
      </c>
      <c r="H188" s="300">
        <v>2.5463103992548692</v>
      </c>
      <c r="I188" s="300">
        <v>1.8139268062138905</v>
      </c>
      <c r="J188" s="300">
        <f>SUM(G188:I188)</f>
        <v>6.6084845144997573</v>
      </c>
      <c r="K188" s="300"/>
      <c r="L188" s="300">
        <v>1.7793700088629019</v>
      </c>
      <c r="M188" s="300">
        <v>3.5278615794053985</v>
      </c>
      <c r="N188" s="300">
        <v>0.5052484471997013</v>
      </c>
      <c r="O188" s="300">
        <f>SUM(L188:N188)</f>
        <v>5.8124800354680017</v>
      </c>
      <c r="P188" s="300"/>
      <c r="Q188" s="300">
        <v>1.784339468280304</v>
      </c>
      <c r="R188" s="300">
        <v>3.652427402858859</v>
      </c>
      <c r="S188" s="300">
        <v>0.47954601224910404</v>
      </c>
      <c r="T188" s="300">
        <f>SUM(Q188:S188)</f>
        <v>5.916312883388267</v>
      </c>
      <c r="U188" s="300"/>
      <c r="V188" s="300">
        <v>1.8136104353552278</v>
      </c>
      <c r="W188" s="300">
        <v>3.9527893966687446</v>
      </c>
      <c r="X188" s="300">
        <v>0.558443095920097</v>
      </c>
      <c r="Y188" s="300">
        <f>SUM(V188:X188)</f>
        <v>6.3248429279440694</v>
      </c>
    </row>
    <row r="189" spans="1:25" x14ac:dyDescent="0.2">
      <c r="A189" s="260" t="s">
        <v>364</v>
      </c>
      <c r="B189" s="300">
        <v>2.1247613142712747</v>
      </c>
      <c r="C189" s="300">
        <v>2.1247613142970745</v>
      </c>
      <c r="D189" s="300">
        <v>1.755237607482067</v>
      </c>
      <c r="E189" s="300">
        <f t="shared" ref="E189:E190" si="299">SUM(B189:D189)</f>
        <v>6.0047602360504158</v>
      </c>
      <c r="F189" s="300"/>
      <c r="G189" s="300">
        <v>2.7665674100693742</v>
      </c>
      <c r="H189" s="300">
        <v>1.708249892367836</v>
      </c>
      <c r="I189" s="300">
        <v>2.4026981830630212</v>
      </c>
      <c r="J189" s="300">
        <f t="shared" ref="J189:J190" si="300">SUM(G189:I189)</f>
        <v>6.877515485500231</v>
      </c>
      <c r="K189" s="300"/>
      <c r="L189" s="300">
        <v>2.2290372670678544</v>
      </c>
      <c r="M189" s="300">
        <v>2.3791836734563168</v>
      </c>
      <c r="N189" s="300">
        <v>2.1942990240078339</v>
      </c>
      <c r="O189" s="300">
        <f t="shared" ref="O189:O190" si="301">SUM(L189:N189)</f>
        <v>6.8025199645320056</v>
      </c>
      <c r="P189" s="300"/>
      <c r="Q189" s="300">
        <v>2.319717791362454</v>
      </c>
      <c r="R189" s="300">
        <v>2.5468711656086067</v>
      </c>
      <c r="S189" s="300">
        <v>2.1200981596406763</v>
      </c>
      <c r="T189" s="300">
        <f t="shared" ref="T189:T190" si="302">SUM(Q189:S189)</f>
        <v>6.986687116611737</v>
      </c>
      <c r="U189" s="300"/>
      <c r="V189" s="300">
        <v>2.5133738248831343</v>
      </c>
      <c r="W189" s="300">
        <v>2.8583169072793608</v>
      </c>
      <c r="X189" s="300">
        <v>2.3264663398934582</v>
      </c>
      <c r="Y189" s="300">
        <f t="shared" ref="Y189:Y190" si="303">SUM(V189:X189)</f>
        <v>7.6981570720559533</v>
      </c>
    </row>
    <row r="190" spans="1:25" x14ac:dyDescent="0.2">
      <c r="A190" s="264" t="s">
        <v>363</v>
      </c>
      <c r="B190" s="301">
        <f>SUM(B188:B189)</f>
        <v>4.0596689130023549</v>
      </c>
      <c r="C190" s="301">
        <f t="shared" ref="C190" si="304">SUM(C188:C189)</f>
        <v>4.7234295085071825</v>
      </c>
      <c r="D190" s="301">
        <f t="shared" ref="D190" si="305">SUM(D188:D189)</f>
        <v>3.3599015784904553</v>
      </c>
      <c r="E190" s="301">
        <f t="shared" si="299"/>
        <v>12.142999999999994</v>
      </c>
      <c r="F190" s="301"/>
      <c r="G190" s="301">
        <f>SUM(G188:G189)</f>
        <v>5.0148147191003716</v>
      </c>
      <c r="H190" s="301">
        <f t="shared" ref="H190" si="306">SUM(H188:H189)</f>
        <v>4.2545602916227052</v>
      </c>
      <c r="I190" s="301">
        <f t="shared" ref="I190" si="307">SUM(I188:I189)</f>
        <v>4.2166249892769114</v>
      </c>
      <c r="J190" s="301">
        <f t="shared" si="300"/>
        <v>13.48599999999999</v>
      </c>
      <c r="K190" s="301"/>
      <c r="L190" s="301">
        <f>SUM(L188:L189)</f>
        <v>4.0084072759307565</v>
      </c>
      <c r="M190" s="301">
        <f t="shared" ref="M190" si="308">SUM(M188:M189)</f>
        <v>5.9070452528617157</v>
      </c>
      <c r="N190" s="301">
        <f t="shared" ref="N190" si="309">SUM(N188:N189)</f>
        <v>2.6995474712075351</v>
      </c>
      <c r="O190" s="301">
        <f t="shared" si="301"/>
        <v>12.615000000000006</v>
      </c>
      <c r="P190" s="301"/>
      <c r="Q190" s="301">
        <f>SUM(Q188:Q189)</f>
        <v>4.104057259642758</v>
      </c>
      <c r="R190" s="301">
        <f t="shared" ref="R190" si="310">SUM(R188:R189)</f>
        <v>6.1992985684674657</v>
      </c>
      <c r="S190" s="301">
        <f t="shared" ref="S190" si="311">SUM(S188:S189)</f>
        <v>2.5996441718897803</v>
      </c>
      <c r="T190" s="301">
        <f t="shared" si="302"/>
        <v>12.903000000000004</v>
      </c>
      <c r="U190" s="301"/>
      <c r="V190" s="301">
        <f>SUM(V188:V189)</f>
        <v>4.3269842602383619</v>
      </c>
      <c r="W190" s="301">
        <f t="shared" ref="W190" si="312">SUM(W188:W189)</f>
        <v>6.8111063039481055</v>
      </c>
      <c r="X190" s="301">
        <f t="shared" ref="X190" si="313">SUM(X188:X189)</f>
        <v>2.8849094358135554</v>
      </c>
      <c r="Y190" s="301">
        <f t="shared" si="303"/>
        <v>14.023000000000021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3.0138760077698969</v>
      </c>
      <c r="C197" s="300">
        <v>2.2964754118863242</v>
      </c>
      <c r="D197" s="300">
        <v>2.7909732585680636</v>
      </c>
      <c r="E197" s="300">
        <f>SUM(B197:D197)</f>
        <v>8.1013246782242856</v>
      </c>
      <c r="F197" s="300"/>
      <c r="G197" s="300">
        <v>2.1541954272004245</v>
      </c>
      <c r="H197" s="300">
        <v>2.9482986554170334</v>
      </c>
      <c r="I197" s="300">
        <v>3.933799120208139</v>
      </c>
      <c r="J197" s="300">
        <f>SUM(G197:I197)</f>
        <v>9.0362932028255969</v>
      </c>
      <c r="K197" s="300"/>
      <c r="L197" s="300">
        <v>2.0172235461514294</v>
      </c>
      <c r="M197" s="300">
        <v>1.9744051218346801</v>
      </c>
      <c r="N197" s="300">
        <v>4.9411668741259156</v>
      </c>
      <c r="O197" s="300">
        <f>SUM(L197:N197)</f>
        <v>8.9327955421120251</v>
      </c>
      <c r="P197" s="300"/>
      <c r="Q197" s="300">
        <v>1.5980773326107081</v>
      </c>
      <c r="R197" s="300">
        <v>1.5912592733535578</v>
      </c>
      <c r="S197" s="300">
        <v>4.0521998824236558</v>
      </c>
      <c r="T197" s="300">
        <f>SUM(Q197:S197)</f>
        <v>7.2415364883879221</v>
      </c>
      <c r="U197" s="300"/>
      <c r="V197" s="300">
        <v>1.4219077889984177</v>
      </c>
      <c r="W197" s="300">
        <v>1.435644234982036</v>
      </c>
      <c r="X197" s="300">
        <v>3.7177505480059976</v>
      </c>
      <c r="Y197" s="300">
        <f>SUM(V197:X197)</f>
        <v>6.5753025719864517</v>
      </c>
    </row>
    <row r="198" spans="1:25" x14ac:dyDescent="0.2">
      <c r="A198" s="260" t="s">
        <v>364</v>
      </c>
      <c r="B198" s="300">
        <v>2.5410192047419597</v>
      </c>
      <c r="C198" s="300">
        <v>0.96014096850832631</v>
      </c>
      <c r="D198" s="300">
        <v>2.8025151485254405</v>
      </c>
      <c r="E198" s="300">
        <f t="shared" ref="E198:E199" si="314">SUM(B198:D198)</f>
        <v>6.3036753217757262</v>
      </c>
      <c r="F198" s="300"/>
      <c r="G198" s="300">
        <v>2.2307543218053114</v>
      </c>
      <c r="H198" s="300">
        <v>0.5827850548372755</v>
      </c>
      <c r="I198" s="300">
        <v>0.75816742053183073</v>
      </c>
      <c r="J198" s="300">
        <f t="shared" ref="J198:J199" si="315">SUM(G198:I198)</f>
        <v>3.5717067971744179</v>
      </c>
      <c r="K198" s="300"/>
      <c r="L198" s="300">
        <v>3.2086065564055226</v>
      </c>
      <c r="M198" s="300">
        <v>1.2345979014824446</v>
      </c>
      <c r="N198" s="300">
        <v>0</v>
      </c>
      <c r="O198" s="300">
        <f t="shared" ref="O198:O199" si="316">SUM(L198:N198)</f>
        <v>4.4432044578879673</v>
      </c>
      <c r="P198" s="300"/>
      <c r="Q198" s="300">
        <v>2.7094209907820428</v>
      </c>
      <c r="R198" s="300">
        <v>1.0060425208300365</v>
      </c>
      <c r="S198" s="300">
        <v>0</v>
      </c>
      <c r="T198" s="300">
        <f t="shared" ref="T198:T199" si="317">SUM(Q198:S198)</f>
        <v>3.7154635116120796</v>
      </c>
      <c r="U198" s="300"/>
      <c r="V198" s="300">
        <v>2.6459365044465515</v>
      </c>
      <c r="W198" s="300">
        <v>0.94076092356699492</v>
      </c>
      <c r="X198" s="300">
        <v>0</v>
      </c>
      <c r="Y198" s="300">
        <f t="shared" ref="Y198:Y199" si="318">SUM(V198:X198)</f>
        <v>3.5866974280135464</v>
      </c>
    </row>
    <row r="199" spans="1:25" x14ac:dyDescent="0.2">
      <c r="A199" s="264" t="s">
        <v>363</v>
      </c>
      <c r="B199" s="301">
        <f>SUM(B197:B198)</f>
        <v>5.5548952125118571</v>
      </c>
      <c r="C199" s="301">
        <f t="shared" ref="C199" si="319">SUM(C197:C198)</f>
        <v>3.2566163803946506</v>
      </c>
      <c r="D199" s="301">
        <f t="shared" ref="D199" si="320">SUM(D197:D198)</f>
        <v>5.5934884070935045</v>
      </c>
      <c r="E199" s="301">
        <f t="shared" si="314"/>
        <v>14.405000000000012</v>
      </c>
      <c r="F199" s="301"/>
      <c r="G199" s="301">
        <f>SUM(G197:G198)</f>
        <v>4.3849497490057363</v>
      </c>
      <c r="H199" s="301">
        <f t="shared" ref="H199" si="321">SUM(H197:H198)</f>
        <v>3.5310837102543089</v>
      </c>
      <c r="I199" s="301">
        <f t="shared" ref="I199" si="322">SUM(I197:I198)</f>
        <v>4.69196654073997</v>
      </c>
      <c r="J199" s="301">
        <f t="shared" si="315"/>
        <v>12.608000000000015</v>
      </c>
      <c r="K199" s="301"/>
      <c r="L199" s="301">
        <f>SUM(L197:L198)</f>
        <v>5.2258301025569516</v>
      </c>
      <c r="M199" s="301">
        <f t="shared" ref="M199" si="323">SUM(M197:M198)</f>
        <v>3.2090030233171247</v>
      </c>
      <c r="N199" s="301">
        <f t="shared" ref="N199" si="324">SUM(N197:N198)</f>
        <v>4.9411668741259156</v>
      </c>
      <c r="O199" s="301">
        <f t="shared" si="316"/>
        <v>13.375999999999992</v>
      </c>
      <c r="P199" s="301"/>
      <c r="Q199" s="301">
        <f>SUM(Q197:Q198)</f>
        <v>4.3074983233927506</v>
      </c>
      <c r="R199" s="301">
        <f t="shared" ref="R199" si="325">SUM(R197:R198)</f>
        <v>2.5973017941835943</v>
      </c>
      <c r="S199" s="301">
        <f t="shared" ref="S199" si="326">SUM(S197:S198)</f>
        <v>4.0521998824236558</v>
      </c>
      <c r="T199" s="301">
        <f t="shared" si="317"/>
        <v>10.957000000000001</v>
      </c>
      <c r="U199" s="301"/>
      <c r="V199" s="301">
        <f>SUM(V197:V198)</f>
        <v>4.0678442934449688</v>
      </c>
      <c r="W199" s="301">
        <f t="shared" ref="W199" si="327">SUM(W197:W198)</f>
        <v>2.3764051585490309</v>
      </c>
      <c r="X199" s="301">
        <f t="shared" ref="X199" si="328">SUM(X197:X198)</f>
        <v>3.7177505480059976</v>
      </c>
      <c r="Y199" s="301">
        <f t="shared" si="318"/>
        <v>10.161999999999997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North East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-0.44439610986767297</v>
      </c>
      <c r="N7">
        <f>'Ind T4'!C122</f>
        <v>0.1902652511108327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-0.91428864386136066</v>
      </c>
      <c r="N9">
        <f>'Ind T4'!C120</f>
        <v>0.64273989089609351</v>
      </c>
    </row>
    <row r="10" spans="1:16" x14ac:dyDescent="0.2">
      <c r="L10" s="13" t="str">
        <f>'Ind T4'!A80</f>
        <v>Education</v>
      </c>
      <c r="M10">
        <f>'Ind T4'!B119</f>
        <v>-0.56111387121730028</v>
      </c>
      <c r="N10">
        <f>'Ind T4'!C119</f>
        <v>0.61482200035680723</v>
      </c>
    </row>
    <row r="11" spans="1:16" x14ac:dyDescent="0.2">
      <c r="L11" s="13" t="str">
        <f>'Ind T4'!A79</f>
        <v>Public admin. and defence</v>
      </c>
      <c r="M11">
        <f>'Ind T4'!B118</f>
        <v>0.66810307094817833</v>
      </c>
      <c r="N11">
        <f>'Ind T4'!C118</f>
        <v>-0.20541431369721641</v>
      </c>
    </row>
    <row r="12" spans="1:16" x14ac:dyDescent="0.2">
      <c r="L12" s="1" t="str">
        <f>CONCATENATE("[",'Ind T4'!A78,"]")</f>
        <v>[Non-marketed services]</v>
      </c>
      <c r="M12">
        <f>'Ind T4'!B117</f>
        <v>-0.46148600098521175</v>
      </c>
      <c r="N12">
        <f>'Ind T4'!C117</f>
        <v>0.45167180345637714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-1.4713347556971623</v>
      </c>
      <c r="N14" s="13">
        <f>'Ind T4'!C115</f>
        <v>-1.8153652892971439</v>
      </c>
    </row>
    <row r="15" spans="1:16" x14ac:dyDescent="0.2">
      <c r="L15" s="13" t="str">
        <f>'Ind T4'!A75</f>
        <v>Arts and entertainment</v>
      </c>
      <c r="M15" s="13">
        <f>'Ind T4'!B114</f>
        <v>0.76558996799558354</v>
      </c>
      <c r="N15" s="13">
        <f>'Ind T4'!C114</f>
        <v>0.70790895696333234</v>
      </c>
    </row>
    <row r="16" spans="1:16" x14ac:dyDescent="0.2">
      <c r="L16" s="13" t="str">
        <f>'Ind T4'!A74</f>
        <v>Support services</v>
      </c>
      <c r="M16" s="13">
        <f>'Ind T4'!B113</f>
        <v>1.2508244461351126E-2</v>
      </c>
      <c r="N16" s="13">
        <f>'Ind T4'!C113</f>
        <v>0.45806764410025735</v>
      </c>
    </row>
    <row r="17" spans="12:14" x14ac:dyDescent="0.2">
      <c r="L17" s="13" t="str">
        <f>'Ind T4'!A73</f>
        <v>Professional services</v>
      </c>
      <c r="M17" s="13">
        <f>'Ind T4'!B112</f>
        <v>-1.8576882983516452</v>
      </c>
      <c r="N17" s="13">
        <f>'Ind T4'!C112</f>
        <v>0.68260230370205122</v>
      </c>
    </row>
    <row r="18" spans="12:14" x14ac:dyDescent="0.2">
      <c r="L18" s="13" t="str">
        <f>'Ind T4'!A72</f>
        <v>Real estate</v>
      </c>
      <c r="M18" s="13">
        <f>'Ind T4'!B111</f>
        <v>-1.3746463837722489</v>
      </c>
      <c r="N18" s="13">
        <f>'Ind T4'!C111</f>
        <v>0.97456400913322749</v>
      </c>
    </row>
    <row r="19" spans="12:14" x14ac:dyDescent="0.2">
      <c r="L19" t="str">
        <f>'Ind T4'!A71</f>
        <v>Finance and insurance</v>
      </c>
      <c r="M19">
        <f>'Ind T4'!B110</f>
        <v>-3.1571485087397044</v>
      </c>
      <c r="N19">
        <f>'Ind T4'!C110</f>
        <v>0.18898298620708687</v>
      </c>
    </row>
    <row r="20" spans="12:14" x14ac:dyDescent="0.2">
      <c r="L20" t="str">
        <f>'Ind T4'!A70</f>
        <v>Information technology</v>
      </c>
      <c r="M20">
        <f>'Ind T4'!B109</f>
        <v>-7.9659464170240168</v>
      </c>
      <c r="N20">
        <f>'Ind T4'!C109</f>
        <v>1.1754522234323606</v>
      </c>
    </row>
    <row r="21" spans="12:14" x14ac:dyDescent="0.2">
      <c r="L21" t="str">
        <f>'Ind T4'!A69</f>
        <v>Media</v>
      </c>
      <c r="M21">
        <f>'Ind T4'!B108</f>
        <v>2.4731272891509226</v>
      </c>
      <c r="N21">
        <f>'Ind T4'!C108</f>
        <v>-1.8439989577501148E-2</v>
      </c>
    </row>
    <row r="22" spans="12:14" x14ac:dyDescent="0.2">
      <c r="L22" s="1" t="str">
        <f>CONCATENATE("[",'Ind T4'!A68,"]")</f>
        <v>[Business and other services]</v>
      </c>
      <c r="M22">
        <f>'Ind T4'!B107</f>
        <v>-1.2952392760916753</v>
      </c>
      <c r="N22">
        <f>'Ind T4'!C107</f>
        <v>0.33508303269662587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0.4856135990428001</v>
      </c>
      <c r="N24">
        <f>'Ind T4'!C105</f>
        <v>0.94873860508719599</v>
      </c>
    </row>
    <row r="25" spans="12:14" x14ac:dyDescent="0.2">
      <c r="L25" s="13" t="str">
        <f>'Ind T4'!A65</f>
        <v>Transport and storage</v>
      </c>
      <c r="M25">
        <f>'Ind T4'!B104</f>
        <v>4.2420930187335726</v>
      </c>
      <c r="N25">
        <f>'Ind T4'!C104</f>
        <v>0.2053549561805923</v>
      </c>
    </row>
    <row r="26" spans="12:14" x14ac:dyDescent="0.2">
      <c r="L26" s="13" t="str">
        <f>'Ind T4'!A64</f>
        <v>Wholesale and retail trade</v>
      </c>
      <c r="M26">
        <f>'Ind T4'!B103</f>
        <v>-0.69605210709527965</v>
      </c>
      <c r="N26">
        <f>'Ind T4'!C103</f>
        <v>-3.1526055855657376E-2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0.51686864742228611</v>
      </c>
      <c r="N27">
        <f>'Ind T4'!C102</f>
        <v>0.27834332595311206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1.2656848581371172</v>
      </c>
      <c r="N29">
        <f>'Ind T4'!C100</f>
        <v>-0.26734421291023658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-3.5225917625843262</v>
      </c>
      <c r="N31">
        <f>'Ind T4'!C98</f>
        <v>-0.90255666362820675</v>
      </c>
    </row>
    <row r="32" spans="12:14" x14ac:dyDescent="0.2">
      <c r="L32" s="13" t="str">
        <f>'Ind T4'!A58</f>
        <v>Engineering</v>
      </c>
      <c r="M32">
        <f>'Ind T4'!B97</f>
        <v>-2.3571353240734449</v>
      </c>
      <c r="N32">
        <f>'Ind T4'!C97</f>
        <v>-0.58412201020502375</v>
      </c>
    </row>
    <row r="33" spans="12:14" x14ac:dyDescent="0.2">
      <c r="L33" s="13" t="str">
        <f>'Ind T4'!A57</f>
        <v>Food drink and tobacco</v>
      </c>
      <c r="M33">
        <f>'Ind T4'!B96</f>
        <v>1.8275403697670001</v>
      </c>
      <c r="N33">
        <f>'Ind T4'!C96</f>
        <v>-0.14461330577412168</v>
      </c>
    </row>
    <row r="34" spans="12:14" x14ac:dyDescent="0.2">
      <c r="L34" s="1" t="str">
        <f>CONCATENATE("[",'Ind T4'!A56,"]")</f>
        <v>[Manufacturing]</v>
      </c>
      <c r="M34">
        <f>'Ind T4'!B95</f>
        <v>-2.9356597593099942</v>
      </c>
      <c r="N34">
        <f>'Ind T4'!C95</f>
        <v>-0.77856367999591392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4.5094265216972573</v>
      </c>
      <c r="N36">
        <f>'Ind T4'!C93</f>
        <v>0.10834068684364428</v>
      </c>
    </row>
    <row r="37" spans="12:14" x14ac:dyDescent="0.2">
      <c r="L37" s="13" t="str">
        <f>'Ind T4'!A53</f>
        <v>Electricity and gas</v>
      </c>
      <c r="M37">
        <f>'Ind T4'!B92</f>
        <v>16.357624389764737</v>
      </c>
      <c r="N37">
        <f>'Ind T4'!C92</f>
        <v>4.6770741458757037E-2</v>
      </c>
    </row>
    <row r="38" spans="12:14" x14ac:dyDescent="0.2">
      <c r="L38" s="13" t="str">
        <f>'Ind T4'!A52</f>
        <v>Mining and quarrying</v>
      </c>
      <c r="M38">
        <f>'Ind T4'!B91</f>
        <v>12.513186170685241</v>
      </c>
      <c r="N38">
        <f>'Ind T4'!C91</f>
        <v>-1.5936148180109799</v>
      </c>
    </row>
    <row r="39" spans="12:14" x14ac:dyDescent="0.2">
      <c r="L39" s="45" t="str">
        <f>'Ind T4'!A51</f>
        <v>Agriculture</v>
      </c>
      <c r="M39">
        <f>'Ind T4'!B90</f>
        <v>-5.7615693209907226</v>
      </c>
      <c r="N39">
        <f>'Ind T4'!C90</f>
        <v>0.41863206905277117</v>
      </c>
    </row>
    <row r="40" spans="12:14" x14ac:dyDescent="0.2">
      <c r="L40" s="1" t="str">
        <f>CONCATENATE("[",'Ind T4'!A50,"]")</f>
        <v>[Primary sector and utilities]</v>
      </c>
      <c r="M40">
        <f>'Ind T4'!B89</f>
        <v>6.9428190332837092</v>
      </c>
      <c r="N40">
        <f>'Ind T4'!C89</f>
        <v>6.8968468615304701E-2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North East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10.827000000000014</v>
      </c>
      <c r="N5" s="11">
        <f t="shared" ref="N5:AL5" si="1">SUM(N6:N9)</f>
        <v>13.482000000000003</v>
      </c>
      <c r="O5" s="11">
        <f t="shared" si="1"/>
        <v>11.097999999999999</v>
      </c>
      <c r="P5" s="11">
        <f t="shared" si="1"/>
        <v>11.878000000000004</v>
      </c>
      <c r="Q5" s="11">
        <f t="shared" si="1"/>
        <v>11.508999999999999</v>
      </c>
      <c r="R5" s="11">
        <f t="shared" si="1"/>
        <v>8.3899999999999935</v>
      </c>
      <c r="S5" s="11">
        <f t="shared" si="1"/>
        <v>7.4920000000000062</v>
      </c>
      <c r="T5" s="11">
        <f t="shared" si="1"/>
        <v>11.11</v>
      </c>
      <c r="U5" s="11">
        <f t="shared" si="1"/>
        <v>12.263999999999996</v>
      </c>
      <c r="V5" s="11">
        <f t="shared" si="1"/>
        <v>11.073999999999998</v>
      </c>
      <c r="W5" s="11">
        <f t="shared" si="1"/>
        <v>11.735999999999994</v>
      </c>
      <c r="X5" s="11">
        <f t="shared" si="1"/>
        <v>11.663000000000013</v>
      </c>
      <c r="Y5" s="11">
        <f t="shared" si="1"/>
        <v>11.564999999999994</v>
      </c>
      <c r="Z5" s="11">
        <f t="shared" si="1"/>
        <v>11.568000000000019</v>
      </c>
      <c r="AA5" s="11">
        <f t="shared" si="1"/>
        <v>11.663000000000007</v>
      </c>
      <c r="AB5" s="11">
        <f t="shared" si="1"/>
        <v>11.704999999999986</v>
      </c>
      <c r="AC5" s="11">
        <f t="shared" si="1"/>
        <v>11.735000000000008</v>
      </c>
      <c r="AD5" s="11">
        <f t="shared" si="1"/>
        <v>11.755000000000011</v>
      </c>
      <c r="AE5" s="11">
        <f t="shared" si="1"/>
        <v>11.768999999999995</v>
      </c>
      <c r="AF5" s="11">
        <f t="shared" si="1"/>
        <v>11.777000000000001</v>
      </c>
      <c r="AG5" s="11">
        <f t="shared" si="1"/>
        <v>11.792000000000009</v>
      </c>
      <c r="AH5" s="11">
        <f t="shared" si="1"/>
        <v>11.804999999999982</v>
      </c>
      <c r="AI5" s="11">
        <f t="shared" si="1"/>
        <v>11.817999999999996</v>
      </c>
      <c r="AJ5" s="11">
        <f t="shared" si="1"/>
        <v>11.830000000000007</v>
      </c>
      <c r="AK5" s="11">
        <f t="shared" si="1"/>
        <v>11.845000000000002</v>
      </c>
      <c r="AL5" s="11">
        <f t="shared" si="1"/>
        <v>11.858000000000001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3.4690000000000052</v>
      </c>
      <c r="N6" s="11">
        <v>6.1270000000000007</v>
      </c>
      <c r="O6" s="11">
        <v>2.1400000000000006</v>
      </c>
      <c r="P6" s="11">
        <v>3.1939999999999968</v>
      </c>
      <c r="Q6" s="11">
        <v>4.5760000000000014</v>
      </c>
      <c r="R6" s="11">
        <v>2.5589999999999953</v>
      </c>
      <c r="S6" s="11">
        <v>1.5149999999999975</v>
      </c>
      <c r="T6" s="11">
        <v>2.8229999999999991</v>
      </c>
      <c r="U6" s="11">
        <v>3.8189999999999915</v>
      </c>
      <c r="V6" s="11">
        <v>1.9729999999999992</v>
      </c>
      <c r="W6" s="11">
        <v>1.9020000000000015</v>
      </c>
      <c r="X6" s="11">
        <v>1.917000000000004</v>
      </c>
      <c r="Y6" s="11">
        <v>1.9299999999999993</v>
      </c>
      <c r="Z6" s="11">
        <v>1.9520000000000053</v>
      </c>
      <c r="AA6" s="11">
        <v>1.9660000000000017</v>
      </c>
      <c r="AB6" s="11">
        <v>1.9700000000000031</v>
      </c>
      <c r="AC6" s="11">
        <v>1.9750000000000012</v>
      </c>
      <c r="AD6" s="11">
        <v>1.9800000000000024</v>
      </c>
      <c r="AE6" s="11">
        <v>1.9849999999999983</v>
      </c>
      <c r="AF6" s="11">
        <v>1.9889999999999985</v>
      </c>
      <c r="AG6" s="11">
        <v>1.9959999999999956</v>
      </c>
      <c r="AH6" s="11">
        <v>2.0019999999999984</v>
      </c>
      <c r="AI6" s="11">
        <v>2.0079999999999947</v>
      </c>
      <c r="AJ6" s="11">
        <v>2.0140000000000002</v>
      </c>
      <c r="AK6" s="172">
        <v>2.0200000000000018</v>
      </c>
      <c r="AL6" s="11">
        <v>2.0250000000000017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0.70200000000000007</v>
      </c>
      <c r="N7" s="11">
        <v>0.61799999999999788</v>
      </c>
      <c r="O7" s="11">
        <v>0.52199999999999891</v>
      </c>
      <c r="P7" s="11">
        <v>0.49799999999999867</v>
      </c>
      <c r="Q7" s="11">
        <v>0.25500000000000017</v>
      </c>
      <c r="R7" s="11">
        <v>0.25900000000000067</v>
      </c>
      <c r="S7" s="11">
        <v>0.63899999999999901</v>
      </c>
      <c r="T7" s="11">
        <v>0.28600000000000081</v>
      </c>
      <c r="U7" s="11">
        <v>0.34900000000000009</v>
      </c>
      <c r="V7" s="11">
        <v>0.38199999999999917</v>
      </c>
      <c r="W7" s="11">
        <v>0.46700000000000053</v>
      </c>
      <c r="X7" s="11">
        <v>0.45499999999999963</v>
      </c>
      <c r="Y7" s="11">
        <v>0.45100000000000051</v>
      </c>
      <c r="Z7" s="11">
        <v>0.43900000000000117</v>
      </c>
      <c r="AA7" s="11">
        <v>0.42599999999999955</v>
      </c>
      <c r="AB7" s="11">
        <v>0.41600000000000004</v>
      </c>
      <c r="AC7" s="11">
        <v>0.4099999999999997</v>
      </c>
      <c r="AD7" s="11">
        <v>0.4029999999999993</v>
      </c>
      <c r="AE7" s="11">
        <v>0.39800000000000035</v>
      </c>
      <c r="AF7" s="11">
        <v>0.3919999999999994</v>
      </c>
      <c r="AG7" s="11">
        <v>0.38799999999999996</v>
      </c>
      <c r="AH7" s="11">
        <v>0.38299999999999951</v>
      </c>
      <c r="AI7" s="11">
        <v>0.37900000000000039</v>
      </c>
      <c r="AJ7" s="11">
        <v>0.37400000000000061</v>
      </c>
      <c r="AK7" s="172">
        <v>0.37099999999999994</v>
      </c>
      <c r="AL7" s="11">
        <v>0.36700000000000033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4.3660000000000068</v>
      </c>
      <c r="N8" s="11">
        <v>3.6390000000000033</v>
      </c>
      <c r="O8" s="11">
        <v>5.5129999999999919</v>
      </c>
      <c r="P8" s="11">
        <v>5.6320000000000023</v>
      </c>
      <c r="Q8" s="11">
        <v>3.9609999999999954</v>
      </c>
      <c r="R8" s="11">
        <v>2.7310000000000012</v>
      </c>
      <c r="S8" s="11">
        <v>2.6430000000000033</v>
      </c>
      <c r="T8" s="11">
        <v>4.3110000000000035</v>
      </c>
      <c r="U8" s="11">
        <v>3.4450000000000034</v>
      </c>
      <c r="V8" s="11">
        <v>5.5929999999999982</v>
      </c>
      <c r="W8" s="11">
        <v>5.8249999999999922</v>
      </c>
      <c r="X8" s="11">
        <v>5.8260000000000067</v>
      </c>
      <c r="Y8" s="11">
        <v>5.7469999999999972</v>
      </c>
      <c r="Z8" s="11">
        <v>5.731000000000007</v>
      </c>
      <c r="AA8" s="11">
        <v>5.7380000000000067</v>
      </c>
      <c r="AB8" s="11">
        <v>5.740999999999989</v>
      </c>
      <c r="AC8" s="11">
        <v>5.7419999999999973</v>
      </c>
      <c r="AD8" s="11">
        <v>5.7480000000000118</v>
      </c>
      <c r="AE8" s="11">
        <v>5.7549999999999981</v>
      </c>
      <c r="AF8" s="11">
        <v>5.7640000000000011</v>
      </c>
      <c r="AG8" s="11">
        <v>5.7780000000000049</v>
      </c>
      <c r="AH8" s="11">
        <v>5.7939999999999978</v>
      </c>
      <c r="AI8" s="11">
        <v>5.8099999999999969</v>
      </c>
      <c r="AJ8" s="11">
        <v>5.8280000000000038</v>
      </c>
      <c r="AK8" s="172">
        <v>5.8469999999999969</v>
      </c>
      <c r="AL8" s="11">
        <v>5.866000000000005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2.2900000000000005</v>
      </c>
      <c r="N9" s="11">
        <v>3.0979999999999999</v>
      </c>
      <c r="O9" s="11">
        <v>2.9230000000000063</v>
      </c>
      <c r="P9" s="11">
        <v>2.554000000000006</v>
      </c>
      <c r="Q9" s="11">
        <v>2.7170000000000027</v>
      </c>
      <c r="R9" s="11">
        <v>2.8409999999999962</v>
      </c>
      <c r="S9" s="11">
        <v>2.6950000000000061</v>
      </c>
      <c r="T9" s="11">
        <v>3.6899999999999959</v>
      </c>
      <c r="U9" s="11">
        <v>4.6510000000000007</v>
      </c>
      <c r="V9" s="11">
        <v>3.1260000000000012</v>
      </c>
      <c r="W9" s="11">
        <v>3.5419999999999994</v>
      </c>
      <c r="X9" s="11">
        <v>3.4650000000000016</v>
      </c>
      <c r="Y9" s="11">
        <v>3.4369999999999976</v>
      </c>
      <c r="Z9" s="11">
        <v>3.4460000000000055</v>
      </c>
      <c r="AA9" s="11">
        <v>3.5329999999999986</v>
      </c>
      <c r="AB9" s="11">
        <v>3.5779999999999941</v>
      </c>
      <c r="AC9" s="11">
        <v>3.6080000000000099</v>
      </c>
      <c r="AD9" s="11">
        <v>3.6239999999999974</v>
      </c>
      <c r="AE9" s="11">
        <v>3.6309999999999989</v>
      </c>
      <c r="AF9" s="11">
        <v>3.6320000000000014</v>
      </c>
      <c r="AG9" s="11">
        <v>3.6300000000000083</v>
      </c>
      <c r="AH9" s="11">
        <v>3.6259999999999875</v>
      </c>
      <c r="AI9" s="11">
        <v>3.6210000000000035</v>
      </c>
      <c r="AJ9" s="11">
        <v>3.6140000000000021</v>
      </c>
      <c r="AK9" s="172">
        <v>3.6070000000000024</v>
      </c>
      <c r="AL9" s="11">
        <v>3.5999999999999952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58.748000000000019</v>
      </c>
      <c r="N11" s="11">
        <f t="shared" si="2"/>
        <v>59.800999999999974</v>
      </c>
      <c r="O11" s="11">
        <f t="shared" si="2"/>
        <v>59.236000000000004</v>
      </c>
      <c r="P11" s="11">
        <f t="shared" si="2"/>
        <v>61.005000000000024</v>
      </c>
      <c r="Q11" s="11">
        <f t="shared" si="2"/>
        <v>60.70899999999979</v>
      </c>
      <c r="R11" s="11">
        <f t="shared" ref="R11" si="3">SUM(R12:R14)</f>
        <v>64.017999999999887</v>
      </c>
      <c r="S11" s="11">
        <f t="shared" ref="S11" si="4">SUM(S12:S14)</f>
        <v>62.069999999999744</v>
      </c>
      <c r="T11" s="11">
        <f t="shared" ref="T11" si="5">SUM(T12:T14)</f>
        <v>67.900000000000006</v>
      </c>
      <c r="U11" s="11">
        <f t="shared" ref="U11" si="6">SUM(U12:U14)</f>
        <v>67.965999999999852</v>
      </c>
      <c r="V11" s="11">
        <f t="shared" ref="V11" si="7">SUM(V12:V14)</f>
        <v>59.384999999999941</v>
      </c>
      <c r="W11" s="11">
        <f t="shared" ref="W11" si="8">SUM(W12:W14)</f>
        <v>55.156999999999918</v>
      </c>
      <c r="X11" s="11">
        <f t="shared" ref="X11" si="9">SUM(X12:X14)</f>
        <v>55.766999999999896</v>
      </c>
      <c r="Y11" s="11">
        <f t="shared" ref="Y11" si="10">SUM(Y12:Y14)</f>
        <v>55.142999999999986</v>
      </c>
      <c r="Z11" s="11">
        <f t="shared" ref="Z11" si="11">SUM(Z12:Z14)</f>
        <v>54.804999999999929</v>
      </c>
      <c r="AA11" s="11">
        <f t="shared" ref="AA11" si="12">SUM(AA12:AA14)</f>
        <v>54.446999999999903</v>
      </c>
      <c r="AB11" s="11">
        <f t="shared" ref="AB11" si="13">SUM(AB12:AB14)</f>
        <v>53.937999999999988</v>
      </c>
      <c r="AC11" s="11">
        <f t="shared" ref="AC11" si="14">SUM(AC12:AC14)</f>
        <v>53.385999999999889</v>
      </c>
      <c r="AD11" s="11">
        <f>SUM(AD12:AD14)</f>
        <v>52.826999999999927</v>
      </c>
      <c r="AE11" s="11">
        <f t="shared" ref="AE11" si="15">SUM(AE12:AE14)</f>
        <v>52.286000000000058</v>
      </c>
      <c r="AF11" s="11">
        <f t="shared" ref="AF11" si="16">SUM(AF12:AF14)</f>
        <v>51.763000000000005</v>
      </c>
      <c r="AG11" s="11">
        <f t="shared" ref="AG11:AL11" si="17">SUM(AG12:AG14)</f>
        <v>51.300000000000054</v>
      </c>
      <c r="AH11" s="11">
        <f t="shared" si="17"/>
        <v>50.82199999999991</v>
      </c>
      <c r="AI11" s="11">
        <f t="shared" si="17"/>
        <v>50.359999999999921</v>
      </c>
      <c r="AJ11" s="11">
        <f t="shared" si="17"/>
        <v>49.909999999999918</v>
      </c>
      <c r="AK11" s="11">
        <f t="shared" si="17"/>
        <v>49.474000000000061</v>
      </c>
      <c r="AL11" s="11">
        <f t="shared" si="17"/>
        <v>49.055000000000035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5.8859999999999832</v>
      </c>
      <c r="N12" s="11">
        <v>5.1229999999999887</v>
      </c>
      <c r="O12" s="11">
        <v>4.809000000000009</v>
      </c>
      <c r="P12" s="11">
        <v>4.3009999999999957</v>
      </c>
      <c r="Q12" s="11">
        <v>4.5029999999999886</v>
      </c>
      <c r="R12" s="11">
        <v>4.0409999999999942</v>
      </c>
      <c r="S12" s="11">
        <v>4.626000000000003</v>
      </c>
      <c r="T12" s="11">
        <v>4.2979999999999956</v>
      </c>
      <c r="U12" s="11">
        <v>6.350999999999992</v>
      </c>
      <c r="V12" s="11">
        <v>4.612999999999996</v>
      </c>
      <c r="W12" s="11">
        <v>4.4239999999999977</v>
      </c>
      <c r="X12" s="11">
        <v>4.4289999999999843</v>
      </c>
      <c r="Y12" s="11">
        <v>4.4380000000000024</v>
      </c>
      <c r="Z12" s="11">
        <v>4.4720000000000049</v>
      </c>
      <c r="AA12" s="11">
        <v>4.4740000000000046</v>
      </c>
      <c r="AB12" s="11">
        <v>4.4559999999999897</v>
      </c>
      <c r="AC12" s="11">
        <v>4.4490000000000141</v>
      </c>
      <c r="AD12" s="11">
        <v>4.4389999999999974</v>
      </c>
      <c r="AE12" s="11">
        <v>4.4259999999999939</v>
      </c>
      <c r="AF12" s="11">
        <v>4.4130000000000109</v>
      </c>
      <c r="AG12" s="11">
        <v>4.399999999999995</v>
      </c>
      <c r="AH12" s="11">
        <v>4.3870000000000076</v>
      </c>
      <c r="AI12" s="11">
        <v>4.3739999999999952</v>
      </c>
      <c r="AJ12" s="11">
        <v>4.3589999999999929</v>
      </c>
      <c r="AK12" s="172">
        <v>4.3450000000000042</v>
      </c>
      <c r="AL12" s="11">
        <v>4.3289999999999988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11.901000000000021</v>
      </c>
      <c r="N13" s="11">
        <v>13.696999999999983</v>
      </c>
      <c r="O13" s="11">
        <v>13.873000000000014</v>
      </c>
      <c r="P13" s="11">
        <v>12.453000000000028</v>
      </c>
      <c r="Q13" s="11">
        <v>11.491999999999987</v>
      </c>
      <c r="R13" s="11">
        <v>11.625000000000005</v>
      </c>
      <c r="S13" s="11">
        <v>10.776999999999987</v>
      </c>
      <c r="T13" s="11">
        <v>11.606000000000009</v>
      </c>
      <c r="U13" s="11">
        <v>13.099999999999991</v>
      </c>
      <c r="V13" s="11">
        <v>11.17399999999998</v>
      </c>
      <c r="W13" s="11">
        <v>10.318000000000016</v>
      </c>
      <c r="X13" s="11">
        <v>10.681999999999981</v>
      </c>
      <c r="Y13" s="11">
        <v>10.587000000000005</v>
      </c>
      <c r="Z13" s="11">
        <v>10.597000000000024</v>
      </c>
      <c r="AA13" s="11">
        <v>10.569999999999945</v>
      </c>
      <c r="AB13" s="11">
        <v>10.550000000000008</v>
      </c>
      <c r="AC13" s="11">
        <v>10.430000000000025</v>
      </c>
      <c r="AD13" s="11">
        <v>10.308999999999974</v>
      </c>
      <c r="AE13" s="11">
        <v>10.190000000000024</v>
      </c>
      <c r="AF13" s="11">
        <v>10.073000000000018</v>
      </c>
      <c r="AG13" s="11">
        <v>9.9730000000000345</v>
      </c>
      <c r="AH13" s="11">
        <v>9.8679999999999826</v>
      </c>
      <c r="AI13" s="11">
        <v>9.7630000000000106</v>
      </c>
      <c r="AJ13" s="11">
        <v>9.6580000000000101</v>
      </c>
      <c r="AK13" s="172">
        <v>9.5530000000000079</v>
      </c>
      <c r="AL13" s="11">
        <v>9.4499999999999851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40.961000000000013</v>
      </c>
      <c r="N14" s="11">
        <v>40.981000000000002</v>
      </c>
      <c r="O14" s="11">
        <v>40.553999999999981</v>
      </c>
      <c r="P14" s="11">
        <v>44.251000000000005</v>
      </c>
      <c r="Q14" s="11">
        <v>44.713999999999814</v>
      </c>
      <c r="R14" s="11">
        <v>48.35199999999989</v>
      </c>
      <c r="S14" s="11">
        <v>46.666999999999753</v>
      </c>
      <c r="T14" s="11">
        <v>51.996000000000009</v>
      </c>
      <c r="U14" s="11">
        <v>48.514999999999866</v>
      </c>
      <c r="V14" s="11">
        <v>43.597999999999963</v>
      </c>
      <c r="W14" s="11">
        <v>40.414999999999907</v>
      </c>
      <c r="X14" s="11">
        <v>40.655999999999928</v>
      </c>
      <c r="Y14" s="11">
        <v>40.117999999999981</v>
      </c>
      <c r="Z14" s="11">
        <v>39.735999999999898</v>
      </c>
      <c r="AA14" s="11">
        <v>39.402999999999949</v>
      </c>
      <c r="AB14" s="11">
        <v>38.931999999999988</v>
      </c>
      <c r="AC14" s="11">
        <v>38.506999999999849</v>
      </c>
      <c r="AD14" s="11">
        <v>38.078999999999958</v>
      </c>
      <c r="AE14" s="11">
        <v>37.670000000000037</v>
      </c>
      <c r="AF14" s="11">
        <v>37.27699999999998</v>
      </c>
      <c r="AG14" s="11">
        <v>36.927000000000028</v>
      </c>
      <c r="AH14" s="11">
        <v>36.566999999999922</v>
      </c>
      <c r="AI14" s="11">
        <v>36.222999999999914</v>
      </c>
      <c r="AJ14" s="11">
        <v>35.892999999999915</v>
      </c>
      <c r="AK14" s="172">
        <v>35.57600000000005</v>
      </c>
      <c r="AL14" s="11">
        <v>35.276000000000053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35.017000000000081</v>
      </c>
      <c r="N16" s="11">
        <v>32.852999999999966</v>
      </c>
      <c r="O16" s="11">
        <v>31.23599999999993</v>
      </c>
      <c r="P16" s="11">
        <v>30.245999999999963</v>
      </c>
      <c r="Q16" s="11">
        <v>28.798999999999957</v>
      </c>
      <c r="R16" s="11">
        <v>28.748999999999967</v>
      </c>
      <c r="S16" s="11">
        <v>27.629000000000023</v>
      </c>
      <c r="T16" s="11">
        <v>28.657000000000043</v>
      </c>
      <c r="U16" s="11">
        <v>32.411000000000037</v>
      </c>
      <c r="V16" s="11">
        <v>32.118000000000016</v>
      </c>
      <c r="W16" s="11">
        <v>30.614999999999952</v>
      </c>
      <c r="X16" s="11">
        <v>29.946000000000002</v>
      </c>
      <c r="Y16" s="11">
        <v>29.844999999999999</v>
      </c>
      <c r="Z16" s="11">
        <v>29.67399999999996</v>
      </c>
      <c r="AA16" s="11">
        <v>29.611000000000054</v>
      </c>
      <c r="AB16" s="11">
        <v>29.637000000000022</v>
      </c>
      <c r="AC16" s="11">
        <v>29.634999999999977</v>
      </c>
      <c r="AD16" s="11">
        <v>29.57200000000001</v>
      </c>
      <c r="AE16" s="11">
        <v>29.538000000000032</v>
      </c>
      <c r="AF16" s="11">
        <v>29.487000000000034</v>
      </c>
      <c r="AG16" s="11">
        <v>29.464999999999932</v>
      </c>
      <c r="AH16" s="11">
        <v>29.447999999999986</v>
      </c>
      <c r="AI16" s="11">
        <v>29.435000000000016</v>
      </c>
      <c r="AJ16" s="11">
        <v>29.426000000000002</v>
      </c>
      <c r="AK16" s="172">
        <v>29.417999999999925</v>
      </c>
      <c r="AL16" s="11">
        <v>29.410000000000029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112.6219999999999</v>
      </c>
      <c r="N18" s="11">
        <f t="shared" ref="N18:AL18" si="18">SUM(N19:N21)</f>
        <v>119.81999999999992</v>
      </c>
      <c r="O18" s="11">
        <f t="shared" si="18"/>
        <v>111.46100000000013</v>
      </c>
      <c r="P18" s="11">
        <f t="shared" si="18"/>
        <v>119.06499999999987</v>
      </c>
      <c r="Q18" s="11">
        <f t="shared" si="18"/>
        <v>124.04499999999999</v>
      </c>
      <c r="R18" s="11">
        <f t="shared" si="18"/>
        <v>130.01699999999983</v>
      </c>
      <c r="S18" s="11">
        <f t="shared" si="18"/>
        <v>125.48299999999988</v>
      </c>
      <c r="T18" s="11">
        <f t="shared" si="18"/>
        <v>127.33999999999997</v>
      </c>
      <c r="U18" s="11">
        <f t="shared" si="18"/>
        <v>125.38700000000026</v>
      </c>
      <c r="V18" s="11">
        <f t="shared" si="18"/>
        <v>133.38300000000004</v>
      </c>
      <c r="W18" s="11">
        <f t="shared" si="18"/>
        <v>133.41199999999984</v>
      </c>
      <c r="X18" s="11">
        <f t="shared" si="18"/>
        <v>132.589</v>
      </c>
      <c r="Y18" s="11">
        <f t="shared" si="18"/>
        <v>132.55899999999991</v>
      </c>
      <c r="Z18" s="11">
        <f t="shared" si="18"/>
        <v>133.02900000000028</v>
      </c>
      <c r="AA18" s="11">
        <f t="shared" si="18"/>
        <v>133.75800000000007</v>
      </c>
      <c r="AB18" s="11">
        <f t="shared" si="18"/>
        <v>134.4469999999998</v>
      </c>
      <c r="AC18" s="11">
        <f t="shared" si="18"/>
        <v>134.98800000000011</v>
      </c>
      <c r="AD18" s="11">
        <f t="shared" si="18"/>
        <v>135.48100000000005</v>
      </c>
      <c r="AE18" s="11">
        <f t="shared" si="18"/>
        <v>135.94999999999993</v>
      </c>
      <c r="AF18" s="11">
        <f t="shared" si="18"/>
        <v>136.40700000000001</v>
      </c>
      <c r="AG18" s="11">
        <f t="shared" si="18"/>
        <v>136.87399999999997</v>
      </c>
      <c r="AH18" s="11">
        <f t="shared" si="18"/>
        <v>137.32899999999995</v>
      </c>
      <c r="AI18" s="11">
        <f t="shared" si="18"/>
        <v>137.76899999999998</v>
      </c>
      <c r="AJ18" s="11">
        <f t="shared" si="18"/>
        <v>138.23299999999975</v>
      </c>
      <c r="AK18" s="11">
        <f t="shared" si="18"/>
        <v>138.67200000000017</v>
      </c>
      <c r="AL18" s="11">
        <f t="shared" si="18"/>
        <v>139.09199999999996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68.515000000000001</v>
      </c>
      <c r="N19" s="11">
        <v>67.419999999999874</v>
      </c>
      <c r="O19" s="11">
        <v>64.776000000000167</v>
      </c>
      <c r="P19" s="11">
        <v>66.855999999999895</v>
      </c>
      <c r="Q19" s="11">
        <v>75.688999999999979</v>
      </c>
      <c r="R19" s="11">
        <v>74.61799999999991</v>
      </c>
      <c r="S19" s="11">
        <v>70.55499999999995</v>
      </c>
      <c r="T19" s="11">
        <v>69.492000000000047</v>
      </c>
      <c r="U19" s="11">
        <v>66.981000000000137</v>
      </c>
      <c r="V19" s="11">
        <v>71.895000000000067</v>
      </c>
      <c r="W19" s="11">
        <v>72.056999999999817</v>
      </c>
      <c r="X19" s="11">
        <v>71.638999999999925</v>
      </c>
      <c r="Y19" s="11">
        <v>71.380999999999943</v>
      </c>
      <c r="Z19" s="11">
        <v>71.361000000000303</v>
      </c>
      <c r="AA19" s="11">
        <v>71.36999999999999</v>
      </c>
      <c r="AB19" s="11">
        <v>71.422999999999803</v>
      </c>
      <c r="AC19" s="11">
        <v>71.441000000000003</v>
      </c>
      <c r="AD19" s="11">
        <v>71.452000000000083</v>
      </c>
      <c r="AE19" s="11">
        <v>71.460999999999913</v>
      </c>
      <c r="AF19" s="11">
        <v>71.472000000000037</v>
      </c>
      <c r="AG19" s="11">
        <v>71.493999999999986</v>
      </c>
      <c r="AH19" s="11">
        <v>71.521999999999949</v>
      </c>
      <c r="AI19" s="11">
        <v>71.548000000000002</v>
      </c>
      <c r="AJ19" s="11">
        <v>71.610999999999777</v>
      </c>
      <c r="AK19" s="172">
        <v>71.667000000000101</v>
      </c>
      <c r="AL19" s="11">
        <v>71.716999999999956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17.201999999999934</v>
      </c>
      <c r="N20" s="11">
        <v>23.583000000000034</v>
      </c>
      <c r="O20" s="11">
        <v>19.362999999999914</v>
      </c>
      <c r="P20" s="11">
        <v>21.732999999999986</v>
      </c>
      <c r="Q20" s="11">
        <v>21.475000000000005</v>
      </c>
      <c r="R20" s="11">
        <v>22.279999999999955</v>
      </c>
      <c r="S20" s="11">
        <v>23.064999999999927</v>
      </c>
      <c r="T20" s="11">
        <v>23.219000000000001</v>
      </c>
      <c r="U20" s="11">
        <v>29.123000000000083</v>
      </c>
      <c r="V20" s="11">
        <v>26.582999999999949</v>
      </c>
      <c r="W20" s="11">
        <v>27.423999999999914</v>
      </c>
      <c r="X20" s="11">
        <v>28.239000000000051</v>
      </c>
      <c r="Y20" s="11">
        <v>28.16699999999997</v>
      </c>
      <c r="Z20" s="11">
        <v>28.131999999999941</v>
      </c>
      <c r="AA20" s="11">
        <v>28.198000000000071</v>
      </c>
      <c r="AB20" s="11">
        <v>28.243000000000006</v>
      </c>
      <c r="AC20" s="11">
        <v>28.252000000000066</v>
      </c>
      <c r="AD20" s="11">
        <v>28.257999999999985</v>
      </c>
      <c r="AE20" s="11">
        <v>28.262999999999984</v>
      </c>
      <c r="AF20" s="11">
        <v>28.26799999999999</v>
      </c>
      <c r="AG20" s="11">
        <v>28.278000000000016</v>
      </c>
      <c r="AH20" s="11">
        <v>28.282000000000053</v>
      </c>
      <c r="AI20" s="11">
        <v>28.284999999999986</v>
      </c>
      <c r="AJ20" s="11">
        <v>28.285000000000025</v>
      </c>
      <c r="AK20" s="172">
        <v>28.283000000000012</v>
      </c>
      <c r="AL20" s="11">
        <v>28.280999999999988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26.904999999999966</v>
      </c>
      <c r="N21" s="11">
        <v>28.817000000000025</v>
      </c>
      <c r="O21" s="11">
        <v>27.322000000000045</v>
      </c>
      <c r="P21" s="11">
        <v>30.475999999999985</v>
      </c>
      <c r="Q21" s="11">
        <v>26.880999999999993</v>
      </c>
      <c r="R21" s="11">
        <v>33.118999999999964</v>
      </c>
      <c r="S21" s="11">
        <v>31.863</v>
      </c>
      <c r="T21" s="11">
        <v>34.628999999999941</v>
      </c>
      <c r="U21" s="11">
        <v>29.283000000000051</v>
      </c>
      <c r="V21" s="11">
        <v>34.905000000000037</v>
      </c>
      <c r="W21" s="11">
        <v>33.93100000000009</v>
      </c>
      <c r="X21" s="11">
        <v>32.711000000000041</v>
      </c>
      <c r="Y21" s="11">
        <v>33.01100000000001</v>
      </c>
      <c r="Z21" s="11">
        <v>33.536000000000044</v>
      </c>
      <c r="AA21" s="11">
        <v>34.190000000000005</v>
      </c>
      <c r="AB21" s="11">
        <v>34.780999999999999</v>
      </c>
      <c r="AC21" s="11">
        <v>35.295000000000059</v>
      </c>
      <c r="AD21" s="11">
        <v>35.770999999999994</v>
      </c>
      <c r="AE21" s="11">
        <v>36.226000000000035</v>
      </c>
      <c r="AF21" s="11">
        <v>36.666999999999987</v>
      </c>
      <c r="AG21" s="11">
        <v>37.101999999999975</v>
      </c>
      <c r="AH21" s="11">
        <v>37.524999999999963</v>
      </c>
      <c r="AI21" s="11">
        <v>37.935999999999993</v>
      </c>
      <c r="AJ21" s="11">
        <v>38.336999999999946</v>
      </c>
      <c r="AK21" s="172">
        <v>38.722000000000044</v>
      </c>
      <c r="AL21" s="11">
        <v>39.094000000000015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99.966000000000122</v>
      </c>
      <c r="N23" s="11">
        <f t="shared" ref="N23:AL23" si="19">SUM(N24:N31)</f>
        <v>98.121000000000151</v>
      </c>
      <c r="O23" s="11">
        <f t="shared" si="19"/>
        <v>99.336000000000183</v>
      </c>
      <c r="P23" s="11">
        <f t="shared" si="19"/>
        <v>101.69899999999994</v>
      </c>
      <c r="Q23" s="11">
        <f t="shared" si="19"/>
        <v>105.67799999999986</v>
      </c>
      <c r="R23" s="11">
        <f t="shared" si="19"/>
        <v>114.80699999999999</v>
      </c>
      <c r="S23" s="11">
        <f t="shared" si="19"/>
        <v>106.97700000000005</v>
      </c>
      <c r="T23" s="11">
        <f t="shared" si="19"/>
        <v>103.65999999999997</v>
      </c>
      <c r="U23" s="11">
        <f t="shared" si="19"/>
        <v>113.71800000000003</v>
      </c>
      <c r="V23" s="11">
        <f t="shared" si="19"/>
        <v>109.6729999999999</v>
      </c>
      <c r="W23" s="11">
        <f t="shared" si="19"/>
        <v>107.56199999999998</v>
      </c>
      <c r="X23" s="11">
        <f t="shared" si="19"/>
        <v>107.24200000000006</v>
      </c>
      <c r="Y23" s="11">
        <f t="shared" si="19"/>
        <v>106.58499999999994</v>
      </c>
      <c r="Z23" s="11">
        <f t="shared" si="19"/>
        <v>106.79500000000021</v>
      </c>
      <c r="AA23" s="11">
        <f t="shared" si="19"/>
        <v>107.32299999999996</v>
      </c>
      <c r="AB23" s="11">
        <f t="shared" si="19"/>
        <v>107.75199999999997</v>
      </c>
      <c r="AC23" s="11">
        <f t="shared" si="19"/>
        <v>108.24499999999982</v>
      </c>
      <c r="AD23" s="11">
        <f t="shared" si="19"/>
        <v>108.74200000000008</v>
      </c>
      <c r="AE23" s="11">
        <f t="shared" si="19"/>
        <v>109.2429999999999</v>
      </c>
      <c r="AF23" s="11">
        <f t="shared" si="19"/>
        <v>109.75500000000009</v>
      </c>
      <c r="AG23" s="11">
        <f t="shared" si="19"/>
        <v>110.30900000000001</v>
      </c>
      <c r="AH23" s="11">
        <f t="shared" si="19"/>
        <v>110.85999999999986</v>
      </c>
      <c r="AI23" s="11">
        <f t="shared" si="19"/>
        <v>111.41699999999993</v>
      </c>
      <c r="AJ23" s="11">
        <f t="shared" si="19"/>
        <v>111.97999999999985</v>
      </c>
      <c r="AK23" s="11">
        <f t="shared" si="19"/>
        <v>112.53800000000001</v>
      </c>
      <c r="AL23" s="11">
        <f t="shared" si="19"/>
        <v>113.09699999999999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1.4169999999999987</v>
      </c>
      <c r="N24" s="11">
        <v>1.406000000000001</v>
      </c>
      <c r="O24" s="11">
        <v>1.0489999999999999</v>
      </c>
      <c r="P24" s="11">
        <v>2.529999999999998</v>
      </c>
      <c r="Q24" s="11">
        <v>1.6110000000000011</v>
      </c>
      <c r="R24" s="11">
        <v>2.5630000000000077</v>
      </c>
      <c r="S24" s="11">
        <v>1.5859999999999994</v>
      </c>
      <c r="T24" s="11">
        <v>2.2600000000000025</v>
      </c>
      <c r="U24" s="11">
        <v>0.95300000000000118</v>
      </c>
      <c r="V24" s="11">
        <v>2.9880000000000022</v>
      </c>
      <c r="W24" s="11">
        <v>2.895999999999999</v>
      </c>
      <c r="X24" s="11">
        <v>2.8580000000000023</v>
      </c>
      <c r="Y24" s="11">
        <v>2.8470000000000018</v>
      </c>
      <c r="Z24" s="11">
        <v>2.8340000000000036</v>
      </c>
      <c r="AA24" s="11">
        <v>2.8270000000000008</v>
      </c>
      <c r="AB24" s="11">
        <v>2.8370000000000006</v>
      </c>
      <c r="AC24" s="11">
        <v>2.8430000000000049</v>
      </c>
      <c r="AD24" s="11">
        <v>2.8480000000000008</v>
      </c>
      <c r="AE24" s="11">
        <v>2.8540000000000028</v>
      </c>
      <c r="AF24" s="11">
        <v>2.8590000000000058</v>
      </c>
      <c r="AG24" s="11">
        <v>2.8639999999999963</v>
      </c>
      <c r="AH24" s="11">
        <v>2.8689999999999984</v>
      </c>
      <c r="AI24" s="11">
        <v>2.8739999999999997</v>
      </c>
      <c r="AJ24" s="11">
        <v>2.8790000000000004</v>
      </c>
      <c r="AK24" s="172">
        <v>2.8830000000000013</v>
      </c>
      <c r="AL24" s="11">
        <v>2.8879999999999937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7.153000000000004</v>
      </c>
      <c r="N25" s="11">
        <v>9.1459999999999919</v>
      </c>
      <c r="O25" s="11">
        <v>8.4349999999999792</v>
      </c>
      <c r="P25" s="11">
        <v>7.7899999999999974</v>
      </c>
      <c r="Q25" s="11">
        <v>7.6469999999999869</v>
      </c>
      <c r="R25" s="11">
        <v>8.537000000000015</v>
      </c>
      <c r="S25" s="11">
        <v>7.2070000000000141</v>
      </c>
      <c r="T25" s="11">
        <v>8.9849999999999905</v>
      </c>
      <c r="U25" s="11">
        <v>8.5629999999999988</v>
      </c>
      <c r="V25" s="11">
        <v>6.4880000000000075</v>
      </c>
      <c r="W25" s="11">
        <v>5.6370000000000173</v>
      </c>
      <c r="X25" s="11">
        <v>5.7910000000000288</v>
      </c>
      <c r="Y25" s="11">
        <v>5.849000000000002</v>
      </c>
      <c r="Z25" s="11">
        <v>5.9610000000000278</v>
      </c>
      <c r="AA25" s="11">
        <v>6.0499999999999963</v>
      </c>
      <c r="AB25" s="11">
        <v>6.1230000000000047</v>
      </c>
      <c r="AC25" s="11">
        <v>6.1919999999999913</v>
      </c>
      <c r="AD25" s="11">
        <v>6.2540000000000093</v>
      </c>
      <c r="AE25" s="11">
        <v>6.3129999999999962</v>
      </c>
      <c r="AF25" s="11">
        <v>6.3709999999999969</v>
      </c>
      <c r="AG25" s="11">
        <v>6.4329999999999803</v>
      </c>
      <c r="AH25" s="11">
        <v>6.4929999999999941</v>
      </c>
      <c r="AI25" s="11">
        <v>6.5519999999999898</v>
      </c>
      <c r="AJ25" s="11">
        <v>6.609999999999987</v>
      </c>
      <c r="AK25" s="172">
        <v>6.6640000000000024</v>
      </c>
      <c r="AL25" s="11">
        <v>6.7169999999999961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10.026000000000002</v>
      </c>
      <c r="N26" s="11">
        <v>10.042</v>
      </c>
      <c r="O26" s="11">
        <v>8.7819999999999965</v>
      </c>
      <c r="P26" s="11">
        <v>8.9299999999999944</v>
      </c>
      <c r="Q26" s="11">
        <v>9.1929999999999907</v>
      </c>
      <c r="R26" s="11">
        <v>9.3589999999999751</v>
      </c>
      <c r="S26" s="11">
        <v>9.1660000000000021</v>
      </c>
      <c r="T26" s="11">
        <v>8.8440000000000207</v>
      </c>
      <c r="U26" s="11">
        <v>9.5250000000000146</v>
      </c>
      <c r="V26" s="11">
        <v>8.4649999999999981</v>
      </c>
      <c r="W26" s="11">
        <v>7.971999999999996</v>
      </c>
      <c r="X26" s="11">
        <v>8.2540000000000013</v>
      </c>
      <c r="Y26" s="11">
        <v>8.2549999999999919</v>
      </c>
      <c r="Z26" s="11">
        <v>8.2520000000000167</v>
      </c>
      <c r="AA26" s="11">
        <v>8.230000000000004</v>
      </c>
      <c r="AB26" s="11">
        <v>8.2219999999999924</v>
      </c>
      <c r="AC26" s="11">
        <v>8.2239999999999949</v>
      </c>
      <c r="AD26" s="11">
        <v>8.2249999999999961</v>
      </c>
      <c r="AE26" s="11">
        <v>8.2249999999999837</v>
      </c>
      <c r="AF26" s="11">
        <v>8.2249999999999996</v>
      </c>
      <c r="AG26" s="11">
        <v>8.2260000000000133</v>
      </c>
      <c r="AH26" s="11">
        <v>8.2209999999999912</v>
      </c>
      <c r="AI26" s="11">
        <v>8.2160000000000046</v>
      </c>
      <c r="AJ26" s="11">
        <v>8.2109999999999985</v>
      </c>
      <c r="AK26" s="172">
        <v>8.2059999999999995</v>
      </c>
      <c r="AL26" s="11">
        <v>8.2009999999999934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9.192999999999989</v>
      </c>
      <c r="N27" s="11">
        <v>6.6879999999999971</v>
      </c>
      <c r="O27" s="11">
        <v>6.3269999999999982</v>
      </c>
      <c r="P27" s="11">
        <v>7.8990000000000107</v>
      </c>
      <c r="Q27" s="11">
        <v>8.2780000000000022</v>
      </c>
      <c r="R27" s="11">
        <v>7.2679999999999989</v>
      </c>
      <c r="S27" s="11">
        <v>6.5809999999999969</v>
      </c>
      <c r="T27" s="11">
        <v>5.1460000000000026</v>
      </c>
      <c r="U27" s="11">
        <v>6.6580000000000048</v>
      </c>
      <c r="V27" s="11">
        <v>7.5290000000000123</v>
      </c>
      <c r="W27" s="11">
        <v>6.7820000000000009</v>
      </c>
      <c r="X27" s="11">
        <v>6.706999999999999</v>
      </c>
      <c r="Y27" s="11">
        <v>6.6340000000000119</v>
      </c>
      <c r="Z27" s="11">
        <v>6.6379999999999875</v>
      </c>
      <c r="AA27" s="11">
        <v>6.6950000000000038</v>
      </c>
      <c r="AB27" s="11">
        <v>6.762000000000004</v>
      </c>
      <c r="AC27" s="11">
        <v>6.8489999999999869</v>
      </c>
      <c r="AD27" s="11">
        <v>6.9480000000000031</v>
      </c>
      <c r="AE27" s="11">
        <v>7.0529999999999768</v>
      </c>
      <c r="AF27" s="11">
        <v>7.1610000000000289</v>
      </c>
      <c r="AG27" s="11">
        <v>7.2719999999999869</v>
      </c>
      <c r="AH27" s="11">
        <v>7.3850000000000033</v>
      </c>
      <c r="AI27" s="11">
        <v>7.4979999999999771</v>
      </c>
      <c r="AJ27" s="11">
        <v>7.6129999999999871</v>
      </c>
      <c r="AK27" s="172">
        <v>7.728999999999993</v>
      </c>
      <c r="AL27" s="11">
        <v>7.8439999999999968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19.22600000000002</v>
      </c>
      <c r="N28" s="11">
        <v>21.485000000000031</v>
      </c>
      <c r="O28" s="11">
        <v>18.28400000000007</v>
      </c>
      <c r="P28" s="11">
        <v>18.24500000000004</v>
      </c>
      <c r="Q28" s="11">
        <v>21.28599999999998</v>
      </c>
      <c r="R28" s="11">
        <v>25.36399999999999</v>
      </c>
      <c r="S28" s="11">
        <v>24.49900000000002</v>
      </c>
      <c r="T28" s="11">
        <v>17.01299999999998</v>
      </c>
      <c r="U28" s="11">
        <v>21.922999999999977</v>
      </c>
      <c r="V28" s="11">
        <v>22.099000000000011</v>
      </c>
      <c r="W28" s="11">
        <v>23.093999999999916</v>
      </c>
      <c r="X28" s="11">
        <v>23.429999999999993</v>
      </c>
      <c r="Y28" s="11">
        <v>23.49499999999999</v>
      </c>
      <c r="Z28" s="11">
        <v>23.622000000000057</v>
      </c>
      <c r="AA28" s="11">
        <v>23.777000000000012</v>
      </c>
      <c r="AB28" s="11">
        <v>23.910999999999966</v>
      </c>
      <c r="AC28" s="11">
        <v>24.032999999999955</v>
      </c>
      <c r="AD28" s="11">
        <v>24.167000000000019</v>
      </c>
      <c r="AE28" s="11">
        <v>24.313999999999989</v>
      </c>
      <c r="AF28" s="11">
        <v>24.473999999999982</v>
      </c>
      <c r="AG28" s="11">
        <v>24.651000000000032</v>
      </c>
      <c r="AH28" s="11">
        <v>24.830999999999989</v>
      </c>
      <c r="AI28" s="11">
        <v>25.015000000000004</v>
      </c>
      <c r="AJ28" s="11">
        <v>25.199999999999985</v>
      </c>
      <c r="AK28" s="172">
        <v>25.387000000000022</v>
      </c>
      <c r="AL28" s="11">
        <v>25.575000000000049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32.386000000000095</v>
      </c>
      <c r="N29" s="11">
        <v>26.951000000000064</v>
      </c>
      <c r="O29" s="11">
        <v>33.883000000000116</v>
      </c>
      <c r="P29" s="11">
        <v>32.910999999999945</v>
      </c>
      <c r="Q29" s="11">
        <v>33.41899999999994</v>
      </c>
      <c r="R29" s="11">
        <v>35.167999999999985</v>
      </c>
      <c r="S29" s="11">
        <v>37.345000000000013</v>
      </c>
      <c r="T29" s="11">
        <v>38.414999999999964</v>
      </c>
      <c r="U29" s="11">
        <v>40.083000000000013</v>
      </c>
      <c r="V29" s="11">
        <v>36.009999999999863</v>
      </c>
      <c r="W29" s="11">
        <v>35.190000000000026</v>
      </c>
      <c r="X29" s="11">
        <v>35.433000000000035</v>
      </c>
      <c r="Y29" s="11">
        <v>35.654999999999951</v>
      </c>
      <c r="Z29" s="11">
        <v>35.708000000000098</v>
      </c>
      <c r="AA29" s="11">
        <v>35.888999999999953</v>
      </c>
      <c r="AB29" s="11">
        <v>36.036999999999971</v>
      </c>
      <c r="AC29" s="11">
        <v>36.209999999999866</v>
      </c>
      <c r="AD29" s="11">
        <v>36.378000000000043</v>
      </c>
      <c r="AE29" s="11">
        <v>36.542999999999971</v>
      </c>
      <c r="AF29" s="11">
        <v>36.707000000000029</v>
      </c>
      <c r="AG29" s="11">
        <v>36.876999999999981</v>
      </c>
      <c r="AH29" s="11">
        <v>37.038999999999938</v>
      </c>
      <c r="AI29" s="11">
        <v>37.200999999999929</v>
      </c>
      <c r="AJ29" s="11">
        <v>37.362999999999914</v>
      </c>
      <c r="AK29" s="172">
        <v>37.524999999999991</v>
      </c>
      <c r="AL29" s="11">
        <v>37.686999999999927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9.8969999999999967</v>
      </c>
      <c r="N30" s="11">
        <v>10.068000000000039</v>
      </c>
      <c r="O30" s="11">
        <v>13.116000000000016</v>
      </c>
      <c r="P30" s="11">
        <v>12.80799999999997</v>
      </c>
      <c r="Q30" s="11">
        <v>11.186999999999987</v>
      </c>
      <c r="R30" s="11">
        <v>12.142999999999994</v>
      </c>
      <c r="S30" s="11">
        <v>11.166</v>
      </c>
      <c r="T30" s="11">
        <v>11.347999999999995</v>
      </c>
      <c r="U30" s="11">
        <v>10.801999999999989</v>
      </c>
      <c r="V30" s="11">
        <v>13.485999999999995</v>
      </c>
      <c r="W30" s="11">
        <v>12.61500000000002</v>
      </c>
      <c r="X30" s="11">
        <v>12.756000000000007</v>
      </c>
      <c r="Y30" s="11">
        <v>12.586999999999996</v>
      </c>
      <c r="Z30" s="11">
        <v>12.645000000000008</v>
      </c>
      <c r="AA30" s="11">
        <v>12.813000000000031</v>
      </c>
      <c r="AB30" s="11">
        <v>12.903000000000013</v>
      </c>
      <c r="AC30" s="11">
        <v>13.024000000000033</v>
      </c>
      <c r="AD30" s="11">
        <v>13.137999999999984</v>
      </c>
      <c r="AE30" s="11">
        <v>13.240999999999994</v>
      </c>
      <c r="AF30" s="11">
        <v>13.339000000000025</v>
      </c>
      <c r="AG30" s="11">
        <v>13.445000000000032</v>
      </c>
      <c r="AH30" s="11">
        <v>13.55799999999997</v>
      </c>
      <c r="AI30" s="11">
        <v>13.674000000000007</v>
      </c>
      <c r="AJ30" s="11">
        <v>13.791999999999977</v>
      </c>
      <c r="AK30" s="172">
        <v>13.908000000000012</v>
      </c>
      <c r="AL30" s="11">
        <v>14.023000000000057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10.668000000000013</v>
      </c>
      <c r="N31" s="11">
        <v>12.335000000000027</v>
      </c>
      <c r="O31" s="11">
        <v>9.4600000000000097</v>
      </c>
      <c r="P31" s="11">
        <v>10.585999999999993</v>
      </c>
      <c r="Q31" s="11">
        <v>13.05699999999997</v>
      </c>
      <c r="R31" s="11">
        <v>14.405000000000028</v>
      </c>
      <c r="S31" s="11">
        <v>9.4270000000000032</v>
      </c>
      <c r="T31" s="11">
        <v>11.649000000000013</v>
      </c>
      <c r="U31" s="11">
        <v>15.211000000000022</v>
      </c>
      <c r="V31" s="11">
        <v>12.608000000000024</v>
      </c>
      <c r="W31" s="11">
        <v>13.376000000000001</v>
      </c>
      <c r="X31" s="11">
        <v>12.012999999999991</v>
      </c>
      <c r="Y31" s="11">
        <v>11.262999999999987</v>
      </c>
      <c r="Z31" s="11">
        <v>11.135000000000016</v>
      </c>
      <c r="AA31" s="11">
        <v>11.041999999999977</v>
      </c>
      <c r="AB31" s="11">
        <v>10.957000000000011</v>
      </c>
      <c r="AC31" s="11">
        <v>10.869999999999994</v>
      </c>
      <c r="AD31" s="11">
        <v>10.784000000000018</v>
      </c>
      <c r="AE31" s="11">
        <v>10.699999999999992</v>
      </c>
      <c r="AF31" s="11">
        <v>10.619000000000019</v>
      </c>
      <c r="AG31" s="11">
        <v>10.540999999999988</v>
      </c>
      <c r="AH31" s="11">
        <v>10.463999999999986</v>
      </c>
      <c r="AI31" s="11">
        <v>10.387000000000015</v>
      </c>
      <c r="AJ31" s="11">
        <v>10.311999999999996</v>
      </c>
      <c r="AK31" s="172">
        <v>10.235999999999992</v>
      </c>
      <c r="AL31" s="11">
        <v>10.161999999999994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149.09600000000023</v>
      </c>
      <c r="N33" s="11">
        <f t="shared" ref="N33:AK33" si="20">SUM(N34:N36)</f>
        <v>141.56399999999999</v>
      </c>
      <c r="O33" s="11">
        <f t="shared" si="20"/>
        <v>141.428</v>
      </c>
      <c r="P33" s="11">
        <f t="shared" si="20"/>
        <v>138.32299999999995</v>
      </c>
      <c r="Q33" s="11">
        <f t="shared" si="20"/>
        <v>144.9279999999998</v>
      </c>
      <c r="R33" s="11">
        <f t="shared" si="20"/>
        <v>143.73000000000008</v>
      </c>
      <c r="S33" s="11">
        <f t="shared" si="20"/>
        <v>135.64400000000001</v>
      </c>
      <c r="T33" s="11">
        <f t="shared" si="20"/>
        <v>137.94099999999992</v>
      </c>
      <c r="U33" s="11">
        <f t="shared" si="20"/>
        <v>134.06599999999989</v>
      </c>
      <c r="V33" s="11">
        <f t="shared" si="20"/>
        <v>137.94199999999992</v>
      </c>
      <c r="W33" s="11">
        <f t="shared" si="20"/>
        <v>140.44399999999996</v>
      </c>
      <c r="X33" s="11">
        <f t="shared" si="20"/>
        <v>141.73699999999985</v>
      </c>
      <c r="Y33" s="11">
        <f t="shared" si="20"/>
        <v>143.04600000000005</v>
      </c>
      <c r="Z33" s="11">
        <f t="shared" si="20"/>
        <v>143.82499999999999</v>
      </c>
      <c r="AA33" s="11">
        <f t="shared" si="20"/>
        <v>144.53599999999977</v>
      </c>
      <c r="AB33" s="11">
        <f t="shared" si="20"/>
        <v>145.27200000000002</v>
      </c>
      <c r="AC33" s="11">
        <f t="shared" si="20"/>
        <v>145.78199999999998</v>
      </c>
      <c r="AD33" s="11">
        <f t="shared" si="20"/>
        <v>146.26299999999986</v>
      </c>
      <c r="AE33" s="11">
        <f t="shared" si="20"/>
        <v>146.7399999999999</v>
      </c>
      <c r="AF33" s="11">
        <f t="shared" si="20"/>
        <v>147.22800000000007</v>
      </c>
      <c r="AG33" s="11">
        <f t="shared" si="20"/>
        <v>147.75199999999995</v>
      </c>
      <c r="AH33" s="11">
        <f t="shared" si="20"/>
        <v>148.25799999999987</v>
      </c>
      <c r="AI33" s="11">
        <f t="shared" si="20"/>
        <v>148.75899999999979</v>
      </c>
      <c r="AJ33" s="11">
        <f t="shared" si="20"/>
        <v>149.2639999999999</v>
      </c>
      <c r="AK33" s="11">
        <f t="shared" si="20"/>
        <v>149.76600000000002</v>
      </c>
      <c r="AL33" s="11">
        <f>SUM(AL34:AL36)</f>
        <v>150.26600000000002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44.365000000000059</v>
      </c>
      <c r="N34" s="11">
        <v>38.439000000000128</v>
      </c>
      <c r="O34" s="11">
        <v>33.214999999999982</v>
      </c>
      <c r="P34" s="11">
        <v>35.925999999999902</v>
      </c>
      <c r="Q34" s="11">
        <v>32.759000000000029</v>
      </c>
      <c r="R34" s="11">
        <v>30.57200000000006</v>
      </c>
      <c r="S34" s="11">
        <v>30.080000000000048</v>
      </c>
      <c r="T34" s="11">
        <v>30.942000000000029</v>
      </c>
      <c r="U34" s="11">
        <v>29.14599999999999</v>
      </c>
      <c r="V34" s="11">
        <v>30.999999999999993</v>
      </c>
      <c r="W34" s="11">
        <v>31.607000000000024</v>
      </c>
      <c r="X34" s="11">
        <v>31.211000000000009</v>
      </c>
      <c r="Y34" s="11">
        <v>30.885999999999953</v>
      </c>
      <c r="Z34" s="11">
        <v>30.713000000000058</v>
      </c>
      <c r="AA34" s="11">
        <v>30.468999999999895</v>
      </c>
      <c r="AB34" s="11">
        <v>30.495000000000015</v>
      </c>
      <c r="AC34" s="11">
        <v>30.516999999999985</v>
      </c>
      <c r="AD34" s="11">
        <v>30.537999999999954</v>
      </c>
      <c r="AE34" s="11">
        <v>30.558999999999997</v>
      </c>
      <c r="AF34" s="11">
        <v>30.579999999999988</v>
      </c>
      <c r="AG34" s="11">
        <v>30.59899999999995</v>
      </c>
      <c r="AH34" s="11">
        <v>30.614000000000054</v>
      </c>
      <c r="AI34" s="11">
        <v>30.625999999999951</v>
      </c>
      <c r="AJ34" s="11">
        <v>30.636999999999958</v>
      </c>
      <c r="AK34" s="172">
        <v>30.64399999999997</v>
      </c>
      <c r="AL34" s="11">
        <v>30.646999999999995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41.12100000000008</v>
      </c>
      <c r="N35" s="11">
        <v>42.48600000000004</v>
      </c>
      <c r="O35" s="11">
        <v>46.101999999999975</v>
      </c>
      <c r="P35" s="11">
        <v>39.436000000000085</v>
      </c>
      <c r="Q35" s="11">
        <v>41.717999999999925</v>
      </c>
      <c r="R35" s="11">
        <v>44.228000000000058</v>
      </c>
      <c r="S35" s="11">
        <v>42.595999999999968</v>
      </c>
      <c r="T35" s="11">
        <v>41.814999999999941</v>
      </c>
      <c r="U35" s="11">
        <v>41.493999999999964</v>
      </c>
      <c r="V35" s="11">
        <v>44.33799999999998</v>
      </c>
      <c r="W35" s="11">
        <v>43.001000000000005</v>
      </c>
      <c r="X35" s="11">
        <v>43.933999999999934</v>
      </c>
      <c r="Y35" s="11">
        <v>44.85799999999999</v>
      </c>
      <c r="Z35" s="11">
        <v>45.177999999999948</v>
      </c>
      <c r="AA35" s="11">
        <v>45.455999999999946</v>
      </c>
      <c r="AB35" s="11">
        <v>45.634999999999998</v>
      </c>
      <c r="AC35" s="11">
        <v>45.722999999999971</v>
      </c>
      <c r="AD35" s="11">
        <v>45.825999999999929</v>
      </c>
      <c r="AE35" s="11">
        <v>45.94099999999991</v>
      </c>
      <c r="AF35" s="11">
        <v>46.073000000000064</v>
      </c>
      <c r="AG35" s="11">
        <v>46.250000000000007</v>
      </c>
      <c r="AH35" s="11">
        <v>46.422999999999902</v>
      </c>
      <c r="AI35" s="11">
        <v>46.599999999999952</v>
      </c>
      <c r="AJ35" s="11">
        <v>46.779999999999887</v>
      </c>
      <c r="AK35" s="172">
        <v>46.961000000000006</v>
      </c>
      <c r="AL35" s="11">
        <v>47.142000000000046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63.610000000000085</v>
      </c>
      <c r="N36" s="11">
        <v>60.638999999999825</v>
      </c>
      <c r="O36" s="11">
        <v>62.111000000000033</v>
      </c>
      <c r="P36" s="11">
        <v>62.960999999999963</v>
      </c>
      <c r="Q36" s="11">
        <v>70.450999999999851</v>
      </c>
      <c r="R36" s="11">
        <v>68.929999999999964</v>
      </c>
      <c r="S36" s="11">
        <v>62.967999999999989</v>
      </c>
      <c r="T36" s="11">
        <v>65.183999999999955</v>
      </c>
      <c r="U36" s="11">
        <v>63.425999999999924</v>
      </c>
      <c r="V36" s="11">
        <v>62.603999999999957</v>
      </c>
      <c r="W36" s="11">
        <v>65.835999999999942</v>
      </c>
      <c r="X36" s="11">
        <v>66.591999999999928</v>
      </c>
      <c r="Y36" s="11">
        <v>67.302000000000106</v>
      </c>
      <c r="Z36" s="11">
        <v>67.933999999999983</v>
      </c>
      <c r="AA36" s="11">
        <v>68.610999999999933</v>
      </c>
      <c r="AB36" s="11">
        <v>69.14200000000001</v>
      </c>
      <c r="AC36" s="11">
        <v>69.542000000000016</v>
      </c>
      <c r="AD36" s="11">
        <v>69.898999999999958</v>
      </c>
      <c r="AE36" s="11">
        <v>70.239999999999981</v>
      </c>
      <c r="AF36" s="11">
        <v>70.575000000000017</v>
      </c>
      <c r="AG36" s="11">
        <v>70.902999999999992</v>
      </c>
      <c r="AH36" s="11">
        <v>71.220999999999904</v>
      </c>
      <c r="AI36" s="11">
        <v>71.532999999999902</v>
      </c>
      <c r="AJ36" s="11">
        <v>71.847000000000037</v>
      </c>
      <c r="AK36" s="172">
        <v>72.161000000000044</v>
      </c>
      <c r="AL36" s="11">
        <v>72.47699999999999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466.27600000000035</v>
      </c>
      <c r="N38" s="11">
        <f t="shared" ref="N38:AL38" si="21">SUM(N5,N11,N16,N18,N23,N33)</f>
        <v>465.64099999999996</v>
      </c>
      <c r="O38" s="11">
        <f t="shared" si="21"/>
        <v>453.79500000000024</v>
      </c>
      <c r="P38" s="11">
        <f t="shared" si="21"/>
        <v>462.21599999999978</v>
      </c>
      <c r="Q38" s="11">
        <f t="shared" si="21"/>
        <v>475.66799999999932</v>
      </c>
      <c r="R38" s="11">
        <f t="shared" si="21"/>
        <v>489.71099999999973</v>
      </c>
      <c r="S38" s="11">
        <f t="shared" si="21"/>
        <v>465.29499999999967</v>
      </c>
      <c r="T38" s="11">
        <f t="shared" si="21"/>
        <v>476.60799999999989</v>
      </c>
      <c r="U38" s="11">
        <f t="shared" si="21"/>
        <v>485.81200000000001</v>
      </c>
      <c r="V38" s="11">
        <f t="shared" si="21"/>
        <v>483.57499999999982</v>
      </c>
      <c r="W38" s="11">
        <f t="shared" si="21"/>
        <v>478.92599999999965</v>
      </c>
      <c r="X38" s="11">
        <f t="shared" si="21"/>
        <v>478.94399999999985</v>
      </c>
      <c r="Y38" s="11">
        <f t="shared" si="21"/>
        <v>478.74299999999988</v>
      </c>
      <c r="Z38" s="11">
        <f t="shared" si="21"/>
        <v>479.69600000000042</v>
      </c>
      <c r="AA38" s="11">
        <f t="shared" si="21"/>
        <v>481.33799999999979</v>
      </c>
      <c r="AB38" s="11">
        <f t="shared" si="21"/>
        <v>482.75099999999975</v>
      </c>
      <c r="AC38" s="11">
        <f t="shared" si="21"/>
        <v>483.77099999999979</v>
      </c>
      <c r="AD38" s="11">
        <f t="shared" si="21"/>
        <v>484.63999999999993</v>
      </c>
      <c r="AE38" s="11">
        <f t="shared" si="21"/>
        <v>485.52599999999978</v>
      </c>
      <c r="AF38" s="11">
        <f t="shared" si="21"/>
        <v>486.4170000000002</v>
      </c>
      <c r="AG38" s="11">
        <f t="shared" si="21"/>
        <v>487.4919999999999</v>
      </c>
      <c r="AH38" s="11">
        <f t="shared" si="21"/>
        <v>488.52199999999954</v>
      </c>
      <c r="AI38" s="11">
        <f t="shared" si="21"/>
        <v>489.55799999999965</v>
      </c>
      <c r="AJ38" s="11">
        <f t="shared" si="21"/>
        <v>490.6429999999994</v>
      </c>
      <c r="AK38" s="11">
        <f t="shared" si="21"/>
        <v>491.71300000000019</v>
      </c>
      <c r="AL38" s="11">
        <f t="shared" si="21"/>
        <v>492.77800000000002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North East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North East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North East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North East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North East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North East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North East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29.349963549930504</v>
      </c>
      <c r="N231" s="40">
        <f>'Ind T1'!D25</f>
        <v>29.324780863849544</v>
      </c>
      <c r="O231" s="40">
        <f>'Ind T1'!F25</f>
        <v>30.493650284712388</v>
      </c>
    </row>
    <row r="232" spans="1:15" x14ac:dyDescent="0.2">
      <c r="L232" t="str">
        <f>L23</f>
        <v>Business and other services</v>
      </c>
      <c r="M232" s="40">
        <f>'Ind T1'!B24</f>
        <v>23.443827073518882</v>
      </c>
      <c r="N232" s="40">
        <f>'Ind T1'!D24</f>
        <v>22.459002017013081</v>
      </c>
      <c r="O232" s="40">
        <f>'Ind T1'!F24</f>
        <v>22.950902840630057</v>
      </c>
    </row>
    <row r="233" spans="1:15" x14ac:dyDescent="0.2">
      <c r="L233" t="str">
        <f>L18</f>
        <v>Trade, accomod. and transport</v>
      </c>
      <c r="M233" s="40">
        <f>'Ind T1'!B23</f>
        <v>26.54974056126979</v>
      </c>
      <c r="N233" s="40">
        <f>'Ind T1'!D23</f>
        <v>27.85649557551687</v>
      </c>
      <c r="O233" s="40">
        <f>'Ind T1'!F23</f>
        <v>28.226097755987471</v>
      </c>
    </row>
    <row r="234" spans="1:15" x14ac:dyDescent="0.2">
      <c r="L234" t="str">
        <f>L16</f>
        <v>Construction</v>
      </c>
      <c r="M234" s="40">
        <f>'Ind T1'!B22</f>
        <v>5.8706053161966922</v>
      </c>
      <c r="N234" s="40">
        <f>'Ind T1'!D22</f>
        <v>6.3924280577792754</v>
      </c>
      <c r="O234" s="40">
        <f>'Ind T1'!F22</f>
        <v>5.9682047494003436</v>
      </c>
    </row>
    <row r="235" spans="1:15" x14ac:dyDescent="0.2">
      <c r="L235" t="str">
        <f>L11</f>
        <v>Manufacturing</v>
      </c>
      <c r="M235" s="40">
        <f>'Ind T1'!B21</f>
        <v>13.072608130101207</v>
      </c>
      <c r="N235" s="40">
        <f>'Ind T1'!D21</f>
        <v>11.516810530228042</v>
      </c>
      <c r="O235" s="40">
        <f>'Ind T1'!F21</f>
        <v>9.9547869425989042</v>
      </c>
    </row>
    <row r="236" spans="1:15" x14ac:dyDescent="0.2">
      <c r="L236" t="str">
        <f>L5</f>
        <v>Primary sector and utilities</v>
      </c>
      <c r="M236" s="40">
        <f>'Ind T1'!B20</f>
        <v>1.7132553689829304</v>
      </c>
      <c r="N236" s="40">
        <f>'Ind T1'!D20</f>
        <v>2.4504829556131851</v>
      </c>
      <c r="O236" s="40">
        <f>'Ind T1'!F20</f>
        <v>2.4063574266708336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North East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-3.2860000000001151</v>
      </c>
      <c r="O261" s="11">
        <f>'Ind T1'!F50</f>
        <v>9.8220000000000596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-7.2450000000000045</v>
      </c>
      <c r="O262" s="11">
        <f>'Ind T1'!F49</f>
        <v>5.5350000000000108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3.3950000000000102</v>
      </c>
      <c r="O263" s="11">
        <f>'Ind T1'!F48</f>
        <v>5.6800000000001205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1.8659999999999854</v>
      </c>
      <c r="O264" s="11">
        <f>'Ind T1'!F47</f>
        <v>-1.2049999999999237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-8.8609999999999687</v>
      </c>
      <c r="O265" s="11">
        <f>'Ind T1'!F46</f>
        <v>-6.1019999999998831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3.3460000000000001</v>
      </c>
      <c r="O266" s="11">
        <f>'Ind T1'!F45</f>
        <v>0.12200000000000699</v>
      </c>
    </row>
    <row r="268" spans="1:16" x14ac:dyDescent="0.2">
      <c r="L268" t="str">
        <f>L38</f>
        <v>All industries</v>
      </c>
      <c r="N268" s="11">
        <f>'Ind T1'!D14-'Ind T1'!B14</f>
        <v>-10.785000000000082</v>
      </c>
      <c r="O268" s="11">
        <f>SUM(O261:O266)</f>
        <v>13.852000000000391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North East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12.229125248058113</v>
      </c>
      <c r="C9" s="249">
        <f>SUM(C26,C43,C60,C77,C94,C111,C128,C145,C162,C179,C196,C213,C230,C247,C264,C281,C298,C315,C332,C349,C366,C383)</f>
        <v>23.777080714209077</v>
      </c>
      <c r="D9" s="249">
        <f>SUM(B9:C9)</f>
        <v>36.006205962267188</v>
      </c>
      <c r="E9" s="238"/>
      <c r="F9" s="249">
        <f>SUM(F26,F43,F60,F77,F94,F111,F128,F145,F162,F179,F196,F213,F230,F247,F264,F281,F298,F315,F332,F349,F366,F383)</f>
        <v>15.093566250774119</v>
      </c>
      <c r="G9" s="249">
        <f>SUM(G26,G43,G60,G77,G94,G111,G128,G145,G162,G179,G196,G213,G230,G247,G264,G281,G298,G315,G332,G349,G366,G383)</f>
        <v>25.277047486433897</v>
      </c>
      <c r="H9" s="249">
        <f>SUM(F9:G9)</f>
        <v>40.370613737208018</v>
      </c>
      <c r="I9" s="238"/>
      <c r="J9" s="249">
        <f>SUM(J26,J43,J60,J77,J94,J111,J128,J145,J162,J179,J196,J213,J230,J247,J264,J281,J298,J315,J332,J349,J366,J383)</f>
        <v>15.963586847122714</v>
      </c>
      <c r="K9" s="249">
        <f>SUM(K26,K43,K60,K77,K94,K111,K128,K145,K162,K179,K196,K213,K230,K247,K264,K281,K298,K315,K332,K349,K366,K383)</f>
        <v>25.420351479268923</v>
      </c>
      <c r="L9" s="249">
        <f>SUM(J9:K9)</f>
        <v>41.383938326391636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45.540075357924245</v>
      </c>
      <c r="C10" s="249">
        <f t="shared" si="0"/>
        <v>44.585201277396386</v>
      </c>
      <c r="D10" s="249">
        <f t="shared" ref="D10:D17" si="1">SUM(B10:C10)</f>
        <v>90.125276635320631</v>
      </c>
      <c r="E10" s="238"/>
      <c r="F10" s="249">
        <f t="shared" ref="F10:G17" si="2">SUM(F27,F44,F61,F78,F95,F112,F129,F146,F163,F180,F197,F214,F231,F248,F265,F282,F299,F316,F333,F350,F367,F384)</f>
        <v>52.772340770185316</v>
      </c>
      <c r="G10" s="249">
        <f t="shared" si="2"/>
        <v>46.441858113756382</v>
      </c>
      <c r="H10" s="249">
        <f t="shared" ref="H10:H17" si="3">SUM(F10:G10)</f>
        <v>99.214198883941691</v>
      </c>
      <c r="I10" s="238"/>
      <c r="J10" s="249">
        <f t="shared" ref="J10:K17" si="4">SUM(J27,J44,J61,J78,J95,J112,J129,J146,J163,J180,J197,J214,J231,J248,J265,J282,J299,J316,J333,J350,J367,J384)</f>
        <v>60.327644161219673</v>
      </c>
      <c r="K10" s="249">
        <f t="shared" si="4"/>
        <v>54.830541196921835</v>
      </c>
      <c r="L10" s="249">
        <f t="shared" ref="L10:L17" si="5">SUM(J10:K10)</f>
        <v>115.15818535814151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24.233979306113149</v>
      </c>
      <c r="C11" s="249">
        <f t="shared" si="0"/>
        <v>27.312945618268792</v>
      </c>
      <c r="D11" s="249">
        <f t="shared" si="1"/>
        <v>51.546924924381941</v>
      </c>
      <c r="E11" s="238"/>
      <c r="F11" s="249">
        <f t="shared" si="2"/>
        <v>26.382334487000882</v>
      </c>
      <c r="G11" s="249">
        <f t="shared" si="2"/>
        <v>29.619387098878764</v>
      </c>
      <c r="H11" s="249">
        <f t="shared" si="3"/>
        <v>56.00172158587965</v>
      </c>
      <c r="I11" s="238"/>
      <c r="J11" s="249">
        <f t="shared" si="4"/>
        <v>35.447306426733974</v>
      </c>
      <c r="K11" s="249">
        <f t="shared" si="4"/>
        <v>28.297051262784741</v>
      </c>
      <c r="L11" s="249">
        <f t="shared" si="5"/>
        <v>63.744357689518715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41.038174676819665</v>
      </c>
      <c r="C12" s="249">
        <f t="shared" si="0"/>
        <v>14.24745151836038</v>
      </c>
      <c r="D12" s="249">
        <f t="shared" si="1"/>
        <v>55.285626195180043</v>
      </c>
      <c r="E12" s="238"/>
      <c r="F12" s="249">
        <f t="shared" si="2"/>
        <v>37.382973749588892</v>
      </c>
      <c r="G12" s="249">
        <f t="shared" si="2"/>
        <v>15.008474377446564</v>
      </c>
      <c r="H12" s="249">
        <f t="shared" si="3"/>
        <v>52.39144812703546</v>
      </c>
      <c r="I12" s="238"/>
      <c r="J12" s="249">
        <f t="shared" si="4"/>
        <v>32.799981599870328</v>
      </c>
      <c r="K12" s="249">
        <f t="shared" si="4"/>
        <v>17.890158261671885</v>
      </c>
      <c r="L12" s="249">
        <f t="shared" si="5"/>
        <v>50.690139861542214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5.5227356686328664</v>
      </c>
      <c r="C13" s="249">
        <f t="shared" si="0"/>
        <v>51.499546209739812</v>
      </c>
      <c r="D13" s="249">
        <f t="shared" si="1"/>
        <v>57.022281878372681</v>
      </c>
      <c r="E13" s="238"/>
      <c r="F13" s="249">
        <f t="shared" si="2"/>
        <v>5.4388741824733726</v>
      </c>
      <c r="G13" s="249">
        <f t="shared" si="2"/>
        <v>42.762535557819994</v>
      </c>
      <c r="H13" s="249">
        <f t="shared" si="3"/>
        <v>48.201409740293364</v>
      </c>
      <c r="I13" s="238"/>
      <c r="J13" s="249">
        <f t="shared" si="4"/>
        <v>5.7878411509404177</v>
      </c>
      <c r="K13" s="249">
        <f t="shared" si="4"/>
        <v>36.929937199063026</v>
      </c>
      <c r="L13" s="249">
        <f t="shared" si="5"/>
        <v>42.717778350003442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37.120547435997089</v>
      </c>
      <c r="C14" s="249">
        <f t="shared" si="0"/>
        <v>7.7679966639228706</v>
      </c>
      <c r="D14" s="249">
        <f t="shared" si="1"/>
        <v>44.888544099919962</v>
      </c>
      <c r="E14" s="238"/>
      <c r="F14" s="249">
        <f t="shared" si="2"/>
        <v>34.86930353380864</v>
      </c>
      <c r="G14" s="249">
        <f t="shared" si="2"/>
        <v>7.9096282301930714</v>
      </c>
      <c r="H14" s="249">
        <f t="shared" si="3"/>
        <v>42.778931764001712</v>
      </c>
      <c r="I14" s="238"/>
      <c r="J14" s="249">
        <f t="shared" si="4"/>
        <v>34.035374263010929</v>
      </c>
      <c r="K14" s="249">
        <f t="shared" si="4"/>
        <v>8.7976191388740403</v>
      </c>
      <c r="L14" s="249">
        <f t="shared" si="5"/>
        <v>42.83299340188497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38.276778765762835</v>
      </c>
      <c r="C15" s="249">
        <f t="shared" si="0"/>
        <v>17.90247162790391</v>
      </c>
      <c r="D15" s="249">
        <f t="shared" si="1"/>
        <v>56.179250393666749</v>
      </c>
      <c r="E15" s="238"/>
      <c r="F15" s="249">
        <f t="shared" si="2"/>
        <v>34.399132348797181</v>
      </c>
      <c r="G15" s="249">
        <f t="shared" si="2"/>
        <v>17.216522032995407</v>
      </c>
      <c r="H15" s="249">
        <f t="shared" si="3"/>
        <v>51.615654381792588</v>
      </c>
      <c r="I15" s="238"/>
      <c r="J15" s="249">
        <f t="shared" si="4"/>
        <v>33.910855727955067</v>
      </c>
      <c r="K15" s="249">
        <f t="shared" si="4"/>
        <v>18.932439314964451</v>
      </c>
      <c r="L15" s="249">
        <f t="shared" si="5"/>
        <v>52.843295042919522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4.1859838833306267</v>
      </c>
      <c r="C16" s="249">
        <f t="shared" si="0"/>
        <v>34.089676670018619</v>
      </c>
      <c r="D16" s="249">
        <f t="shared" si="1"/>
        <v>38.275660553349248</v>
      </c>
      <c r="E16" s="238"/>
      <c r="F16" s="249">
        <f t="shared" si="2"/>
        <v>3.4177721634557932</v>
      </c>
      <c r="G16" s="249">
        <f t="shared" si="2"/>
        <v>32.233413473299528</v>
      </c>
      <c r="H16" s="249">
        <f t="shared" si="3"/>
        <v>35.651185636755322</v>
      </c>
      <c r="I16" s="238"/>
      <c r="J16" s="249">
        <f t="shared" si="4"/>
        <v>3.5749649049756407</v>
      </c>
      <c r="K16" s="249">
        <f t="shared" si="4"/>
        <v>28.515538571440615</v>
      </c>
      <c r="L16" s="249">
        <f t="shared" si="5"/>
        <v>32.090503476416259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28.619026415561823</v>
      </c>
      <c r="C17" s="249">
        <f t="shared" si="0"/>
        <v>31.762202941979798</v>
      </c>
      <c r="D17" s="249">
        <f t="shared" si="1"/>
        <v>60.381229357541621</v>
      </c>
      <c r="E17" s="238"/>
      <c r="F17" s="249">
        <f t="shared" si="2"/>
        <v>23.138998398832136</v>
      </c>
      <c r="G17" s="249">
        <f t="shared" si="2"/>
        <v>29.561837744260128</v>
      </c>
      <c r="H17" s="249">
        <f t="shared" si="3"/>
        <v>52.70083614309226</v>
      </c>
      <c r="I17" s="238"/>
      <c r="J17" s="249">
        <f t="shared" si="4"/>
        <v>22.357539615915236</v>
      </c>
      <c r="K17" s="249">
        <f t="shared" si="4"/>
        <v>28.959268877266567</v>
      </c>
      <c r="L17" s="249">
        <f t="shared" si="5"/>
        <v>51.316808493181803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236.7664267582004</v>
      </c>
      <c r="C19" s="247">
        <f t="shared" ref="C19:L19" si="6">SUM(C9:C17)</f>
        <v>252.94457324179967</v>
      </c>
      <c r="D19" s="247">
        <f t="shared" si="6"/>
        <v>489.71100000000001</v>
      </c>
      <c r="E19" s="247"/>
      <c r="F19" s="247">
        <f t="shared" si="6"/>
        <v>232.89529588491635</v>
      </c>
      <c r="G19" s="247">
        <f t="shared" si="6"/>
        <v>246.03070411508372</v>
      </c>
      <c r="H19" s="247">
        <f t="shared" si="6"/>
        <v>478.92599999999999</v>
      </c>
      <c r="I19" s="247"/>
      <c r="J19" s="247">
        <f t="shared" si="6"/>
        <v>244.20509469774399</v>
      </c>
      <c r="K19" s="247">
        <f t="shared" si="6"/>
        <v>248.57290530225609</v>
      </c>
      <c r="L19" s="247">
        <f t="shared" si="6"/>
        <v>492.77800000000008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1.3790356389565737E-3</v>
      </c>
      <c r="C26" s="302">
        <v>0.18394501644495376</v>
      </c>
      <c r="D26" s="302">
        <f>SUM(B26:C26)</f>
        <v>0.18532405208391034</v>
      </c>
      <c r="E26" s="303"/>
      <c r="F26" s="302">
        <v>2.7461499016063606E-2</v>
      </c>
      <c r="G26" s="302">
        <v>8.7113818851198774E-2</v>
      </c>
      <c r="H26" s="302">
        <f>SUM(F26:G26)</f>
        <v>0.11457531786726238</v>
      </c>
      <c r="I26" s="303"/>
      <c r="J26" s="302">
        <v>2.5322906207834218E-2</v>
      </c>
      <c r="K26" s="302">
        <v>0.12573679694266804</v>
      </c>
      <c r="L26" s="302">
        <f>SUM(J26:K26)</f>
        <v>0.15105970315050227</v>
      </c>
      <c r="M26" s="236"/>
      <c r="N26" s="236"/>
    </row>
    <row r="27" spans="1:14" x14ac:dyDescent="0.2">
      <c r="A27" s="237" t="str">
        <f>name!E$5</f>
        <v>Professional occupations</v>
      </c>
      <c r="B27" s="302">
        <v>2.4057795862860031E-3</v>
      </c>
      <c r="C27" s="302">
        <v>7.4222121208865982E-2</v>
      </c>
      <c r="D27" s="302">
        <f t="shared" ref="D27:D34" si="7">SUM(B27:C27)</f>
        <v>7.6627900795151985E-2</v>
      </c>
      <c r="E27" s="303"/>
      <c r="F27" s="302">
        <v>8.3926148498085964E-3</v>
      </c>
      <c r="G27" s="302">
        <v>3.6478646596281923E-2</v>
      </c>
      <c r="H27" s="302">
        <f t="shared" ref="H27:H34" si="8">SUM(F27:G27)</f>
        <v>4.4871261446090521E-2</v>
      </c>
      <c r="I27" s="303"/>
      <c r="J27" s="302">
        <v>1.4798320236534435E-2</v>
      </c>
      <c r="K27" s="302">
        <v>4.9165711633534601E-2</v>
      </c>
      <c r="L27" s="302">
        <f t="shared" ref="L27:L34" si="9">SUM(J27:K27)</f>
        <v>6.3964031870069035E-2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2.5254764766117111E-3</v>
      </c>
      <c r="C28" s="302">
        <v>5.2154972150042681E-2</v>
      </c>
      <c r="D28" s="302">
        <f t="shared" si="7"/>
        <v>5.4680448626654395E-2</v>
      </c>
      <c r="E28" s="303"/>
      <c r="F28" s="302">
        <v>7.4500502055970686E-3</v>
      </c>
      <c r="G28" s="302">
        <v>2.1122559366309669E-2</v>
      </c>
      <c r="H28" s="302">
        <f t="shared" si="8"/>
        <v>2.8572609571906736E-2</v>
      </c>
      <c r="I28" s="303"/>
      <c r="J28" s="302">
        <v>1.044999089328057E-2</v>
      </c>
      <c r="K28" s="302">
        <v>2.0862504109186979E-2</v>
      </c>
      <c r="L28" s="302">
        <f t="shared" si="9"/>
        <v>3.131249500246755E-2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7.7679747736332681E-3</v>
      </c>
      <c r="C29" s="302">
        <v>4.9270137143687054E-2</v>
      </c>
      <c r="D29" s="302">
        <f t="shared" si="7"/>
        <v>5.7038111917320319E-2</v>
      </c>
      <c r="E29" s="303"/>
      <c r="F29" s="302">
        <v>1.866756845712219E-2</v>
      </c>
      <c r="G29" s="302">
        <v>1.061537311945414E-2</v>
      </c>
      <c r="H29" s="302">
        <f t="shared" si="8"/>
        <v>2.9282941576576328E-2</v>
      </c>
      <c r="I29" s="303"/>
      <c r="J29" s="302">
        <v>9.4262559507381355E-3</v>
      </c>
      <c r="K29" s="302">
        <v>1.4773028954553624E-2</v>
      </c>
      <c r="L29" s="302">
        <f t="shared" si="9"/>
        <v>2.419928490529176E-2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3.1426031052349084E-3</v>
      </c>
      <c r="C30" s="302">
        <v>1.7338383941973556</v>
      </c>
      <c r="D30" s="302">
        <f t="shared" si="7"/>
        <v>1.7369809973025905</v>
      </c>
      <c r="E30" s="303"/>
      <c r="F30" s="302">
        <v>0.46204927051606065</v>
      </c>
      <c r="G30" s="302">
        <v>1.0113212594693464</v>
      </c>
      <c r="H30" s="302">
        <f t="shared" si="8"/>
        <v>1.473370529985407</v>
      </c>
      <c r="I30" s="303"/>
      <c r="J30" s="302">
        <v>0.47623409347142986</v>
      </c>
      <c r="K30" s="302">
        <v>0.99621821409701716</v>
      </c>
      <c r="L30" s="302">
        <f t="shared" si="9"/>
        <v>1.472452307568447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8.363494635947032E-3</v>
      </c>
      <c r="C31" s="302">
        <v>4.2653562009599841E-2</v>
      </c>
      <c r="D31" s="302">
        <f t="shared" si="7"/>
        <v>5.1017056645546871E-2</v>
      </c>
      <c r="E31" s="303"/>
      <c r="F31" s="302">
        <v>2.0278370838330752E-2</v>
      </c>
      <c r="G31" s="302">
        <v>1.6888147983581472E-2</v>
      </c>
      <c r="H31" s="302">
        <f t="shared" si="8"/>
        <v>3.7166518821912228E-2</v>
      </c>
      <c r="I31" s="303"/>
      <c r="J31" s="302">
        <v>1.5035761906217504E-2</v>
      </c>
      <c r="K31" s="302">
        <v>2.3057198078808773E-2</v>
      </c>
      <c r="L31" s="302">
        <f t="shared" si="9"/>
        <v>3.8092959985026278E-2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2.4089202926488727E-3</v>
      </c>
      <c r="C32" s="302">
        <v>4.3866774587948049E-2</v>
      </c>
      <c r="D32" s="302">
        <f t="shared" si="7"/>
        <v>4.6275694880596921E-2</v>
      </c>
      <c r="E32" s="303"/>
      <c r="F32" s="302">
        <v>8.112097199761012E-3</v>
      </c>
      <c r="G32" s="302">
        <v>1.3416565993258737E-2</v>
      </c>
      <c r="H32" s="302">
        <f t="shared" si="8"/>
        <v>2.1528663193019749E-2</v>
      </c>
      <c r="I32" s="303"/>
      <c r="J32" s="302">
        <v>5.1761093503492565E-3</v>
      </c>
      <c r="K32" s="302">
        <v>1.6158461029742482E-2</v>
      </c>
      <c r="L32" s="302">
        <f t="shared" si="9"/>
        <v>2.133457038009174E-2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8.8777920957467207E-4</v>
      </c>
      <c r="C33" s="302">
        <v>8.569520005999795E-2</v>
      </c>
      <c r="D33" s="302">
        <f t="shared" si="7"/>
        <v>8.6582979269572619E-2</v>
      </c>
      <c r="E33" s="303"/>
      <c r="F33" s="302">
        <v>4.4191452838152909E-3</v>
      </c>
      <c r="G33" s="302">
        <v>2.2596858025438794E-2</v>
      </c>
      <c r="H33" s="302">
        <f t="shared" si="8"/>
        <v>2.7016003309254084E-2</v>
      </c>
      <c r="I33" s="303"/>
      <c r="J33" s="302">
        <v>1.8381588138721087E-2</v>
      </c>
      <c r="K33" s="302">
        <v>1.8954314929789804E-2</v>
      </c>
      <c r="L33" s="302">
        <f t="shared" si="9"/>
        <v>3.7335903068510895E-2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1.4090376185801841E-2</v>
      </c>
      <c r="C34" s="302">
        <v>0.25038238229285154</v>
      </c>
      <c r="D34" s="302">
        <f t="shared" si="7"/>
        <v>0.26447275847865337</v>
      </c>
      <c r="E34" s="303"/>
      <c r="F34" s="302">
        <v>3.7391728150462177E-2</v>
      </c>
      <c r="G34" s="302">
        <v>8.8224426078110971E-2</v>
      </c>
      <c r="H34" s="302">
        <f t="shared" si="8"/>
        <v>0.12561615422857314</v>
      </c>
      <c r="I34" s="303"/>
      <c r="J34" s="302">
        <v>8.155428420587478E-2</v>
      </c>
      <c r="K34" s="302">
        <v>0.10369445986372046</v>
      </c>
      <c r="L34" s="302">
        <f t="shared" si="9"/>
        <v>0.18524874406959524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4.2971439904694875E-2</v>
      </c>
      <c r="C36" s="311">
        <f t="shared" ref="C36:K36" si="10">SUM(C26:C34)</f>
        <v>2.5160285600953021</v>
      </c>
      <c r="D36" s="311">
        <f t="shared" si="10"/>
        <v>2.5589999999999971</v>
      </c>
      <c r="E36" s="311"/>
      <c r="F36" s="311">
        <f t="shared" si="10"/>
        <v>0.59422234451702138</v>
      </c>
      <c r="G36" s="311">
        <f t="shared" si="10"/>
        <v>1.3077776554829807</v>
      </c>
      <c r="H36" s="311">
        <f t="shared" si="10"/>
        <v>1.9020000000000021</v>
      </c>
      <c r="I36" s="311"/>
      <c r="J36" s="311">
        <f t="shared" si="10"/>
        <v>0.65637931036097974</v>
      </c>
      <c r="K36" s="311">
        <f t="shared" si="10"/>
        <v>1.3686206896390218</v>
      </c>
      <c r="L36" s="311">
        <f>SUM(L26:L34)</f>
        <v>2.0250000000000021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4.3755803646530761E-4</v>
      </c>
      <c r="C43" s="302">
        <v>2.1959680705696715E-2</v>
      </c>
      <c r="D43" s="302">
        <f>SUM(B43:C43)</f>
        <v>2.2397238742162023E-2</v>
      </c>
      <c r="E43" s="303"/>
      <c r="F43" s="302">
        <v>2.12101406620068E-3</v>
      </c>
      <c r="G43" s="302">
        <v>4.2555610358473869E-2</v>
      </c>
      <c r="H43" s="302">
        <f>SUM(F43:G43)</f>
        <v>4.4676624424674551E-2</v>
      </c>
      <c r="I43" s="303"/>
      <c r="J43" s="302">
        <v>4.6892658241763328E-3</v>
      </c>
      <c r="K43" s="302">
        <v>3.6893776345472556E-2</v>
      </c>
      <c r="L43" s="302">
        <f>SUM(J43:K43)</f>
        <v>4.1583042169648893E-2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2.2019393113461277E-3</v>
      </c>
      <c r="C44" s="302">
        <v>2.8062010565208465E-2</v>
      </c>
      <c r="D44" s="302">
        <f t="shared" ref="D44:D51" si="11">SUM(B44:C44)</f>
        <v>3.0263949876554591E-2</v>
      </c>
      <c r="E44" s="303"/>
      <c r="F44" s="302">
        <v>1.200322175480974E-2</v>
      </c>
      <c r="G44" s="302">
        <v>5.759607813856351E-2</v>
      </c>
      <c r="H44" s="302">
        <f t="shared" ref="H44:H51" si="12">SUM(F44:G44)</f>
        <v>6.9599299893373254E-2</v>
      </c>
      <c r="I44" s="303"/>
      <c r="J44" s="302">
        <v>1.8445263867358661E-2</v>
      </c>
      <c r="K44" s="302">
        <v>5.920838884634938E-2</v>
      </c>
      <c r="L44" s="302">
        <f t="shared" ref="L44:L51" si="13">SUM(J44:K44)</f>
        <v>7.7653652713708041E-2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1.8174986804312292E-3</v>
      </c>
      <c r="C45" s="302">
        <v>4.1475948062886889E-2</v>
      </c>
      <c r="D45" s="302">
        <f t="shared" si="11"/>
        <v>4.3293446743318115E-2</v>
      </c>
      <c r="E45" s="303"/>
      <c r="F45" s="302">
        <v>8.6360062762348231E-3</v>
      </c>
      <c r="G45" s="302">
        <v>7.784706194695569E-2</v>
      </c>
      <c r="H45" s="302">
        <f t="shared" si="12"/>
        <v>8.6483068223190518E-2</v>
      </c>
      <c r="I45" s="303"/>
      <c r="J45" s="302">
        <v>1.1925725172365556E-2</v>
      </c>
      <c r="K45" s="302">
        <v>5.4923583451583116E-2</v>
      </c>
      <c r="L45" s="302">
        <f t="shared" si="13"/>
        <v>6.6849308623948667E-2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7.4951945836890478E-3</v>
      </c>
      <c r="C46" s="302">
        <v>4.9216161796017685E-3</v>
      </c>
      <c r="D46" s="302">
        <f t="shared" si="11"/>
        <v>1.2416810763290816E-2</v>
      </c>
      <c r="E46" s="303"/>
      <c r="F46" s="302">
        <v>2.9261408872848959E-2</v>
      </c>
      <c r="G46" s="302">
        <v>1.0394155470112177E-2</v>
      </c>
      <c r="H46" s="302">
        <f t="shared" si="12"/>
        <v>3.9655564342961136E-2</v>
      </c>
      <c r="I46" s="303"/>
      <c r="J46" s="302">
        <v>9.1228866359233801E-3</v>
      </c>
      <c r="K46" s="302">
        <v>9.3016952545095562E-3</v>
      </c>
      <c r="L46" s="302">
        <f t="shared" si="13"/>
        <v>1.8424581890432938E-2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3.0622605987835612E-4</v>
      </c>
      <c r="C47" s="302">
        <v>6.4770138780952433E-2</v>
      </c>
      <c r="D47" s="302">
        <f t="shared" si="11"/>
        <v>6.5076364840830792E-2</v>
      </c>
      <c r="E47" s="303"/>
      <c r="F47" s="302">
        <v>1.183322905226001E-3</v>
      </c>
      <c r="G47" s="302">
        <v>8.4255633724264409E-2</v>
      </c>
      <c r="H47" s="302">
        <f>SUM(F47:G47)</f>
        <v>8.5438956629490415E-2</v>
      </c>
      <c r="I47" s="303"/>
      <c r="J47" s="302">
        <v>9.1974202219320786E-4</v>
      </c>
      <c r="K47" s="302">
        <v>4.8188966412219467E-2</v>
      </c>
      <c r="L47" s="302">
        <f t="shared" si="13"/>
        <v>4.9108708434412673E-2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7.3002413152839269E-4</v>
      </c>
      <c r="C48" s="302">
        <v>4.9822340810901913E-3</v>
      </c>
      <c r="D48" s="302">
        <f t="shared" si="11"/>
        <v>5.7122582126185838E-3</v>
      </c>
      <c r="E48" s="303"/>
      <c r="F48" s="302">
        <v>3.1245245511527585E-3</v>
      </c>
      <c r="G48" s="302">
        <v>1.0512500456114113E-2</v>
      </c>
      <c r="H48" s="302">
        <f t="shared" si="12"/>
        <v>1.3637025007266872E-2</v>
      </c>
      <c r="I48" s="303"/>
      <c r="J48" s="302">
        <v>2.8118471557470985E-3</v>
      </c>
      <c r="K48" s="302">
        <v>9.1359870939886362E-3</v>
      </c>
      <c r="L48" s="302">
        <f t="shared" si="13"/>
        <v>1.1947834249735735E-2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3.0411318580632648E-3</v>
      </c>
      <c r="C49" s="302">
        <v>2.5442444126220006E-3</v>
      </c>
      <c r="D49" s="302">
        <f t="shared" si="11"/>
        <v>5.5853762706852654E-3</v>
      </c>
      <c r="E49" s="303"/>
      <c r="F49" s="302">
        <v>1.1276614998516628E-2</v>
      </c>
      <c r="G49" s="302">
        <v>6.1239829649822044E-3</v>
      </c>
      <c r="H49" s="302">
        <f t="shared" si="12"/>
        <v>1.7400597963498833E-2</v>
      </c>
      <c r="I49" s="303"/>
      <c r="J49" s="302">
        <v>4.1181372553875523E-3</v>
      </c>
      <c r="K49" s="302">
        <v>5.0609320129636386E-3</v>
      </c>
      <c r="L49" s="302">
        <f t="shared" si="13"/>
        <v>9.17906926835119E-3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1.0814515059148841E-4</v>
      </c>
      <c r="C50" s="302">
        <v>6.7809252617411844E-2</v>
      </c>
      <c r="D50" s="302">
        <f t="shared" si="11"/>
        <v>6.7917397768003332E-2</v>
      </c>
      <c r="E50" s="303"/>
      <c r="F50" s="302">
        <v>3.0322649180689965E-4</v>
      </c>
      <c r="G50" s="302">
        <v>9.8746655394951893E-2</v>
      </c>
      <c r="H50" s="302">
        <f t="shared" si="12"/>
        <v>9.9049881886758798E-2</v>
      </c>
      <c r="I50" s="303"/>
      <c r="J50" s="302">
        <v>1.504665138323482E-4</v>
      </c>
      <c r="K50" s="302">
        <v>8.328368971050476E-2</v>
      </c>
      <c r="L50" s="302">
        <f t="shared" si="13"/>
        <v>8.3434156224337114E-2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5.8377134911530748E-4</v>
      </c>
      <c r="C51" s="302">
        <v>5.7533854334213159E-3</v>
      </c>
      <c r="D51" s="302">
        <f t="shared" si="11"/>
        <v>6.3371567825366232E-3</v>
      </c>
      <c r="E51" s="303"/>
      <c r="F51" s="302">
        <v>1.9730455053809676E-3</v>
      </c>
      <c r="G51" s="302">
        <v>9.0859361234049297E-3</v>
      </c>
      <c r="H51" s="302">
        <f t="shared" si="12"/>
        <v>1.1058981628785897E-2</v>
      </c>
      <c r="I51" s="303"/>
      <c r="J51" s="302">
        <v>1.6328315055115206E-3</v>
      </c>
      <c r="K51" s="302">
        <v>7.1868149199136987E-3</v>
      </c>
      <c r="L51" s="302">
        <f t="shared" si="13"/>
        <v>8.8196464254252198E-3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1.6721489161108518E-2</v>
      </c>
      <c r="C53" s="311">
        <f t="shared" ref="C53:L53" si="14">SUM(C43:C51)</f>
        <v>0.2422785108388916</v>
      </c>
      <c r="D53" s="311">
        <f t="shared" si="14"/>
        <v>0.25900000000000012</v>
      </c>
      <c r="E53" s="311"/>
      <c r="F53" s="311">
        <f t="shared" si="14"/>
        <v>6.9882385422177465E-2</v>
      </c>
      <c r="G53" s="311">
        <f t="shared" si="14"/>
        <v>0.3971176145778228</v>
      </c>
      <c r="H53" s="311">
        <f t="shared" si="14"/>
        <v>0.46700000000000025</v>
      </c>
      <c r="I53" s="311"/>
      <c r="J53" s="311">
        <f t="shared" si="14"/>
        <v>5.3816165952495658E-2</v>
      </c>
      <c r="K53" s="311">
        <f t="shared" si="14"/>
        <v>0.31318383404750483</v>
      </c>
      <c r="L53" s="311">
        <f t="shared" si="14"/>
        <v>0.36700000000000044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0.10270082575219223</v>
      </c>
      <c r="C60" s="302">
        <v>8.3778169824179169E-2</v>
      </c>
      <c r="D60" s="302">
        <f>SUM(B60:C60)</f>
        <v>0.1864789955763714</v>
      </c>
      <c r="E60" s="303"/>
      <c r="F60" s="302">
        <v>0.15341013360907857</v>
      </c>
      <c r="G60" s="302">
        <v>0.10775173004716139</v>
      </c>
      <c r="H60" s="302">
        <f>SUM(F60:G60)</f>
        <v>0.26116186365623995</v>
      </c>
      <c r="I60" s="303"/>
      <c r="J60" s="302">
        <v>0.15868017938007373</v>
      </c>
      <c r="K60" s="302">
        <v>9.2193800322800959E-2</v>
      </c>
      <c r="L60" s="302">
        <f>SUM(J60:K60)</f>
        <v>0.25087397970287467</v>
      </c>
      <c r="M60" s="236"/>
      <c r="N60" s="236"/>
    </row>
    <row r="61" spans="1:14" x14ac:dyDescent="0.2">
      <c r="A61" s="237" t="str">
        <f>name!E$5</f>
        <v>Professional occupations</v>
      </c>
      <c r="B61" s="302">
        <v>8.3018424447027575E-2</v>
      </c>
      <c r="C61" s="302">
        <v>9.8600606565005758E-2</v>
      </c>
      <c r="D61" s="302">
        <f t="shared" ref="D61:D68" si="15">SUM(B61:C61)</f>
        <v>0.18161903101203333</v>
      </c>
      <c r="E61" s="303"/>
      <c r="F61" s="302">
        <v>0.12612735702487424</v>
      </c>
      <c r="G61" s="302">
        <v>0.1427017239614301</v>
      </c>
      <c r="H61" s="302">
        <f t="shared" ref="H61:H68" si="16">SUM(F61:G61)</f>
        <v>0.26882908098630431</v>
      </c>
      <c r="I61" s="303"/>
      <c r="J61" s="302">
        <v>0.15662579361538875</v>
      </c>
      <c r="K61" s="302">
        <v>0.19637293734491243</v>
      </c>
      <c r="L61" s="302">
        <f t="shared" ref="L61:L68" si="17">SUM(J61:K61)</f>
        <v>0.35299873096030121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0.12886775378678578</v>
      </c>
      <c r="C62" s="302">
        <v>0.1732272959271518</v>
      </c>
      <c r="D62" s="302">
        <f t="shared" si="15"/>
        <v>0.30209504971393758</v>
      </c>
      <c r="E62" s="303"/>
      <c r="F62" s="302">
        <v>0.18605777471864746</v>
      </c>
      <c r="G62" s="302">
        <v>0.24590915267332172</v>
      </c>
      <c r="H62" s="302">
        <f t="shared" si="16"/>
        <v>0.43196692739196918</v>
      </c>
      <c r="I62" s="303"/>
      <c r="J62" s="302">
        <v>0.20343179591646662</v>
      </c>
      <c r="K62" s="302">
        <v>0.231239432903181</v>
      </c>
      <c r="L62" s="302">
        <f t="shared" si="17"/>
        <v>0.43467122881964759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0.13329442233316902</v>
      </c>
      <c r="C63" s="302">
        <v>0.12294914126825582</v>
      </c>
      <c r="D63" s="302">
        <f t="shared" si="15"/>
        <v>0.25624356360142486</v>
      </c>
      <c r="E63" s="303"/>
      <c r="F63" s="302">
        <v>0.15444490498159108</v>
      </c>
      <c r="G63" s="302">
        <v>0.16502610316819907</v>
      </c>
      <c r="H63" s="302">
        <f t="shared" si="16"/>
        <v>0.31947100814979013</v>
      </c>
      <c r="I63" s="303"/>
      <c r="J63" s="302">
        <v>0.12856830121152518</v>
      </c>
      <c r="K63" s="302">
        <v>0.18753390064069295</v>
      </c>
      <c r="L63" s="302">
        <f t="shared" si="17"/>
        <v>0.31610220185221816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3.5703892163350445E-2</v>
      </c>
      <c r="C64" s="302">
        <v>0.49228453301180819</v>
      </c>
      <c r="D64" s="302">
        <f t="shared" si="15"/>
        <v>0.52798842517515865</v>
      </c>
      <c r="E64" s="303"/>
      <c r="F64" s="302">
        <v>4.5517715569520327E-2</v>
      </c>
      <c r="G64" s="302">
        <v>0.4508243570653791</v>
      </c>
      <c r="H64" s="302">
        <f t="shared" si="16"/>
        <v>0.49634207263489943</v>
      </c>
      <c r="I64" s="303"/>
      <c r="J64" s="302">
        <v>3.3070777898789289E-2</v>
      </c>
      <c r="K64" s="302">
        <v>0.39446324349663237</v>
      </c>
      <c r="L64" s="302">
        <f t="shared" si="17"/>
        <v>0.42753402139542163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4.0141613261612329E-2</v>
      </c>
      <c r="C65" s="302">
        <v>1.5788923790094271E-2</v>
      </c>
      <c r="D65" s="302">
        <f t="shared" si="15"/>
        <v>5.59305370517066E-2</v>
      </c>
      <c r="E65" s="303"/>
      <c r="F65" s="302">
        <v>2.8136927659263462E-2</v>
      </c>
      <c r="G65" s="302">
        <v>1.8943566556895879E-2</v>
      </c>
      <c r="H65" s="302">
        <f t="shared" si="16"/>
        <v>4.7080494216159341E-2</v>
      </c>
      <c r="I65" s="303"/>
      <c r="J65" s="302">
        <v>2.3746140828451754E-2</v>
      </c>
      <c r="K65" s="302">
        <v>1.598345782383424E-2</v>
      </c>
      <c r="L65" s="302">
        <f t="shared" si="17"/>
        <v>3.9729598652285994E-2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0.15110097179830562</v>
      </c>
      <c r="C66" s="302">
        <v>0.14628419459348746</v>
      </c>
      <c r="D66" s="302">
        <f t="shared" si="15"/>
        <v>0.29738516639179308</v>
      </c>
      <c r="E66" s="303"/>
      <c r="F66" s="302">
        <v>0.1794303340675231</v>
      </c>
      <c r="G66" s="302">
        <v>0.15691933892086771</v>
      </c>
      <c r="H66" s="302">
        <f t="shared" si="16"/>
        <v>0.3363496729883908</v>
      </c>
      <c r="I66" s="303"/>
      <c r="J66" s="302">
        <v>0.18074581784306615</v>
      </c>
      <c r="K66" s="302">
        <v>0.18561681705927671</v>
      </c>
      <c r="L66" s="302">
        <f t="shared" si="17"/>
        <v>0.36636263490234289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0.47670364058855258</v>
      </c>
      <c r="C67" s="302">
        <v>1.0089910938801305</v>
      </c>
      <c r="D67" s="302">
        <f t="shared" si="15"/>
        <v>1.4856947344686831</v>
      </c>
      <c r="E67" s="303"/>
      <c r="F67" s="302">
        <v>0.56335572816551738</v>
      </c>
      <c r="G67" s="302">
        <v>0.96251478737358787</v>
      </c>
      <c r="H67" s="302">
        <f t="shared" si="16"/>
        <v>1.5258705155391052</v>
      </c>
      <c r="I67" s="303"/>
      <c r="J67" s="302">
        <v>0.43536011014604237</v>
      </c>
      <c r="K67" s="302">
        <v>0.76717869622058388</v>
      </c>
      <c r="L67" s="302">
        <f t="shared" si="17"/>
        <v>1.2025388063666262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0.34672362889612512</v>
      </c>
      <c r="C68" s="302">
        <v>0.40084086811276665</v>
      </c>
      <c r="D68" s="302">
        <f t="shared" si="15"/>
        <v>0.74756449700889172</v>
      </c>
      <c r="E68" s="303"/>
      <c r="F68" s="302">
        <v>0.3588821815144404</v>
      </c>
      <c r="G68" s="302">
        <v>0.37804618292270309</v>
      </c>
      <c r="H68" s="302">
        <f t="shared" si="16"/>
        <v>0.73692836443714349</v>
      </c>
      <c r="I68" s="303"/>
      <c r="J68" s="302">
        <v>0.54931978642940704</v>
      </c>
      <c r="K68" s="302">
        <v>0.38886901091887738</v>
      </c>
      <c r="L68" s="302">
        <f t="shared" si="17"/>
        <v>0.93818879734828442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1.4982551730271207</v>
      </c>
      <c r="C70" s="311">
        <f t="shared" ref="C70:L70" si="18">SUM(C60:C68)</f>
        <v>2.5427448269728798</v>
      </c>
      <c r="D70" s="311">
        <f t="shared" si="18"/>
        <v>4.0410000000000004</v>
      </c>
      <c r="E70" s="311"/>
      <c r="F70" s="311">
        <f t="shared" si="18"/>
        <v>1.795363057310456</v>
      </c>
      <c r="G70" s="311">
        <f t="shared" si="18"/>
        <v>2.6286369426895457</v>
      </c>
      <c r="H70" s="311">
        <f t="shared" si="18"/>
        <v>4.4240000000000022</v>
      </c>
      <c r="I70" s="311"/>
      <c r="J70" s="311">
        <f t="shared" si="18"/>
        <v>1.8695487032692109</v>
      </c>
      <c r="K70" s="311">
        <f t="shared" si="18"/>
        <v>2.459451296730792</v>
      </c>
      <c r="L70" s="311">
        <f t="shared" si="18"/>
        <v>4.3290000000000033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0.11960546005720905</v>
      </c>
      <c r="C77" s="302">
        <v>0.93814170004437081</v>
      </c>
      <c r="D77" s="302">
        <f>SUM(B77:C77)</f>
        <v>1.0577471601015798</v>
      </c>
      <c r="E77" s="303"/>
      <c r="F77" s="302">
        <v>0.1767034811713292</v>
      </c>
      <c r="G77" s="302">
        <v>0.87710573737352593</v>
      </c>
      <c r="H77" s="302">
        <f>SUM(F77:G77)</f>
        <v>1.0538092185448551</v>
      </c>
      <c r="I77" s="303"/>
      <c r="J77" s="302">
        <v>0.17034119105128334</v>
      </c>
      <c r="K77" s="302">
        <v>0.71957865848305369</v>
      </c>
      <c r="L77" s="302">
        <f>SUM(J77:K77)</f>
        <v>0.889919849534337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0.22353738416761337</v>
      </c>
      <c r="C78" s="302">
        <v>2.0301010321771553</v>
      </c>
      <c r="D78" s="302">
        <f t="shared" ref="D78:D85" si="19">SUM(B78:C78)</f>
        <v>2.2536384163447689</v>
      </c>
      <c r="E78" s="303"/>
      <c r="F78" s="302">
        <v>0.33559301244296297</v>
      </c>
      <c r="G78" s="302">
        <v>2.1621046586555166</v>
      </c>
      <c r="H78" s="302">
        <f t="shared" ref="H78:H85" si="20">SUM(F78:G78)</f>
        <v>2.4976976710984795</v>
      </c>
      <c r="I78" s="303"/>
      <c r="J78" s="302">
        <v>0.37349686421873857</v>
      </c>
      <c r="K78" s="302">
        <v>2.7276478631966956</v>
      </c>
      <c r="L78" s="302">
        <f t="shared" ref="L78:L85" si="21">SUM(J78:K78)</f>
        <v>3.1011447274154342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0.25185356185369512</v>
      </c>
      <c r="C79" s="302">
        <v>1.2150901838647492</v>
      </c>
      <c r="D79" s="302">
        <f t="shared" si="19"/>
        <v>1.4669437457184444</v>
      </c>
      <c r="E79" s="303"/>
      <c r="F79" s="302">
        <v>0.32349229974970284</v>
      </c>
      <c r="G79" s="302">
        <v>1.2423844603832872</v>
      </c>
      <c r="H79" s="302">
        <f t="shared" si="20"/>
        <v>1.5658767601329902</v>
      </c>
      <c r="I79" s="303"/>
      <c r="J79" s="302">
        <v>0.33408182883842891</v>
      </c>
      <c r="K79" s="302">
        <v>1.1024076069972013</v>
      </c>
      <c r="L79" s="302">
        <f t="shared" si="21"/>
        <v>1.4364894358356302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0.68396528464261386</v>
      </c>
      <c r="C80" s="302">
        <v>0.16012127465329756</v>
      </c>
      <c r="D80" s="302">
        <f t="shared" si="19"/>
        <v>0.84408655929591148</v>
      </c>
      <c r="E80" s="303"/>
      <c r="F80" s="302">
        <v>0.75697910843240557</v>
      </c>
      <c r="G80" s="302">
        <v>0.15553331369932205</v>
      </c>
      <c r="H80" s="302">
        <f t="shared" si="20"/>
        <v>0.91251242213172756</v>
      </c>
      <c r="I80" s="303"/>
      <c r="J80" s="302">
        <v>0.57360028613295289</v>
      </c>
      <c r="K80" s="302">
        <v>0.16697716041141078</v>
      </c>
      <c r="L80" s="302">
        <f t="shared" si="21"/>
        <v>0.74057744654436364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6.9926730567554954E-2</v>
      </c>
      <c r="C81" s="302">
        <v>3.285693998332528</v>
      </c>
      <c r="D81" s="302">
        <f t="shared" si="19"/>
        <v>3.355620728900083</v>
      </c>
      <c r="E81" s="303"/>
      <c r="F81" s="302">
        <v>8.3262075579355957E-2</v>
      </c>
      <c r="G81" s="302">
        <v>2.2418507745371006</v>
      </c>
      <c r="H81" s="302">
        <f t="shared" si="20"/>
        <v>2.3251128501164566</v>
      </c>
      <c r="I81" s="303"/>
      <c r="J81" s="302">
        <v>0.11289423926978016</v>
      </c>
      <c r="K81" s="302">
        <v>1.5085431869209214</v>
      </c>
      <c r="L81" s="302">
        <f t="shared" si="21"/>
        <v>1.6214374261907016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4.4099874897223494E-2</v>
      </c>
      <c r="C82" s="302">
        <v>3.1363869244099361E-2</v>
      </c>
      <c r="D82" s="302">
        <f t="shared" si="19"/>
        <v>7.5463744141322855E-2</v>
      </c>
      <c r="E82" s="303"/>
      <c r="F82" s="302">
        <v>4.9710756792545503E-2</v>
      </c>
      <c r="G82" s="302">
        <v>2.5107533546353419E-2</v>
      </c>
      <c r="H82" s="302">
        <f t="shared" si="20"/>
        <v>7.4818290338898918E-2</v>
      </c>
      <c r="I82" s="303"/>
      <c r="J82" s="302">
        <v>3.9298691690056058E-2</v>
      </c>
      <c r="K82" s="302">
        <v>2.8036577712885771E-2</v>
      </c>
      <c r="L82" s="302">
        <f t="shared" si="21"/>
        <v>6.7335269402941822E-2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0.15547054468589624</v>
      </c>
      <c r="C83" s="302">
        <v>0.11530966278187273</v>
      </c>
      <c r="D83" s="302">
        <f t="shared" si="19"/>
        <v>0.27078020746776899</v>
      </c>
      <c r="E83" s="303"/>
      <c r="F83" s="302">
        <v>0.1745315086199429</v>
      </c>
      <c r="G83" s="302">
        <v>9.8302407778783588E-2</v>
      </c>
      <c r="H83" s="302">
        <f t="shared" si="20"/>
        <v>0.27283391639872651</v>
      </c>
      <c r="I83" s="303"/>
      <c r="J83" s="302">
        <v>0.13741951808411745</v>
      </c>
      <c r="K83" s="302">
        <v>9.0795280781188592E-2</v>
      </c>
      <c r="L83" s="302">
        <f t="shared" si="21"/>
        <v>0.22821479886530605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0.62060733703020821</v>
      </c>
      <c r="C84" s="302">
        <v>1.3257219058874472</v>
      </c>
      <c r="D84" s="302">
        <f t="shared" si="19"/>
        <v>1.9463292429176553</v>
      </c>
      <c r="E84" s="303"/>
      <c r="F84" s="302">
        <v>0.49495299151224731</v>
      </c>
      <c r="G84" s="302">
        <v>0.85713285716361209</v>
      </c>
      <c r="H84" s="302">
        <f t="shared" si="20"/>
        <v>1.3520858486758593</v>
      </c>
      <c r="I84" s="303"/>
      <c r="J84" s="302">
        <v>0.47937634218053871</v>
      </c>
      <c r="K84" s="302">
        <v>0.63118961275689078</v>
      </c>
      <c r="L84" s="302">
        <f t="shared" si="21"/>
        <v>1.1105659549374294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0.14062792693027773</v>
      </c>
      <c r="C85" s="302">
        <v>0.2137622681821689</v>
      </c>
      <c r="D85" s="302">
        <f t="shared" si="19"/>
        <v>0.35439019511244663</v>
      </c>
      <c r="E85" s="303"/>
      <c r="F85" s="302">
        <v>0.12489059301906778</v>
      </c>
      <c r="G85" s="302">
        <v>0.13836242954294406</v>
      </c>
      <c r="H85" s="302">
        <f t="shared" si="20"/>
        <v>0.26325302256201183</v>
      </c>
      <c r="I85" s="303"/>
      <c r="J85" s="302">
        <v>0.17330020178458416</v>
      </c>
      <c r="K85" s="302">
        <v>8.1014889489266037E-2</v>
      </c>
      <c r="L85" s="302">
        <f t="shared" si="21"/>
        <v>0.25431509127385021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2.3096941048322921</v>
      </c>
      <c r="C87" s="311">
        <f t="shared" ref="C87:D87" si="22">SUM(C77:C85)</f>
        <v>9.3153058951676897</v>
      </c>
      <c r="D87" s="311">
        <f t="shared" si="22"/>
        <v>11.624999999999986</v>
      </c>
      <c r="E87" s="311"/>
      <c r="F87" s="311">
        <f t="shared" ref="F87:H87" si="23">SUM(F77:F85)</f>
        <v>2.5201158273195601</v>
      </c>
      <c r="G87" s="311">
        <f t="shared" si="23"/>
        <v>7.7978841726804449</v>
      </c>
      <c r="H87" s="311">
        <f t="shared" si="23"/>
        <v>10.318000000000005</v>
      </c>
      <c r="I87" s="311"/>
      <c r="J87" s="311">
        <f t="shared" ref="J87:L87" si="24">SUM(J77:J85)</f>
        <v>2.3938091632504799</v>
      </c>
      <c r="K87" s="311">
        <f t="shared" si="24"/>
        <v>7.0561908367495141</v>
      </c>
      <c r="L87" s="311">
        <f t="shared" si="24"/>
        <v>9.4499999999999957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0.47670509198474381</v>
      </c>
      <c r="C94" s="302">
        <v>3.3011358825575181</v>
      </c>
      <c r="D94" s="302">
        <f>SUM(B94:C94)</f>
        <v>3.7778409745422619</v>
      </c>
      <c r="E94" s="303"/>
      <c r="F94" s="302">
        <v>0.51579343954779333</v>
      </c>
      <c r="G94" s="302">
        <v>2.9540991542676314</v>
      </c>
      <c r="H94" s="302">
        <f>SUM(F94:G94)</f>
        <v>3.4698925938154246</v>
      </c>
      <c r="I94" s="303"/>
      <c r="J94" s="302">
        <v>0.41340759812976502</v>
      </c>
      <c r="K94" s="302">
        <v>2.3999516243024512</v>
      </c>
      <c r="L94" s="302">
        <f>SUM(J94:K94)</f>
        <v>2.8133592224322164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0.81793075512663393</v>
      </c>
      <c r="C95" s="302">
        <v>5.8021416595145281</v>
      </c>
      <c r="D95" s="302">
        <f t="shared" ref="D95:D102" si="25">SUM(B95:C95)</f>
        <v>6.6200724146411618</v>
      </c>
      <c r="E95" s="303"/>
      <c r="F95" s="302">
        <v>1.0761051396797829</v>
      </c>
      <c r="G95" s="302">
        <v>6.4594390998126725</v>
      </c>
      <c r="H95" s="302">
        <f t="shared" ref="H95:H102" si="26">SUM(F95:G95)</f>
        <v>7.5355442394924559</v>
      </c>
      <c r="I95" s="303"/>
      <c r="J95" s="302">
        <v>1.1102637426783921</v>
      </c>
      <c r="K95" s="302">
        <v>7.3381330020526674</v>
      </c>
      <c r="L95" s="302">
        <f t="shared" ref="L95:L102" si="27">SUM(J95:K95)</f>
        <v>8.4483967447310597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1.0080992690534574</v>
      </c>
      <c r="C96" s="302">
        <v>3.7138694304638156</v>
      </c>
      <c r="D96" s="302">
        <f t="shared" si="25"/>
        <v>4.7219686995172729</v>
      </c>
      <c r="E96" s="303"/>
      <c r="F96" s="302">
        <v>1.0104374387336434</v>
      </c>
      <c r="G96" s="302">
        <v>3.9931824611632938</v>
      </c>
      <c r="H96" s="302">
        <f t="shared" si="26"/>
        <v>5.003619899896937</v>
      </c>
      <c r="I96" s="303"/>
      <c r="J96" s="302">
        <v>0.91777864161477574</v>
      </c>
      <c r="K96" s="302">
        <v>3.3997177842375472</v>
      </c>
      <c r="L96" s="302">
        <f t="shared" si="27"/>
        <v>4.3174964258523225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2.2298635211081259</v>
      </c>
      <c r="C97" s="302">
        <v>1.0123999091408593</v>
      </c>
      <c r="D97" s="302">
        <f t="shared" si="25"/>
        <v>3.2422634302489852</v>
      </c>
      <c r="E97" s="303"/>
      <c r="F97" s="302">
        <v>2.002175914440858</v>
      </c>
      <c r="G97" s="302">
        <v>0.9277382356275331</v>
      </c>
      <c r="H97" s="302">
        <f t="shared" si="26"/>
        <v>2.9299141500683912</v>
      </c>
      <c r="I97" s="303"/>
      <c r="J97" s="302">
        <v>1.5863451758416058</v>
      </c>
      <c r="K97" s="302">
        <v>0.93979716263089363</v>
      </c>
      <c r="L97" s="302">
        <f t="shared" si="27"/>
        <v>2.5261423384724995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0.38697344713447435</v>
      </c>
      <c r="C98" s="302">
        <v>12.491236460290892</v>
      </c>
      <c r="D98" s="302">
        <f t="shared" si="25"/>
        <v>12.878209907425367</v>
      </c>
      <c r="E98" s="303"/>
      <c r="F98" s="302">
        <v>0.31319154273677291</v>
      </c>
      <c r="G98" s="302">
        <v>8.6489007822552733</v>
      </c>
      <c r="H98" s="302">
        <f t="shared" si="26"/>
        <v>8.9620923249920459</v>
      </c>
      <c r="I98" s="303"/>
      <c r="J98" s="302">
        <v>0.26801594975523363</v>
      </c>
      <c r="K98" s="302">
        <v>6.3420661592231884</v>
      </c>
      <c r="L98" s="302">
        <f t="shared" si="27"/>
        <v>6.6100821089784221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0.45044456719925235</v>
      </c>
      <c r="C99" s="302">
        <v>0.25796827820015156</v>
      </c>
      <c r="D99" s="302">
        <f t="shared" si="25"/>
        <v>0.70841284539940386</v>
      </c>
      <c r="E99" s="303"/>
      <c r="F99" s="302">
        <v>0.29766824641122508</v>
      </c>
      <c r="G99" s="302">
        <v>0.28058033657685799</v>
      </c>
      <c r="H99" s="302">
        <f t="shared" si="26"/>
        <v>0.57824858298808302</v>
      </c>
      <c r="I99" s="303"/>
      <c r="J99" s="302">
        <v>0.2049753605537748</v>
      </c>
      <c r="K99" s="302">
        <v>0.3207889945457299</v>
      </c>
      <c r="L99" s="302">
        <f t="shared" si="27"/>
        <v>0.5257643550995047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0.5458623017577342</v>
      </c>
      <c r="C100" s="302">
        <v>0.54860506040169821</v>
      </c>
      <c r="D100" s="302">
        <f t="shared" si="25"/>
        <v>1.0944673621594325</v>
      </c>
      <c r="E100" s="303"/>
      <c r="F100" s="302">
        <v>0.43260971801136572</v>
      </c>
      <c r="G100" s="302">
        <v>0.42368838176220469</v>
      </c>
      <c r="H100" s="302">
        <f t="shared" si="26"/>
        <v>0.85629809977357041</v>
      </c>
      <c r="I100" s="303"/>
      <c r="J100" s="302">
        <v>0.33649666331690392</v>
      </c>
      <c r="K100" s="302">
        <v>0.42976120301587106</v>
      </c>
      <c r="L100" s="302">
        <f t="shared" si="27"/>
        <v>0.76625786633277504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1.5904398433400169</v>
      </c>
      <c r="C101" s="302">
        <v>10.400130654135731</v>
      </c>
      <c r="D101" s="302">
        <f t="shared" si="25"/>
        <v>11.990570497475748</v>
      </c>
      <c r="E101" s="303"/>
      <c r="F101" s="302">
        <v>1.1262893245759884</v>
      </c>
      <c r="G101" s="302">
        <v>7.8242818425850365</v>
      </c>
      <c r="H101" s="302">
        <f t="shared" si="26"/>
        <v>8.9505711671610246</v>
      </c>
      <c r="I101" s="303"/>
      <c r="J101" s="302">
        <v>1.0847008478760165</v>
      </c>
      <c r="K101" s="302">
        <v>6.2894227688624351</v>
      </c>
      <c r="L101" s="302">
        <f t="shared" si="27"/>
        <v>7.3741236167384514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1.2050659001675859</v>
      </c>
      <c r="C102" s="302">
        <v>2.1131279684227389</v>
      </c>
      <c r="D102" s="302">
        <f t="shared" si="25"/>
        <v>3.3181938685903249</v>
      </c>
      <c r="E102" s="303"/>
      <c r="F102" s="302">
        <v>0.6962107527298752</v>
      </c>
      <c r="G102" s="302">
        <v>1.4326081890821425</v>
      </c>
      <c r="H102" s="302">
        <f t="shared" si="26"/>
        <v>2.1288189418120176</v>
      </c>
      <c r="I102" s="303"/>
      <c r="J102" s="302">
        <v>0.75437408276443418</v>
      </c>
      <c r="K102" s="302">
        <v>1.1400032385983596</v>
      </c>
      <c r="L102" s="302">
        <f t="shared" si="27"/>
        <v>1.8943773213627937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8.7113846968720257</v>
      </c>
      <c r="C104" s="311">
        <f t="shared" ref="C104:D104" si="28">SUM(C94:C102)</f>
        <v>39.64061530312793</v>
      </c>
      <c r="D104" s="311">
        <f t="shared" si="28"/>
        <v>48.351999999999961</v>
      </c>
      <c r="E104" s="311"/>
      <c r="F104" s="311">
        <f t="shared" ref="F104:H104" si="29">SUM(F94:F102)</f>
        <v>7.4704815168673049</v>
      </c>
      <c r="G104" s="311">
        <f t="shared" si="29"/>
        <v>32.944518483132647</v>
      </c>
      <c r="H104" s="311">
        <f t="shared" si="29"/>
        <v>40.414999999999949</v>
      </c>
      <c r="I104" s="311"/>
      <c r="J104" s="311">
        <f t="shared" ref="J104:L104" si="30">SUM(J94:J102)</f>
        <v>6.6763580625309009</v>
      </c>
      <c r="K104" s="311">
        <f t="shared" si="30"/>
        <v>28.599641937469144</v>
      </c>
      <c r="L104" s="311">
        <f t="shared" si="30"/>
        <v>35.276000000000046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0.11092737526037284</v>
      </c>
      <c r="C111" s="302">
        <v>0.26898511925978275</v>
      </c>
      <c r="D111" s="302">
        <f>SUM(B111:C111)</f>
        <v>0.37991249452015557</v>
      </c>
      <c r="E111" s="303"/>
      <c r="F111" s="302">
        <v>0.23609996331266431</v>
      </c>
      <c r="G111" s="302">
        <v>0.64012925291828393</v>
      </c>
      <c r="H111" s="302">
        <f>SUM(F111:G111)</f>
        <v>0.87622921623094818</v>
      </c>
      <c r="I111" s="303"/>
      <c r="J111" s="302">
        <v>0.23499868829583101</v>
      </c>
      <c r="K111" s="302">
        <v>0.64527885294633935</v>
      </c>
      <c r="L111" s="302">
        <f>SUM(J111:K111)</f>
        <v>0.88027754124217039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0.14350252318024095</v>
      </c>
      <c r="C112" s="302">
        <v>0.55558374073670702</v>
      </c>
      <c r="D112" s="302">
        <f t="shared" ref="D112:D119" si="31">SUM(B112:C112)</f>
        <v>0.69908626391694795</v>
      </c>
      <c r="E112" s="303"/>
      <c r="F112" s="302">
        <v>0.33922006982096664</v>
      </c>
      <c r="G112" s="302">
        <v>1.4041985231957166</v>
      </c>
      <c r="H112" s="302">
        <f t="shared" ref="H112:H119" si="32">SUM(F112:G112)</f>
        <v>1.7434185930166832</v>
      </c>
      <c r="I112" s="303"/>
      <c r="J112" s="302">
        <v>0.44290213548448482</v>
      </c>
      <c r="K112" s="302">
        <v>1.6940277398405597</v>
      </c>
      <c r="L112" s="302">
        <f t="shared" ref="L112:L119" si="33">SUM(J112:K112)</f>
        <v>2.1369298753250443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0.15063085009592908</v>
      </c>
      <c r="C113" s="302">
        <v>0.35126769509854522</v>
      </c>
      <c r="D113" s="302">
        <f t="shared" si="31"/>
        <v>0.5018985451944743</v>
      </c>
      <c r="E113" s="303"/>
      <c r="F113" s="302">
        <v>0.31532042196746918</v>
      </c>
      <c r="G113" s="302">
        <v>0.84797486424641944</v>
      </c>
      <c r="H113" s="302">
        <f t="shared" si="32"/>
        <v>1.1632952862138886</v>
      </c>
      <c r="I113" s="303"/>
      <c r="J113" s="302">
        <v>0.36706888801433457</v>
      </c>
      <c r="K113" s="302">
        <v>0.7465071728596514</v>
      </c>
      <c r="L113" s="302">
        <f t="shared" si="33"/>
        <v>1.113576060873986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9.9774915070258208E-2</v>
      </c>
      <c r="C114" s="302">
        <v>2.7817219319062312E-2</v>
      </c>
      <c r="D114" s="302">
        <f t="shared" si="31"/>
        <v>0.12759213438932052</v>
      </c>
      <c r="E114" s="303"/>
      <c r="F114" s="302">
        <v>0.17185660252325455</v>
      </c>
      <c r="G114" s="302">
        <v>8.0626956703557046E-2</v>
      </c>
      <c r="H114" s="302">
        <f t="shared" si="32"/>
        <v>0.25248355922681159</v>
      </c>
      <c r="I114" s="303"/>
      <c r="J114" s="302">
        <v>0.14495173262765559</v>
      </c>
      <c r="K114" s="302">
        <v>8.4111845975747751E-2</v>
      </c>
      <c r="L114" s="302">
        <f t="shared" si="33"/>
        <v>0.22906357860340334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1.9617302890725011E-2</v>
      </c>
      <c r="C115" s="302">
        <v>0.30998483544061156</v>
      </c>
      <c r="D115" s="302">
        <f t="shared" si="31"/>
        <v>0.32960213833133656</v>
      </c>
      <c r="E115" s="303"/>
      <c r="F115" s="302">
        <v>2.8464922201834358E-2</v>
      </c>
      <c r="G115" s="302">
        <v>0.54927757230879093</v>
      </c>
      <c r="H115" s="302">
        <f t="shared" si="32"/>
        <v>0.57774249451062532</v>
      </c>
      <c r="I115" s="303"/>
      <c r="J115" s="302">
        <v>2.1141419603100106E-2</v>
      </c>
      <c r="K115" s="302">
        <v>0.35062402654888958</v>
      </c>
      <c r="L115" s="302">
        <f t="shared" si="33"/>
        <v>0.3717654461519897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0.18898725565824875</v>
      </c>
      <c r="C116" s="302">
        <v>4.3439106225210862E-2</v>
      </c>
      <c r="D116" s="302">
        <f t="shared" si="31"/>
        <v>0.23242636188345961</v>
      </c>
      <c r="E116" s="303"/>
      <c r="F116" s="302">
        <v>0.29949962854635492</v>
      </c>
      <c r="G116" s="302">
        <v>9.0000521266686284E-2</v>
      </c>
      <c r="H116" s="302">
        <f t="shared" si="32"/>
        <v>0.38950014981304121</v>
      </c>
      <c r="I116" s="303"/>
      <c r="J116" s="302">
        <v>0.27538002930764766</v>
      </c>
      <c r="K116" s="302">
        <v>9.839145043439898E-2</v>
      </c>
      <c r="L116" s="302">
        <f t="shared" si="33"/>
        <v>0.37377147974204661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0.14816890471240229</v>
      </c>
      <c r="C117" s="302">
        <v>3.2102344877293749E-2</v>
      </c>
      <c r="D117" s="302">
        <f t="shared" si="31"/>
        <v>0.18027124958969604</v>
      </c>
      <c r="E117" s="303"/>
      <c r="F117" s="302">
        <v>0.244990294920582</v>
      </c>
      <c r="G117" s="302">
        <v>9.4833069313757568E-2</v>
      </c>
      <c r="H117" s="302">
        <f t="shared" si="32"/>
        <v>0.33982336423433956</v>
      </c>
      <c r="I117" s="303"/>
      <c r="J117" s="302">
        <v>0.2311948801417503</v>
      </c>
      <c r="K117" s="302">
        <v>9.692844124457678E-2</v>
      </c>
      <c r="L117" s="302">
        <f t="shared" si="33"/>
        <v>0.32812332138632705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9.7093850956632161E-3</v>
      </c>
      <c r="C118" s="302">
        <v>0.18128383710187801</v>
      </c>
      <c r="D118" s="302">
        <f t="shared" si="31"/>
        <v>0.19099322219754122</v>
      </c>
      <c r="E118" s="303"/>
      <c r="F118" s="302">
        <v>1.3177541989436371E-2</v>
      </c>
      <c r="G118" s="302">
        <v>0.33051716514159946</v>
      </c>
      <c r="H118" s="302">
        <f t="shared" si="32"/>
        <v>0.34369470713103584</v>
      </c>
      <c r="I118" s="303"/>
      <c r="J118" s="302">
        <v>1.520684553349606E-2</v>
      </c>
      <c r="K118" s="302">
        <v>0.32166947370173582</v>
      </c>
      <c r="L118" s="302">
        <f t="shared" si="33"/>
        <v>0.33687631923523187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5.4377245034178429E-2</v>
      </c>
      <c r="C119" s="302">
        <v>3.4840344942895403E-2</v>
      </c>
      <c r="D119" s="302">
        <f t="shared" si="31"/>
        <v>8.9217589977073825E-2</v>
      </c>
      <c r="E119" s="303"/>
      <c r="F119" s="302">
        <v>6.6714961166763342E-2</v>
      </c>
      <c r="G119" s="302">
        <v>7.2097668455856717E-2</v>
      </c>
      <c r="H119" s="302">
        <f t="shared" si="32"/>
        <v>0.13881262962262006</v>
      </c>
      <c r="I119" s="303"/>
      <c r="J119" s="302">
        <v>4.0051939444611731E-2</v>
      </c>
      <c r="K119" s="302">
        <v>5.5564437995195282E-2</v>
      </c>
      <c r="L119" s="302">
        <f t="shared" si="33"/>
        <v>9.5616377439807013E-2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0.92569575699801887</v>
      </c>
      <c r="C121" s="311">
        <f t="shared" ref="C121:D121" si="34">SUM(C111:C119)</f>
        <v>1.8053042430019868</v>
      </c>
      <c r="D121" s="311">
        <f t="shared" si="34"/>
        <v>2.7310000000000052</v>
      </c>
      <c r="E121" s="311"/>
      <c r="F121" s="311">
        <f t="shared" ref="F121:H121" si="35">SUM(F111:F119)</f>
        <v>1.7153444064493257</v>
      </c>
      <c r="G121" s="311">
        <f t="shared" si="35"/>
        <v>4.1096555935506673</v>
      </c>
      <c r="H121" s="311">
        <f t="shared" si="35"/>
        <v>5.8249999999999931</v>
      </c>
      <c r="I121" s="311"/>
      <c r="J121" s="311">
        <f t="shared" ref="J121:L121" si="36">SUM(J111:J119)</f>
        <v>1.7728965584529119</v>
      </c>
      <c r="K121" s="311">
        <f t="shared" si="36"/>
        <v>4.0931034415470942</v>
      </c>
      <c r="L121" s="311">
        <f t="shared" si="36"/>
        <v>5.8660000000000068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6.7777883457988228E-2</v>
      </c>
      <c r="C128" s="302">
        <v>0.19532436439330403</v>
      </c>
      <c r="D128" s="302">
        <f>SUM(B128:C128)</f>
        <v>0.26310224785129227</v>
      </c>
      <c r="E128" s="303"/>
      <c r="F128" s="302">
        <v>8.3460595628682632E-2</v>
      </c>
      <c r="G128" s="302">
        <v>0.32300550435155484</v>
      </c>
      <c r="H128" s="302">
        <f>SUM(F128:G128)</f>
        <v>0.40646609998023747</v>
      </c>
      <c r="I128" s="303"/>
      <c r="J128" s="302">
        <v>8.4655115963318497E-2</v>
      </c>
      <c r="K128" s="302">
        <v>0.29582582997613505</v>
      </c>
      <c r="L128" s="302">
        <f>SUM(J128:K128)</f>
        <v>0.38048094593945353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0.10634375252268007</v>
      </c>
      <c r="C129" s="302">
        <v>0.19920778915122481</v>
      </c>
      <c r="D129" s="302">
        <f t="shared" ref="D129:D136" si="37">SUM(B129:C129)</f>
        <v>0.30555154167390486</v>
      </c>
      <c r="E129" s="303"/>
      <c r="F129" s="302">
        <v>0.13599322114825527</v>
      </c>
      <c r="G129" s="302">
        <v>0.33046245935769125</v>
      </c>
      <c r="H129" s="302">
        <f t="shared" ref="H129:H136" si="38">SUM(F129:G129)</f>
        <v>0.46645568050594655</v>
      </c>
      <c r="I129" s="303"/>
      <c r="J129" s="302">
        <v>0.16860501426108965</v>
      </c>
      <c r="K129" s="302">
        <v>0.38328517412702523</v>
      </c>
      <c r="L129" s="302">
        <f t="shared" ref="L129:L136" si="39">SUM(J129:K129)</f>
        <v>0.55189018838811488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0.20012506349929721</v>
      </c>
      <c r="C130" s="302">
        <v>0.17712372472975044</v>
      </c>
      <c r="D130" s="302">
        <f t="shared" si="37"/>
        <v>0.37724878822904762</v>
      </c>
      <c r="E130" s="303"/>
      <c r="F130" s="302">
        <v>0.26062479632396285</v>
      </c>
      <c r="G130" s="302">
        <v>0.24040488297998708</v>
      </c>
      <c r="H130" s="302">
        <f t="shared" si="38"/>
        <v>0.50102967930394993</v>
      </c>
      <c r="I130" s="303"/>
      <c r="J130" s="302">
        <v>0.32039207549685728</v>
      </c>
      <c r="K130" s="302">
        <v>0.23172270564193145</v>
      </c>
      <c r="L130" s="302">
        <f t="shared" si="39"/>
        <v>0.55211478113878876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0.20398638397961122</v>
      </c>
      <c r="C131" s="302">
        <v>4.2500320448774977E-2</v>
      </c>
      <c r="D131" s="302">
        <f t="shared" si="37"/>
        <v>0.24648670442838619</v>
      </c>
      <c r="E131" s="303"/>
      <c r="F131" s="302">
        <v>0.20693780379263735</v>
      </c>
      <c r="G131" s="302">
        <v>5.7341190359020189E-2</v>
      </c>
      <c r="H131" s="302">
        <f t="shared" si="38"/>
        <v>0.26427899415165756</v>
      </c>
      <c r="I131" s="303"/>
      <c r="J131" s="302">
        <v>0.23275985666230928</v>
      </c>
      <c r="K131" s="302">
        <v>6.7967216228525709E-2</v>
      </c>
      <c r="L131" s="302">
        <f t="shared" si="39"/>
        <v>0.300727072890835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1.6630693370743351E-2</v>
      </c>
      <c r="C132" s="302">
        <v>0.18951775826216538</v>
      </c>
      <c r="D132" s="302">
        <f t="shared" si="37"/>
        <v>0.20614845163290874</v>
      </c>
      <c r="E132" s="303"/>
      <c r="F132" s="302">
        <v>1.912865782575807E-2</v>
      </c>
      <c r="G132" s="302">
        <v>0.29188692568893088</v>
      </c>
      <c r="H132" s="302">
        <f t="shared" si="38"/>
        <v>0.31101558351468894</v>
      </c>
      <c r="I132" s="303"/>
      <c r="J132" s="302">
        <v>1.6907845418869461E-2</v>
      </c>
      <c r="K132" s="302">
        <v>0.21734142747964211</v>
      </c>
      <c r="L132" s="302">
        <f t="shared" si="39"/>
        <v>0.23424927289851158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8.4862174829317752E-2</v>
      </c>
      <c r="C133" s="302">
        <v>2.1846178392761432E-2</v>
      </c>
      <c r="D133" s="302">
        <f t="shared" si="37"/>
        <v>0.10670835322207918</v>
      </c>
      <c r="E133" s="303"/>
      <c r="F133" s="302">
        <v>8.7275255230483031E-2</v>
      </c>
      <c r="G133" s="302">
        <v>3.2038082599157518E-2</v>
      </c>
      <c r="H133" s="302">
        <f t="shared" si="38"/>
        <v>0.11931333782964054</v>
      </c>
      <c r="I133" s="303"/>
      <c r="J133" s="302">
        <v>9.2152405064219109E-2</v>
      </c>
      <c r="K133" s="302">
        <v>3.6353033076364158E-2</v>
      </c>
      <c r="L133" s="302">
        <f t="shared" si="39"/>
        <v>0.12850543814058327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5.0157438237558485E-2</v>
      </c>
      <c r="C134" s="302">
        <v>2.8823252801487689E-2</v>
      </c>
      <c r="D134" s="302">
        <f>SUM(B134:C134)</f>
        <v>7.8980691039046175E-2</v>
      </c>
      <c r="E134" s="303"/>
      <c r="F134" s="302">
        <v>4.745474219961815E-2</v>
      </c>
      <c r="G134" s="302">
        <v>4.6880481743738614E-2</v>
      </c>
      <c r="H134" s="302">
        <f t="shared" si="38"/>
        <v>9.4335223943356764E-2</v>
      </c>
      <c r="I134" s="303"/>
      <c r="J134" s="302">
        <v>4.2979333953342504E-2</v>
      </c>
      <c r="K134" s="302">
        <v>5.2222311724376171E-2</v>
      </c>
      <c r="L134" s="302">
        <f t="shared" si="39"/>
        <v>9.5201645677718674E-2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4.1104707902107365E-2</v>
      </c>
      <c r="C135" s="302">
        <v>0.65433417677197581</v>
      </c>
      <c r="D135" s="302">
        <f t="shared" si="37"/>
        <v>0.69543888467408321</v>
      </c>
      <c r="E135" s="303"/>
      <c r="F135" s="302">
        <v>1.8821125574686959E-2</v>
      </c>
      <c r="G135" s="302">
        <v>0.69403699914226624</v>
      </c>
      <c r="H135" s="302">
        <f t="shared" si="38"/>
        <v>0.7128581247169532</v>
      </c>
      <c r="I135" s="303"/>
      <c r="J135" s="302">
        <v>2.0135360479552975E-2</v>
      </c>
      <c r="K135" s="302">
        <v>0.64528634980533661</v>
      </c>
      <c r="L135" s="302">
        <f t="shared" si="39"/>
        <v>0.66542171028488961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9.3588097799191847E-2</v>
      </c>
      <c r="C136" s="302">
        <v>0.46774623945005833</v>
      </c>
      <c r="D136" s="302">
        <f t="shared" si="37"/>
        <v>0.56133433724925019</v>
      </c>
      <c r="E136" s="303"/>
      <c r="F136" s="302">
        <v>9.7260289617466439E-2</v>
      </c>
      <c r="G136" s="302">
        <v>0.56898698643610035</v>
      </c>
      <c r="H136" s="302">
        <f t="shared" si="38"/>
        <v>0.66624727605356682</v>
      </c>
      <c r="I136" s="303"/>
      <c r="J136" s="302">
        <v>7.5876269556958378E-2</v>
      </c>
      <c r="K136" s="302">
        <v>0.61553267508414145</v>
      </c>
      <c r="L136" s="302">
        <f t="shared" si="39"/>
        <v>0.69140894464109981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0.86457619559849552</v>
      </c>
      <c r="C138" s="311">
        <f t="shared" ref="C138" si="40">SUM(C128:C136)</f>
        <v>1.9764238044015028</v>
      </c>
      <c r="D138" s="311">
        <f>SUM(D128:D136)</f>
        <v>2.8409999999999984</v>
      </c>
      <c r="E138" s="311"/>
      <c r="F138" s="311">
        <f t="shared" ref="F138:H138" si="41">SUM(F128:F136)</f>
        <v>0.95695648734155081</v>
      </c>
      <c r="G138" s="311">
        <f t="shared" si="41"/>
        <v>2.585043512658447</v>
      </c>
      <c r="H138" s="311">
        <f t="shared" si="41"/>
        <v>3.541999999999998</v>
      </c>
      <c r="I138" s="311"/>
      <c r="J138" s="311">
        <f t="shared" ref="J138:L138" si="42">SUM(J128:J136)</f>
        <v>1.0544632768565172</v>
      </c>
      <c r="K138" s="311">
        <f t="shared" si="42"/>
        <v>2.5455367231434778</v>
      </c>
      <c r="L138" s="311">
        <f t="shared" si="42"/>
        <v>3.5999999999999952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0.49883821122919092</v>
      </c>
      <c r="C145" s="302">
        <v>1.3848986028212062</v>
      </c>
      <c r="D145" s="302">
        <f>SUM(B145:C145)</f>
        <v>1.8837368140503972</v>
      </c>
      <c r="E145" s="303"/>
      <c r="F145" s="302">
        <v>0.55458977361942763</v>
      </c>
      <c r="G145" s="302">
        <v>2.0601613727415606</v>
      </c>
      <c r="H145" s="302">
        <f>SUM(F145:G145)</f>
        <v>2.6147511463609883</v>
      </c>
      <c r="I145" s="303"/>
      <c r="J145" s="302">
        <v>0.6191978039350593</v>
      </c>
      <c r="K145" s="302">
        <v>1.9779043971391153</v>
      </c>
      <c r="L145" s="302">
        <f>SUM(J145:K145)</f>
        <v>2.5971022010741747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0.33544484337704067</v>
      </c>
      <c r="C146" s="302">
        <v>1.4285864846113954</v>
      </c>
      <c r="D146" s="302">
        <f t="shared" ref="D146:D153" si="43">SUM(B146:C146)</f>
        <v>1.7640313279884361</v>
      </c>
      <c r="E146" s="303"/>
      <c r="F146" s="302">
        <v>0.42525569364736598</v>
      </c>
      <c r="G146" s="302">
        <v>2.1189273321012161</v>
      </c>
      <c r="H146" s="302">
        <f t="shared" ref="H146:H153" si="44">SUM(F146:G146)</f>
        <v>2.5441830257485822</v>
      </c>
      <c r="I146" s="303"/>
      <c r="J146" s="302">
        <v>0.5259393970343873</v>
      </c>
      <c r="K146" s="302">
        <v>2.7206286995153808</v>
      </c>
      <c r="L146" s="302">
        <f t="shared" ref="L146:L153" si="45">SUM(J146:K146)</f>
        <v>3.2465680965497681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0.39926997755275578</v>
      </c>
      <c r="C147" s="302">
        <v>0.92962875305659742</v>
      </c>
      <c r="D147" s="302">
        <f t="shared" si="43"/>
        <v>1.3288987306093532</v>
      </c>
      <c r="E147" s="303"/>
      <c r="F147" s="302">
        <v>0.44912915793920699</v>
      </c>
      <c r="G147" s="302">
        <v>1.3155189929568578</v>
      </c>
      <c r="H147" s="302">
        <f t="shared" si="44"/>
        <v>1.7646481508960647</v>
      </c>
      <c r="I147" s="303"/>
      <c r="J147" s="302">
        <v>0.54822918984915048</v>
      </c>
      <c r="K147" s="302">
        <v>1.3521740109680502</v>
      </c>
      <c r="L147" s="302">
        <f t="shared" si="45"/>
        <v>1.9004032008172007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1.7651608944346331</v>
      </c>
      <c r="C148" s="302">
        <v>0.3244678160414643</v>
      </c>
      <c r="D148" s="302">
        <f t="shared" si="43"/>
        <v>2.0896287104760973</v>
      </c>
      <c r="E148" s="303"/>
      <c r="F148" s="302">
        <v>1.5799275737525929</v>
      </c>
      <c r="G148" s="302">
        <v>0.42401303094928916</v>
      </c>
      <c r="H148" s="302">
        <f t="shared" si="44"/>
        <v>2.003940604701882</v>
      </c>
      <c r="I148" s="303"/>
      <c r="J148" s="302">
        <v>1.2756259151243894</v>
      </c>
      <c r="K148" s="302">
        <v>0.4956806023122452</v>
      </c>
      <c r="L148" s="302">
        <f t="shared" si="45"/>
        <v>1.7713065174366345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0.77078849322259402</v>
      </c>
      <c r="C149" s="302">
        <v>16.796123422265232</v>
      </c>
      <c r="D149" s="302">
        <f t="shared" si="43"/>
        <v>17.566911915487825</v>
      </c>
      <c r="E149" s="303"/>
      <c r="F149" s="302">
        <v>0.4700907025524666</v>
      </c>
      <c r="G149" s="302">
        <v>16.979701518279729</v>
      </c>
      <c r="H149" s="302">
        <f t="shared" si="44"/>
        <v>17.449792220832194</v>
      </c>
      <c r="I149" s="303"/>
      <c r="J149" s="302">
        <v>0.49991509719805516</v>
      </c>
      <c r="K149" s="302">
        <v>15.072090390859</v>
      </c>
      <c r="L149" s="302">
        <f t="shared" si="45"/>
        <v>15.572005488057055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2.4133158297166769E-2</v>
      </c>
      <c r="C150" s="302">
        <v>3.5217922150474222E-2</v>
      </c>
      <c r="D150" s="302">
        <f t="shared" si="43"/>
        <v>5.9351080447640994E-2</v>
      </c>
      <c r="E150" s="303"/>
      <c r="F150" s="302">
        <v>1.9813381632563527E-2</v>
      </c>
      <c r="G150" s="302">
        <v>4.6473676292007243E-2</v>
      </c>
      <c r="H150" s="302">
        <f t="shared" si="44"/>
        <v>6.6287057924570764E-2</v>
      </c>
      <c r="I150" s="303"/>
      <c r="J150" s="302">
        <v>1.8136943863488804E-2</v>
      </c>
      <c r="K150" s="302">
        <v>4.0165569113909547E-2</v>
      </c>
      <c r="L150" s="302">
        <f t="shared" si="45"/>
        <v>5.8302512977398351E-2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0.37957647299400604</v>
      </c>
      <c r="C151" s="302">
        <v>0.14930333414525643</v>
      </c>
      <c r="D151" s="302">
        <f t="shared" si="43"/>
        <v>0.52887980713926241</v>
      </c>
      <c r="E151" s="303"/>
      <c r="F151" s="302">
        <v>0.37753100733076633</v>
      </c>
      <c r="G151" s="302">
        <v>0.18555621632188149</v>
      </c>
      <c r="H151" s="302">
        <f t="shared" si="44"/>
        <v>0.56308722365264785</v>
      </c>
      <c r="I151" s="303"/>
      <c r="J151" s="302">
        <v>0.34901252999996257</v>
      </c>
      <c r="K151" s="302">
        <v>0.20349849311324522</v>
      </c>
      <c r="L151" s="302">
        <f t="shared" si="45"/>
        <v>0.55251102311320777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2.9745969053673698E-2</v>
      </c>
      <c r="C152" s="302">
        <v>2.1353084440091008</v>
      </c>
      <c r="D152" s="302">
        <f t="shared" si="43"/>
        <v>2.1650544130627747</v>
      </c>
      <c r="E152" s="303"/>
      <c r="F152" s="302">
        <v>2.0394000404469051E-2</v>
      </c>
      <c r="G152" s="302">
        <v>2.1985511117419532</v>
      </c>
      <c r="H152" s="302">
        <f t="shared" si="44"/>
        <v>2.2189451121464221</v>
      </c>
      <c r="I152" s="303"/>
      <c r="J152" s="302">
        <v>2.7341193404194473E-2</v>
      </c>
      <c r="K152" s="302">
        <v>2.1544536972100889</v>
      </c>
      <c r="L152" s="302">
        <f t="shared" si="45"/>
        <v>2.1817948906142832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0.15031116528770255</v>
      </c>
      <c r="C153" s="302">
        <v>1.2121960354505006</v>
      </c>
      <c r="D153" s="302">
        <f t="shared" si="43"/>
        <v>1.3625072007382031</v>
      </c>
      <c r="E153" s="303"/>
      <c r="F153" s="302">
        <v>0.11361946965557056</v>
      </c>
      <c r="G153" s="302">
        <v>1.2757459880810844</v>
      </c>
      <c r="H153" s="302">
        <f t="shared" si="44"/>
        <v>1.389365457736655</v>
      </c>
      <c r="I153" s="303"/>
      <c r="J153" s="302">
        <v>0.13402171735180735</v>
      </c>
      <c r="K153" s="302">
        <v>1.3959843520084663</v>
      </c>
      <c r="L153" s="302">
        <f t="shared" si="45"/>
        <v>1.5300060693602737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4.353269185448764</v>
      </c>
      <c r="C155" s="311">
        <f t="shared" ref="C155:D155" si="46">SUM(C145:C153)</f>
        <v>24.395730814551225</v>
      </c>
      <c r="D155" s="311">
        <f t="shared" si="46"/>
        <v>28.748999999999992</v>
      </c>
      <c r="E155" s="311"/>
      <c r="F155" s="311">
        <f t="shared" ref="F155:H155" si="47">SUM(F145:F153)</f>
        <v>4.01035076053443</v>
      </c>
      <c r="G155" s="311">
        <f t="shared" si="47"/>
        <v>26.604649239465576</v>
      </c>
      <c r="H155" s="311">
        <f t="shared" si="47"/>
        <v>30.615000000000006</v>
      </c>
      <c r="I155" s="311"/>
      <c r="J155" s="311">
        <f t="shared" ref="J155:L155" si="48">SUM(J145:J153)</f>
        <v>3.9974197877604949</v>
      </c>
      <c r="K155" s="311">
        <f t="shared" si="48"/>
        <v>25.412580212239501</v>
      </c>
      <c r="L155" s="311">
        <f t="shared" si="48"/>
        <v>29.409999999999997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2.022048137344417</v>
      </c>
      <c r="C162" s="302">
        <v>5.0187829359031273</v>
      </c>
      <c r="D162" s="302">
        <f>SUM(B162:C162)</f>
        <v>7.0408310732475439</v>
      </c>
      <c r="E162" s="303"/>
      <c r="F162" s="302">
        <v>2.2802329851504779</v>
      </c>
      <c r="G162" s="302">
        <v>5.6738095851500896</v>
      </c>
      <c r="H162" s="302">
        <f>SUM(F162:G162)</f>
        <v>7.954042570300567</v>
      </c>
      <c r="I162" s="303"/>
      <c r="J162" s="302">
        <v>2.4365072510594366</v>
      </c>
      <c r="K162" s="302">
        <v>5.8835280816284241</v>
      </c>
      <c r="L162" s="302">
        <f>SUM(J162:K162)</f>
        <v>8.3200353326878602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1.5095168369241361</v>
      </c>
      <c r="C163" s="302">
        <v>2.2813652508128062</v>
      </c>
      <c r="D163" s="302">
        <f t="shared" ref="D163:D170" si="49">SUM(B163:C163)</f>
        <v>3.790882087736942</v>
      </c>
      <c r="E163" s="303"/>
      <c r="F163" s="302">
        <v>1.9724394673124457</v>
      </c>
      <c r="G163" s="302">
        <v>3.3937313906388455</v>
      </c>
      <c r="H163" s="302">
        <f t="shared" ref="H163:H170" si="50">SUM(F163:G163)</f>
        <v>5.3661708579512908</v>
      </c>
      <c r="I163" s="303"/>
      <c r="J163" s="302">
        <v>2.3561527188192262</v>
      </c>
      <c r="K163" s="302">
        <v>4.3014099066675602</v>
      </c>
      <c r="L163" s="302">
        <f t="shared" ref="L163:L170" si="51">SUM(J163:K163)</f>
        <v>6.6575626254867863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1.6232363230193345</v>
      </c>
      <c r="C164" s="302">
        <v>2.0318496989047476</v>
      </c>
      <c r="D164" s="302">
        <f t="shared" si="49"/>
        <v>3.6550860219240819</v>
      </c>
      <c r="E164" s="303"/>
      <c r="F164" s="302">
        <v>1.7702664450881906</v>
      </c>
      <c r="G164" s="302">
        <v>2.6933167354190202</v>
      </c>
      <c r="H164" s="302">
        <f t="shared" si="50"/>
        <v>4.4635831805072108</v>
      </c>
      <c r="I164" s="303"/>
      <c r="J164" s="302">
        <v>1.9895295597866014</v>
      </c>
      <c r="K164" s="302">
        <v>2.808241923822655</v>
      </c>
      <c r="L164" s="302">
        <f t="shared" si="51"/>
        <v>4.7977714836092566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2.2303082962640377</v>
      </c>
      <c r="C165" s="302">
        <v>1.4317209867906886</v>
      </c>
      <c r="D165" s="302">
        <f t="shared" si="49"/>
        <v>3.6620292830547263</v>
      </c>
      <c r="E165" s="303"/>
      <c r="F165" s="302">
        <v>2.0453466267556561</v>
      </c>
      <c r="G165" s="302">
        <v>1.7955769469122052</v>
      </c>
      <c r="H165" s="302">
        <f t="shared" si="50"/>
        <v>3.8409235736678613</v>
      </c>
      <c r="I165" s="303"/>
      <c r="J165" s="302">
        <v>2.7134089867232398</v>
      </c>
      <c r="K165" s="302">
        <v>2.2925337834443971</v>
      </c>
      <c r="L165" s="302">
        <f t="shared" si="51"/>
        <v>5.0059427701676373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0.806762319395668</v>
      </c>
      <c r="C166" s="302">
        <v>5.6228491675717489</v>
      </c>
      <c r="D166" s="302">
        <f t="shared" si="49"/>
        <v>6.429611486967417</v>
      </c>
      <c r="E166" s="303"/>
      <c r="F166" s="302">
        <v>0.67542217903486157</v>
      </c>
      <c r="G166" s="302">
        <v>4.5865530248870821</v>
      </c>
      <c r="H166" s="302">
        <f t="shared" si="50"/>
        <v>5.2619752039219438</v>
      </c>
      <c r="I166" s="303"/>
      <c r="J166" s="302">
        <v>0.60637628870398719</v>
      </c>
      <c r="K166" s="302">
        <v>4.4451607910181785</v>
      </c>
      <c r="L166" s="302">
        <f t="shared" si="51"/>
        <v>5.0515370797221655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0.64767319456625105</v>
      </c>
      <c r="C167" s="302">
        <v>0.18435849990885611</v>
      </c>
      <c r="D167" s="302">
        <f t="shared" si="49"/>
        <v>0.83203169447510716</v>
      </c>
      <c r="E167" s="303"/>
      <c r="F167" s="302">
        <v>0.49456123208814345</v>
      </c>
      <c r="G167" s="302">
        <v>0.20851026617042651</v>
      </c>
      <c r="H167" s="302">
        <f t="shared" si="50"/>
        <v>0.70307149825856996</v>
      </c>
      <c r="I167" s="303"/>
      <c r="J167" s="302">
        <v>0.64210421584676369</v>
      </c>
      <c r="K167" s="302">
        <v>0.25230811988234142</v>
      </c>
      <c r="L167" s="302">
        <f t="shared" si="51"/>
        <v>0.89441233572910517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26.761161805996849</v>
      </c>
      <c r="C168" s="302">
        <v>10.497859790413635</v>
      </c>
      <c r="D168" s="302">
        <f t="shared" si="49"/>
        <v>37.259021596410484</v>
      </c>
      <c r="E168" s="303"/>
      <c r="F168" s="302">
        <v>23.869243733951361</v>
      </c>
      <c r="G168" s="302">
        <v>9.7623609222978711</v>
      </c>
      <c r="H168" s="302">
        <f t="shared" si="50"/>
        <v>33.63160465624923</v>
      </c>
      <c r="I168" s="303"/>
      <c r="J168" s="302">
        <v>21.636671521883063</v>
      </c>
      <c r="K168" s="302">
        <v>10.000847121593797</v>
      </c>
      <c r="L168" s="302">
        <f t="shared" si="51"/>
        <v>31.637518643476859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0.27835436084089632</v>
      </c>
      <c r="C169" s="302">
        <v>4.1338108268269824</v>
      </c>
      <c r="D169" s="302">
        <f t="shared" si="49"/>
        <v>4.4121651876678785</v>
      </c>
      <c r="E169" s="303"/>
      <c r="F169" s="302">
        <v>0.21238240930426872</v>
      </c>
      <c r="G169" s="302">
        <v>4.0499872638371066</v>
      </c>
      <c r="H169" s="302">
        <f t="shared" si="50"/>
        <v>4.2623696731413752</v>
      </c>
      <c r="I169" s="303"/>
      <c r="J169" s="302">
        <v>0.13518783457325612</v>
      </c>
      <c r="K169" s="302">
        <v>3.5544357095321986</v>
      </c>
      <c r="L169" s="302">
        <f t="shared" si="51"/>
        <v>3.6896235441054546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2.4991289728967065</v>
      </c>
      <c r="C170" s="302">
        <v>5.0372125956190805</v>
      </c>
      <c r="D170" s="302">
        <f t="shared" si="49"/>
        <v>7.5363415685157875</v>
      </c>
      <c r="E170" s="303"/>
      <c r="F170" s="302">
        <v>2.0593437494045173</v>
      </c>
      <c r="G170" s="302">
        <v>4.5139150365974627</v>
      </c>
      <c r="H170" s="302">
        <f t="shared" si="50"/>
        <v>6.57325878600198</v>
      </c>
      <c r="I170" s="303"/>
      <c r="J170" s="302">
        <v>1.6171407436767027</v>
      </c>
      <c r="K170" s="302">
        <v>4.045455441338218</v>
      </c>
      <c r="L170" s="302">
        <f t="shared" si="51"/>
        <v>5.6625961850149205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38.378190247248291</v>
      </c>
      <c r="C172" s="311">
        <f t="shared" ref="C172:D172" si="52">SUM(C162:C170)</f>
        <v>36.239809752751675</v>
      </c>
      <c r="D172" s="311">
        <f t="shared" si="52"/>
        <v>74.617999999999967</v>
      </c>
      <c r="E172" s="311"/>
      <c r="F172" s="311">
        <f t="shared" ref="F172:H172" si="53">SUM(F162:F170)</f>
        <v>35.379238828089925</v>
      </c>
      <c r="G172" s="311">
        <f t="shared" si="53"/>
        <v>36.677761171910099</v>
      </c>
      <c r="H172" s="311">
        <f t="shared" si="53"/>
        <v>72.057000000000045</v>
      </c>
      <c r="I172" s="311"/>
      <c r="J172" s="311">
        <f t="shared" ref="J172:L172" si="54">SUM(J162:J170)</f>
        <v>34.133079121072278</v>
      </c>
      <c r="K172" s="311">
        <f t="shared" si="54"/>
        <v>37.583920878927771</v>
      </c>
      <c r="L172" s="311">
        <f t="shared" si="54"/>
        <v>71.717000000000041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0.30702840677333798</v>
      </c>
      <c r="C179" s="302">
        <v>1.0900383831627154</v>
      </c>
      <c r="D179" s="302">
        <f>SUM(B179:C179)</f>
        <v>1.3970667899360534</v>
      </c>
      <c r="E179" s="303"/>
      <c r="F179" s="302">
        <v>0.93493330998155166</v>
      </c>
      <c r="G179" s="302">
        <v>1.4795133116524415</v>
      </c>
      <c r="H179" s="302">
        <f>SUM(F179:G179)</f>
        <v>2.414446621633993</v>
      </c>
      <c r="I179" s="303"/>
      <c r="J179" s="302">
        <v>1.0316872226278988</v>
      </c>
      <c r="K179" s="302">
        <v>1.483656787901029</v>
      </c>
      <c r="L179" s="302">
        <f>SUM(J179:K179)</f>
        <v>2.5153440105289278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0.25060774642568595</v>
      </c>
      <c r="C180" s="302">
        <v>0.7859616116938889</v>
      </c>
      <c r="D180" s="302">
        <f t="shared" ref="D180:D187" si="55">SUM(B180:C180)</f>
        <v>1.036569358119575</v>
      </c>
      <c r="E180" s="303"/>
      <c r="F180" s="302">
        <v>0.58697463748018597</v>
      </c>
      <c r="G180" s="302">
        <v>1.2604649119674687</v>
      </c>
      <c r="H180" s="302">
        <f t="shared" ref="H180:H187" si="56">SUM(F180:G180)</f>
        <v>1.8474395494476545</v>
      </c>
      <c r="I180" s="303"/>
      <c r="J180" s="302">
        <v>0.79780557460321955</v>
      </c>
      <c r="K180" s="302">
        <v>1.9653469296368162</v>
      </c>
      <c r="L180" s="302">
        <f t="shared" ref="L180:L187" si="57">SUM(J180:K180)</f>
        <v>2.7631525042400358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0.29654604298311965</v>
      </c>
      <c r="C181" s="302">
        <v>0.85454504824314892</v>
      </c>
      <c r="D181" s="302">
        <f t="shared" si="55"/>
        <v>1.1510910912262686</v>
      </c>
      <c r="E181" s="303"/>
      <c r="F181" s="302">
        <v>0.54068447402924125</v>
      </c>
      <c r="G181" s="302">
        <v>1.3593363817321551</v>
      </c>
      <c r="H181" s="302">
        <f t="shared" si="56"/>
        <v>1.9000208557613965</v>
      </c>
      <c r="I181" s="303"/>
      <c r="J181" s="302">
        <v>0.66203442837737247</v>
      </c>
      <c r="K181" s="302">
        <v>1.7613968562672488</v>
      </c>
      <c r="L181" s="302">
        <f t="shared" si="57"/>
        <v>2.4234312846446215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1.2612402945739882</v>
      </c>
      <c r="C182" s="302">
        <v>0.72527518206447539</v>
      </c>
      <c r="D182" s="302">
        <f t="shared" si="55"/>
        <v>1.9865154766384636</v>
      </c>
      <c r="E182" s="303"/>
      <c r="F182" s="302">
        <v>1.8146970527028976</v>
      </c>
      <c r="G182" s="302">
        <v>0.98915130889396696</v>
      </c>
      <c r="H182" s="302">
        <f t="shared" si="56"/>
        <v>2.8038483615968648</v>
      </c>
      <c r="I182" s="303"/>
      <c r="J182" s="302">
        <v>1.6948305624827256</v>
      </c>
      <c r="K182" s="302">
        <v>1.1641756916795307</v>
      </c>
      <c r="L182" s="302">
        <f t="shared" si="57"/>
        <v>2.8590062541622565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5.0748302592827664E-2</v>
      </c>
      <c r="C183" s="302">
        <v>1.1677773614922076</v>
      </c>
      <c r="D183" s="302">
        <f t="shared" si="55"/>
        <v>1.2185256640850353</v>
      </c>
      <c r="E183" s="303"/>
      <c r="F183" s="302">
        <v>0.10943613280370749</v>
      </c>
      <c r="G183" s="302">
        <v>1.1669882356468659</v>
      </c>
      <c r="H183" s="302">
        <f t="shared" si="56"/>
        <v>1.2764243684505734</v>
      </c>
      <c r="I183" s="303"/>
      <c r="J183" s="302">
        <v>0.2357441996362403</v>
      </c>
      <c r="K183" s="302">
        <v>1.1508794933117064</v>
      </c>
      <c r="L183" s="302">
        <f t="shared" si="57"/>
        <v>1.3866236929479467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1.1701690568936083</v>
      </c>
      <c r="C184" s="302">
        <v>0.57524651231301949</v>
      </c>
      <c r="D184" s="302">
        <f t="shared" si="55"/>
        <v>1.7454155692066278</v>
      </c>
      <c r="E184" s="303"/>
      <c r="F184" s="302">
        <v>1.3421698368881891</v>
      </c>
      <c r="G184" s="302">
        <v>0.83178876822274117</v>
      </c>
      <c r="H184" s="302">
        <f t="shared" si="56"/>
        <v>2.1739586051109301</v>
      </c>
      <c r="I184" s="303"/>
      <c r="J184" s="302">
        <v>1.2765766277304686</v>
      </c>
      <c r="K184" s="302">
        <v>0.90279194253748707</v>
      </c>
      <c r="L184" s="302">
        <f t="shared" si="57"/>
        <v>2.1793685702679557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0.50321778631917369</v>
      </c>
      <c r="C185" s="302">
        <v>0.36078676793439884</v>
      </c>
      <c r="D185" s="302">
        <f t="shared" si="55"/>
        <v>0.86400455425357259</v>
      </c>
      <c r="E185" s="303"/>
      <c r="F185" s="302">
        <v>0.66606510029338484</v>
      </c>
      <c r="G185" s="302">
        <v>0.45532571735877225</v>
      </c>
      <c r="H185" s="302">
        <f t="shared" si="56"/>
        <v>1.121390817652157</v>
      </c>
      <c r="I185" s="303"/>
      <c r="J185" s="302">
        <v>0.77768380129449588</v>
      </c>
      <c r="K185" s="302">
        <v>0.59647379670390377</v>
      </c>
      <c r="L185" s="302">
        <f t="shared" si="57"/>
        <v>1.3741575979983995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0.1465392604694726</v>
      </c>
      <c r="C186" s="302">
        <v>8.889497788689912</v>
      </c>
      <c r="D186" s="302">
        <f t="shared" si="55"/>
        <v>9.0360370491593844</v>
      </c>
      <c r="E186" s="303"/>
      <c r="F186" s="302">
        <v>0.19494606007123094</v>
      </c>
      <c r="G186" s="302">
        <v>10.135757439962426</v>
      </c>
      <c r="H186" s="302">
        <f t="shared" si="56"/>
        <v>10.330703500033657</v>
      </c>
      <c r="I186" s="303"/>
      <c r="J186" s="302">
        <v>0.30066351333690805</v>
      </c>
      <c r="K186" s="302">
        <v>9.1098410962946126</v>
      </c>
      <c r="L186" s="302">
        <f t="shared" si="57"/>
        <v>9.4105046096315199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0.72677715598926984</v>
      </c>
      <c r="C187" s="302">
        <v>3.1179972913857177</v>
      </c>
      <c r="D187" s="302">
        <f t="shared" si="55"/>
        <v>3.8447744473749874</v>
      </c>
      <c r="E187" s="303"/>
      <c r="F187" s="302">
        <v>0.77416351826658203</v>
      </c>
      <c r="G187" s="302">
        <v>2.7816038020461664</v>
      </c>
      <c r="H187" s="302">
        <f t="shared" si="56"/>
        <v>3.5557673203127482</v>
      </c>
      <c r="I187" s="303"/>
      <c r="J187" s="302">
        <v>0.92205802171125928</v>
      </c>
      <c r="K187" s="302">
        <v>2.4473534538670614</v>
      </c>
      <c r="L187" s="302">
        <f t="shared" si="57"/>
        <v>3.3694114755783207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4.7128740530204833</v>
      </c>
      <c r="C189" s="311">
        <f t="shared" ref="C189:D189" si="58">SUM(C179:C187)</f>
        <v>17.567125946979484</v>
      </c>
      <c r="D189" s="311">
        <f t="shared" si="58"/>
        <v>22.279999999999966</v>
      </c>
      <c r="E189" s="311"/>
      <c r="F189" s="311">
        <f t="shared" ref="F189:H189" si="59">SUM(F179:F187)</f>
        <v>6.9640701225169712</v>
      </c>
      <c r="G189" s="311">
        <f t="shared" si="59"/>
        <v>20.459929877483003</v>
      </c>
      <c r="H189" s="311">
        <f t="shared" si="59"/>
        <v>27.423999999999971</v>
      </c>
      <c r="I189" s="311"/>
      <c r="J189" s="311">
        <f t="shared" ref="J189:L189" si="60">SUM(J179:J187)</f>
        <v>7.6990839518005894</v>
      </c>
      <c r="K189" s="311">
        <f t="shared" si="60"/>
        <v>20.5819160481994</v>
      </c>
      <c r="L189" s="311">
        <f t="shared" si="60"/>
        <v>28.280999999999985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1.9229138029563995</v>
      </c>
      <c r="C196" s="302">
        <v>3.126288641209245</v>
      </c>
      <c r="D196" s="302">
        <f>SUM(B196:C196)</f>
        <v>5.049202444165644</v>
      </c>
      <c r="E196" s="303"/>
      <c r="F196" s="302">
        <v>2.592549018030684</v>
      </c>
      <c r="G196" s="302">
        <v>3.3304998479721299</v>
      </c>
      <c r="H196" s="302">
        <f>SUM(F196:G196)</f>
        <v>5.923048866002814</v>
      </c>
      <c r="I196" s="303"/>
      <c r="J196" s="302">
        <v>2.9199218379737841</v>
      </c>
      <c r="K196" s="302">
        <v>4.3805229403622139</v>
      </c>
      <c r="L196" s="302">
        <f>SUM(J196:K196)</f>
        <v>7.300444778335998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0.41972887697752531</v>
      </c>
      <c r="C197" s="302">
        <v>0.53234691396273059</v>
      </c>
      <c r="D197" s="302">
        <f t="shared" ref="D197:D204" si="61">SUM(B197:C197)</f>
        <v>0.95207579094025596</v>
      </c>
      <c r="E197" s="303"/>
      <c r="F197" s="302">
        <v>0.73243346355262362</v>
      </c>
      <c r="G197" s="302">
        <v>0.73060037598061167</v>
      </c>
      <c r="H197" s="302">
        <f t="shared" ref="H197:H204" si="62">SUM(F197:G197)</f>
        <v>1.4630338395332352</v>
      </c>
      <c r="I197" s="303"/>
      <c r="J197" s="302">
        <v>0.94926897517097519</v>
      </c>
      <c r="K197" s="302">
        <v>0.94498211410671962</v>
      </c>
      <c r="L197" s="302">
        <f t="shared" ref="L197:L204" si="63">SUM(J197:K197)</f>
        <v>1.8942510892776947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0.41224670070288294</v>
      </c>
      <c r="C198" s="302">
        <v>0.37873676984866333</v>
      </c>
      <c r="D198" s="302">
        <f t="shared" si="61"/>
        <v>0.79098347055154627</v>
      </c>
      <c r="E198" s="303"/>
      <c r="F198" s="302">
        <v>0.56799957236771681</v>
      </c>
      <c r="G198" s="302">
        <v>0.48519782260589001</v>
      </c>
      <c r="H198" s="302">
        <f t="shared" si="62"/>
        <v>1.0531973949736069</v>
      </c>
      <c r="I198" s="303"/>
      <c r="J198" s="302">
        <v>0.87096111306132862</v>
      </c>
      <c r="K198" s="302">
        <v>0.56927804051668118</v>
      </c>
      <c r="L198" s="302">
        <f t="shared" si="63"/>
        <v>1.4402391535780099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0.58556628121689946</v>
      </c>
      <c r="C199" s="302">
        <v>0.34084344215753865</v>
      </c>
      <c r="D199" s="302">
        <f t="shared" si="61"/>
        <v>0.92640972337443817</v>
      </c>
      <c r="E199" s="303"/>
      <c r="F199" s="302">
        <v>0.72568681412919667</v>
      </c>
      <c r="G199" s="302">
        <v>0.38054262808659944</v>
      </c>
      <c r="H199" s="302">
        <f t="shared" si="62"/>
        <v>1.1062294422157961</v>
      </c>
      <c r="I199" s="303"/>
      <c r="J199" s="302">
        <v>1.1042915551035923</v>
      </c>
      <c r="K199" s="302">
        <v>0.57321441807425455</v>
      </c>
      <c r="L199" s="302">
        <f t="shared" si="63"/>
        <v>1.6775059731778468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1.5459016354377368</v>
      </c>
      <c r="C200" s="302">
        <v>2.1148485402636306</v>
      </c>
      <c r="D200" s="302">
        <f t="shared" si="61"/>
        <v>3.6607501757013674</v>
      </c>
      <c r="E200" s="303"/>
      <c r="F200" s="302">
        <v>1.6677732241094931</v>
      </c>
      <c r="G200" s="302">
        <v>1.8144083741856003</v>
      </c>
      <c r="H200" s="302">
        <f t="shared" si="62"/>
        <v>3.4821815982950932</v>
      </c>
      <c r="I200" s="303"/>
      <c r="J200" s="302">
        <v>1.8553921530036375</v>
      </c>
      <c r="K200" s="302">
        <v>1.8308633732438635</v>
      </c>
      <c r="L200" s="302">
        <f t="shared" si="63"/>
        <v>3.6862555262475007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1.3879381137530904</v>
      </c>
      <c r="C201" s="302">
        <v>0.28387820637685846</v>
      </c>
      <c r="D201" s="302">
        <f t="shared" si="61"/>
        <v>1.671816320129949</v>
      </c>
      <c r="E201" s="303"/>
      <c r="F201" s="302">
        <v>1.4085267979256197</v>
      </c>
      <c r="G201" s="302">
        <v>0.35770646824820701</v>
      </c>
      <c r="H201" s="302">
        <f t="shared" si="62"/>
        <v>1.7662332661738267</v>
      </c>
      <c r="I201" s="303"/>
      <c r="J201" s="302">
        <v>1.629609523688371</v>
      </c>
      <c r="K201" s="302">
        <v>0.44166069500889971</v>
      </c>
      <c r="L201" s="302">
        <f t="shared" si="63"/>
        <v>2.0712702186972707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1.7360616644152813</v>
      </c>
      <c r="C202" s="302">
        <v>1.0294432890629506</v>
      </c>
      <c r="D202" s="302">
        <f t="shared" si="61"/>
        <v>2.7655049534782319</v>
      </c>
      <c r="E202" s="303"/>
      <c r="F202" s="302">
        <v>1.6307285366313371</v>
      </c>
      <c r="G202" s="302">
        <v>1.054714344090357</v>
      </c>
      <c r="H202" s="302">
        <f t="shared" si="62"/>
        <v>2.6854428807216939</v>
      </c>
      <c r="I202" s="303"/>
      <c r="J202" s="302">
        <v>2.8009593093927565</v>
      </c>
      <c r="K202" s="302">
        <v>1.3754996177677163</v>
      </c>
      <c r="L202" s="302">
        <f t="shared" si="63"/>
        <v>4.1764589271604731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0.1072048173897646</v>
      </c>
      <c r="C203" s="302">
        <v>0.77561909498831416</v>
      </c>
      <c r="D203" s="302">
        <f t="shared" si="61"/>
        <v>0.88282391237807878</v>
      </c>
      <c r="E203" s="303"/>
      <c r="F203" s="302">
        <v>8.6004188858876673E-2</v>
      </c>
      <c r="G203" s="302">
        <v>0.94422763855270364</v>
      </c>
      <c r="H203" s="302">
        <f t="shared" si="62"/>
        <v>1.0302318274115803</v>
      </c>
      <c r="I203" s="303"/>
      <c r="J203" s="302">
        <v>0.25337812203601601</v>
      </c>
      <c r="K203" s="302">
        <v>1.3327529639157085</v>
      </c>
      <c r="L203" s="302">
        <f t="shared" si="63"/>
        <v>1.5861310859517246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11.659593291295494</v>
      </c>
      <c r="C204" s="302">
        <v>4.7598399179849897</v>
      </c>
      <c r="D204" s="302">
        <f t="shared" si="61"/>
        <v>16.419433209280484</v>
      </c>
      <c r="E204" s="303"/>
      <c r="F204" s="302">
        <v>10.012820603756126</v>
      </c>
      <c r="G204" s="302">
        <v>5.4085802809162393</v>
      </c>
      <c r="H204" s="302">
        <f t="shared" si="62"/>
        <v>15.421400884672366</v>
      </c>
      <c r="I204" s="303"/>
      <c r="J204" s="302">
        <v>9.9005747394118071</v>
      </c>
      <c r="K204" s="302">
        <v>5.3608685081616967</v>
      </c>
      <c r="L204" s="302">
        <f t="shared" si="63"/>
        <v>15.261443247573503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19.777155184145073</v>
      </c>
      <c r="C206" s="311">
        <f t="shared" ref="C206:D206" si="64">SUM(C196:C204)</f>
        <v>13.34184481585492</v>
      </c>
      <c r="D206" s="311">
        <f t="shared" si="64"/>
        <v>33.119</v>
      </c>
      <c r="E206" s="311"/>
      <c r="F206" s="311">
        <f t="shared" ref="F206:H206" si="65">SUM(F196:F204)</f>
        <v>19.424522219361673</v>
      </c>
      <c r="G206" s="311">
        <f t="shared" si="65"/>
        <v>14.506477780638338</v>
      </c>
      <c r="H206" s="311">
        <f t="shared" si="65"/>
        <v>33.931000000000012</v>
      </c>
      <c r="I206" s="311"/>
      <c r="J206" s="311">
        <f t="shared" ref="J206:L206" si="66">SUM(J196:J204)</f>
        <v>22.284357328842269</v>
      </c>
      <c r="K206" s="311">
        <f t="shared" si="66"/>
        <v>16.809642671157754</v>
      </c>
      <c r="L206" s="311">
        <f t="shared" si="66"/>
        <v>39.094000000000023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9.2644518139945287E-2</v>
      </c>
      <c r="C213" s="302">
        <v>0.1505895311531783</v>
      </c>
      <c r="D213" s="302">
        <f>SUM(B213:C213)</f>
        <v>0.24323404929312359</v>
      </c>
      <c r="E213" s="303"/>
      <c r="F213" s="302">
        <v>0.13982110896499228</v>
      </c>
      <c r="G213" s="302">
        <v>0.11531970242488143</v>
      </c>
      <c r="H213" s="302">
        <f>SUM(F213:G213)</f>
        <v>0.25514081138987371</v>
      </c>
      <c r="I213" s="303"/>
      <c r="J213" s="302">
        <v>0.12212486987475396</v>
      </c>
      <c r="K213" s="302">
        <v>0.11422608072553558</v>
      </c>
      <c r="L213" s="302">
        <f>SUM(J213:K213)</f>
        <v>0.23635095060028954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0.16944038810704271</v>
      </c>
      <c r="C214" s="302">
        <v>0.31622094343121232</v>
      </c>
      <c r="D214" s="302">
        <f t="shared" ref="D214:D221" si="67">SUM(B214:C214)</f>
        <v>0.48566133153825503</v>
      </c>
      <c r="E214" s="303"/>
      <c r="F214" s="302">
        <v>0.23598398987759303</v>
      </c>
      <c r="G214" s="302">
        <v>0.2249105136769996</v>
      </c>
      <c r="H214" s="302">
        <f t="shared" ref="H214:H221" si="68">SUM(F214:G214)</f>
        <v>0.4608945035545926</v>
      </c>
      <c r="I214" s="303"/>
      <c r="J214" s="302">
        <v>0.24833607566136501</v>
      </c>
      <c r="K214" s="302">
        <v>0.24869783169665227</v>
      </c>
      <c r="L214" s="302">
        <f t="shared" ref="L214:L221" si="69">SUM(J214:K214)</f>
        <v>0.49703390735801728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0.35411128520321189</v>
      </c>
      <c r="C215" s="302">
        <v>0.23168121989749885</v>
      </c>
      <c r="D215" s="302">
        <f t="shared" si="67"/>
        <v>0.58579250510071068</v>
      </c>
      <c r="E215" s="303"/>
      <c r="F215" s="302">
        <v>0.58468053262298736</v>
      </c>
      <c r="G215" s="302">
        <v>0.21270029303787458</v>
      </c>
      <c r="H215" s="302">
        <f t="shared" si="68"/>
        <v>0.79738082566086188</v>
      </c>
      <c r="I215" s="303"/>
      <c r="J215" s="302">
        <v>0.53414851118285978</v>
      </c>
      <c r="K215" s="302">
        <v>0.18436424732194809</v>
      </c>
      <c r="L215" s="302">
        <f t="shared" si="69"/>
        <v>0.71851275850480789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0.23860277531354651</v>
      </c>
      <c r="C216" s="302">
        <v>7.6153763181845288E-2</v>
      </c>
      <c r="D216" s="302">
        <f t="shared" si="67"/>
        <v>0.31475653849539181</v>
      </c>
      <c r="E216" s="303"/>
      <c r="F216" s="302">
        <v>0.18252384183478007</v>
      </c>
      <c r="G216" s="302">
        <v>0.11220016411874746</v>
      </c>
      <c r="H216" s="302">
        <f t="shared" si="68"/>
        <v>0.29472400595352755</v>
      </c>
      <c r="I216" s="303"/>
      <c r="J216" s="302">
        <v>0.16057968223885891</v>
      </c>
      <c r="K216" s="302">
        <v>0.12253201672220179</v>
      </c>
      <c r="L216" s="302">
        <f t="shared" si="69"/>
        <v>0.2831116989610607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3.5801102341922263E-2</v>
      </c>
      <c r="C217" s="302">
        <v>0.20420009754428461</v>
      </c>
      <c r="D217" s="302">
        <f t="shared" si="67"/>
        <v>0.24000119988620688</v>
      </c>
      <c r="E217" s="303"/>
      <c r="F217" s="302">
        <v>6.833215898718531E-2</v>
      </c>
      <c r="G217" s="302">
        <v>0.14504548268032788</v>
      </c>
      <c r="H217" s="302">
        <f t="shared" si="68"/>
        <v>0.21337764166751319</v>
      </c>
      <c r="I217" s="303"/>
      <c r="J217" s="302">
        <v>8.384783138480599E-2</v>
      </c>
      <c r="K217" s="302">
        <v>0.12296847144451165</v>
      </c>
      <c r="L217" s="302">
        <f t="shared" si="69"/>
        <v>0.20681630282931762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5.3585179091226648E-2</v>
      </c>
      <c r="C218" s="302">
        <v>4.0015166771611509E-2</v>
      </c>
      <c r="D218" s="302">
        <f t="shared" si="67"/>
        <v>9.3600345862838163E-2</v>
      </c>
      <c r="E218" s="303"/>
      <c r="F218" s="302">
        <v>7.4505163130905619E-2</v>
      </c>
      <c r="G218" s="302">
        <v>6.7295711547337961E-2</v>
      </c>
      <c r="H218" s="302">
        <f t="shared" si="68"/>
        <v>0.14180087467824359</v>
      </c>
      <c r="I218" s="303"/>
      <c r="J218" s="302">
        <v>6.9410942719192389E-2</v>
      </c>
      <c r="K218" s="302">
        <v>6.2426778736518466E-2</v>
      </c>
      <c r="L218" s="302">
        <f t="shared" si="69"/>
        <v>0.13183772145571085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9.1886237900480131E-2</v>
      </c>
      <c r="C219" s="302">
        <v>5.4099315908019648E-2</v>
      </c>
      <c r="D219" s="302">
        <f t="shared" si="67"/>
        <v>0.14598555380849979</v>
      </c>
      <c r="E219" s="303"/>
      <c r="F219" s="302">
        <v>7.286437334978299E-2</v>
      </c>
      <c r="G219" s="302">
        <v>8.637898087809856E-2</v>
      </c>
      <c r="H219" s="302">
        <f t="shared" si="68"/>
        <v>0.15924335422788155</v>
      </c>
      <c r="I219" s="303"/>
      <c r="J219" s="302">
        <v>6.161120110132149E-2</v>
      </c>
      <c r="K219" s="302">
        <v>0.1025254400583778</v>
      </c>
      <c r="L219" s="302">
        <f t="shared" si="69"/>
        <v>0.16413664115969928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2.4282024619366807E-2</v>
      </c>
      <c r="C220" s="302">
        <v>7.0300937046818765E-2</v>
      </c>
      <c r="D220" s="302">
        <f t="shared" si="67"/>
        <v>9.4582961666185572E-2</v>
      </c>
      <c r="E220" s="303"/>
      <c r="F220" s="302">
        <v>2.5842290098353541E-2</v>
      </c>
      <c r="G220" s="302">
        <v>5.575137619987363E-2</v>
      </c>
      <c r="H220" s="302">
        <f t="shared" si="68"/>
        <v>8.1593666298227174E-2</v>
      </c>
      <c r="I220" s="303"/>
      <c r="J220" s="302">
        <v>4.7903725075477591E-2</v>
      </c>
      <c r="K220" s="302">
        <v>5.5567674162485141E-2</v>
      </c>
      <c r="L220" s="302">
        <f t="shared" si="69"/>
        <v>0.10347139923796272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0.16137045094369956</v>
      </c>
      <c r="C221" s="302">
        <v>0.19801506340509331</v>
      </c>
      <c r="D221" s="302">
        <f t="shared" si="67"/>
        <v>0.35938551434879284</v>
      </c>
      <c r="E221" s="303"/>
      <c r="F221" s="302">
        <v>0.18504923927541533</v>
      </c>
      <c r="G221" s="302">
        <v>0.30679507729386374</v>
      </c>
      <c r="H221" s="302">
        <f t="shared" si="68"/>
        <v>0.49184431656927907</v>
      </c>
      <c r="I221" s="303"/>
      <c r="J221" s="302">
        <v>0.2064090653131285</v>
      </c>
      <c r="K221" s="302">
        <v>0.34031955458000046</v>
      </c>
      <c r="L221" s="302">
        <f t="shared" si="69"/>
        <v>0.54672861989312893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1.2217239616604418</v>
      </c>
      <c r="C223" s="311">
        <f t="shared" ref="C223:D223" si="70">SUM(C213:C221)</f>
        <v>1.3412760383395625</v>
      </c>
      <c r="D223" s="311">
        <f t="shared" si="70"/>
        <v>2.5630000000000046</v>
      </c>
      <c r="E223" s="311"/>
      <c r="F223" s="311">
        <f t="shared" ref="F223:H223" si="71">SUM(F213:F221)</f>
        <v>1.5696026981419953</v>
      </c>
      <c r="G223" s="311">
        <f t="shared" si="71"/>
        <v>1.3263973018580049</v>
      </c>
      <c r="H223" s="311">
        <f t="shared" si="71"/>
        <v>2.8960000000000004</v>
      </c>
      <c r="I223" s="311"/>
      <c r="J223" s="311">
        <f t="shared" ref="J223:L223" si="72">SUM(J213:J221)</f>
        <v>1.5343719045517636</v>
      </c>
      <c r="K223" s="311">
        <f t="shared" si="72"/>
        <v>1.3536280954482312</v>
      </c>
      <c r="L223" s="311">
        <f t="shared" si="72"/>
        <v>2.8879999999999946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0.37213294760260646</v>
      </c>
      <c r="C230" s="302">
        <v>0.65638565774100477</v>
      </c>
      <c r="D230" s="302">
        <f>SUM(B230:C230)</f>
        <v>1.0285186053436113</v>
      </c>
      <c r="E230" s="303"/>
      <c r="F230" s="302">
        <v>0.19507877586381397</v>
      </c>
      <c r="G230" s="302">
        <v>0.48193431545121512</v>
      </c>
      <c r="H230" s="302">
        <f>SUM(F230:G230)</f>
        <v>0.67701309131502907</v>
      </c>
      <c r="I230" s="303"/>
      <c r="J230" s="302">
        <v>0.22860776846551575</v>
      </c>
      <c r="K230" s="302">
        <v>0.44693641167465831</v>
      </c>
      <c r="L230" s="302">
        <f>SUM(J230:K230)</f>
        <v>0.67554418014017403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0.60923699537372977</v>
      </c>
      <c r="C231" s="302">
        <v>2.2954627327288279</v>
      </c>
      <c r="D231" s="302">
        <f t="shared" ref="D231:D238" si="73">SUM(B231:C231)</f>
        <v>2.9046997281025577</v>
      </c>
      <c r="E231" s="303"/>
      <c r="F231" s="302">
        <v>0.38129335969657308</v>
      </c>
      <c r="G231" s="302">
        <v>1.8177047757002389</v>
      </c>
      <c r="H231" s="302">
        <f t="shared" ref="H231:H238" si="74">SUM(F231:G231)</f>
        <v>2.198998135396812</v>
      </c>
      <c r="I231" s="303"/>
      <c r="J231" s="302">
        <v>0.55202441929770396</v>
      </c>
      <c r="K231" s="302">
        <v>2.4565568921125989</v>
      </c>
      <c r="L231" s="302">
        <f t="shared" ref="L231:L238" si="75">SUM(J231:K231)</f>
        <v>3.0085813114103028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0.54226606054157245</v>
      </c>
      <c r="C232" s="302">
        <v>0.94040238802473242</v>
      </c>
      <c r="D232" s="302">
        <f t="shared" si="73"/>
        <v>1.4826684485663049</v>
      </c>
      <c r="E232" s="303"/>
      <c r="F232" s="302">
        <v>0.3133130249231591</v>
      </c>
      <c r="G232" s="302">
        <v>0.73437879970786291</v>
      </c>
      <c r="H232" s="302">
        <f t="shared" si="74"/>
        <v>1.0476918246310221</v>
      </c>
      <c r="I232" s="303"/>
      <c r="J232" s="302">
        <v>0.37973330058767296</v>
      </c>
      <c r="K232" s="302">
        <v>0.72962160871410608</v>
      </c>
      <c r="L232" s="302">
        <f t="shared" si="75"/>
        <v>1.1093549093017789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0.68405482595158806</v>
      </c>
      <c r="C233" s="302">
        <v>0.31673413511157628</v>
      </c>
      <c r="D233" s="302">
        <f t="shared" si="73"/>
        <v>1.0007889610631644</v>
      </c>
      <c r="E233" s="303"/>
      <c r="F233" s="302">
        <v>0.26221695963131164</v>
      </c>
      <c r="G233" s="302">
        <v>0.24617850264887736</v>
      </c>
      <c r="H233" s="302">
        <f t="shared" si="74"/>
        <v>0.50839546228018895</v>
      </c>
      <c r="I233" s="303"/>
      <c r="J233" s="302">
        <v>0.24049650015228305</v>
      </c>
      <c r="K233" s="302">
        <v>0.31704879634981892</v>
      </c>
      <c r="L233" s="302">
        <f t="shared" si="75"/>
        <v>0.55754529650210194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4.0716621235536682E-2</v>
      </c>
      <c r="C234" s="302">
        <v>0.62052601293908805</v>
      </c>
      <c r="D234" s="302">
        <f t="shared" si="73"/>
        <v>0.6612426341746247</v>
      </c>
      <c r="E234" s="303"/>
      <c r="F234" s="302">
        <v>1.9071494201521332E-2</v>
      </c>
      <c r="G234" s="302">
        <v>0.32073544424595235</v>
      </c>
      <c r="H234" s="302">
        <f t="shared" si="74"/>
        <v>0.33980693844747367</v>
      </c>
      <c r="I234" s="303"/>
      <c r="J234" s="302">
        <v>2.7329083366048577E-2</v>
      </c>
      <c r="K234" s="302">
        <v>0.22623968379782894</v>
      </c>
      <c r="L234" s="302">
        <f t="shared" si="75"/>
        <v>0.2535687671638775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8.9617884114399554E-2</v>
      </c>
      <c r="C235" s="302">
        <v>0.14769605914107506</v>
      </c>
      <c r="D235" s="302">
        <f t="shared" si="73"/>
        <v>0.23731394325547461</v>
      </c>
      <c r="E235" s="303"/>
      <c r="F235" s="302">
        <v>4.7341775810452173E-2</v>
      </c>
      <c r="G235" s="302">
        <v>0.10544337563416427</v>
      </c>
      <c r="H235" s="302">
        <f t="shared" si="74"/>
        <v>0.15278515144461643</v>
      </c>
      <c r="I235" s="303"/>
      <c r="J235" s="302">
        <v>5.8085494601616328E-2</v>
      </c>
      <c r="K235" s="302">
        <v>0.13999066900401991</v>
      </c>
      <c r="L235" s="302">
        <f t="shared" si="75"/>
        <v>0.19807616360563624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0.61250118594151282</v>
      </c>
      <c r="C236" s="302">
        <v>0.21631798145798817</v>
      </c>
      <c r="D236" s="302">
        <f t="shared" si="73"/>
        <v>0.82881916739950101</v>
      </c>
      <c r="E236" s="303"/>
      <c r="F236" s="302">
        <v>0.1929115382908759</v>
      </c>
      <c r="G236" s="302">
        <v>0.15339821756198035</v>
      </c>
      <c r="H236" s="302">
        <f t="shared" si="74"/>
        <v>0.34630975585285628</v>
      </c>
      <c r="I236" s="303"/>
      <c r="J236" s="302">
        <v>0.22901458214720394</v>
      </c>
      <c r="K236" s="302">
        <v>0.2132840779869884</v>
      </c>
      <c r="L236" s="302">
        <f t="shared" si="75"/>
        <v>0.44229866013419233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1.9730757482067676E-2</v>
      </c>
      <c r="C237" s="302">
        <v>0.10792369591637438</v>
      </c>
      <c r="D237" s="302">
        <f t="shared" si="73"/>
        <v>0.12765445339844206</v>
      </c>
      <c r="E237" s="303"/>
      <c r="F237" s="302">
        <v>1.0161338812044769E-2</v>
      </c>
      <c r="G237" s="302">
        <v>6.451184198088239E-2</v>
      </c>
      <c r="H237" s="302">
        <f t="shared" si="74"/>
        <v>7.467318079292716E-2</v>
      </c>
      <c r="I237" s="303"/>
      <c r="J237" s="302">
        <v>1.6951317740564534E-2</v>
      </c>
      <c r="K237" s="302">
        <v>6.7573729921499043E-2</v>
      </c>
      <c r="L237" s="302">
        <f t="shared" si="75"/>
        <v>8.4525047662063577E-2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8.0119818035361876E-2</v>
      </c>
      <c r="C238" s="302">
        <v>0.18517424066097141</v>
      </c>
      <c r="D238" s="302">
        <f t="shared" si="73"/>
        <v>0.26529405869633327</v>
      </c>
      <c r="E238" s="303"/>
      <c r="F238" s="302">
        <v>7.3329495289219906E-2</v>
      </c>
      <c r="G238" s="302">
        <v>0.21799696454986772</v>
      </c>
      <c r="H238" s="302">
        <f t="shared" si="74"/>
        <v>0.29132645983908761</v>
      </c>
      <c r="I238" s="303"/>
      <c r="J238" s="302">
        <v>0.12555335626574315</v>
      </c>
      <c r="K238" s="302">
        <v>0.26195230781413381</v>
      </c>
      <c r="L238" s="302">
        <f t="shared" si="75"/>
        <v>0.38750566407987697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3.0503770962783756</v>
      </c>
      <c r="C240" s="311">
        <f t="shared" ref="C240:D240" si="76">SUM(C230:C238)</f>
        <v>5.4866229037216376</v>
      </c>
      <c r="D240" s="311">
        <f t="shared" si="76"/>
        <v>8.537000000000015</v>
      </c>
      <c r="E240" s="311"/>
      <c r="F240" s="311">
        <f t="shared" ref="F240:H240" si="77">SUM(F230:F238)</f>
        <v>1.4947177625189718</v>
      </c>
      <c r="G240" s="311">
        <f t="shared" si="77"/>
        <v>4.1422822374810409</v>
      </c>
      <c r="H240" s="311">
        <f t="shared" si="77"/>
        <v>5.6370000000000129</v>
      </c>
      <c r="I240" s="311"/>
      <c r="J240" s="311">
        <f t="shared" ref="J240:L240" si="78">SUM(J230:J238)</f>
        <v>1.8577958226243523</v>
      </c>
      <c r="K240" s="311">
        <f t="shared" si="78"/>
        <v>4.859204177375652</v>
      </c>
      <c r="L240" s="311">
        <f t="shared" si="78"/>
        <v>6.717000000000005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0.40482346500119593</v>
      </c>
      <c r="C247" s="302">
        <v>0.57451142635452968</v>
      </c>
      <c r="D247" s="302">
        <f>SUM(B247:C247)</f>
        <v>0.9793348913557256</v>
      </c>
      <c r="E247" s="303"/>
      <c r="F247" s="302">
        <v>0.45208803544205617</v>
      </c>
      <c r="G247" s="302">
        <v>0.50758766826048152</v>
      </c>
      <c r="H247" s="302">
        <f>SUM(F247:G247)</f>
        <v>0.95967570370253763</v>
      </c>
      <c r="I247" s="303"/>
      <c r="J247" s="302">
        <v>0.52661716478848541</v>
      </c>
      <c r="K247" s="302">
        <v>0.45258331260427836</v>
      </c>
      <c r="L247" s="302">
        <f>SUM(J247:K247)</f>
        <v>0.97920047739276384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0.47732083297529126</v>
      </c>
      <c r="C248" s="302">
        <v>1.2644514526414508</v>
      </c>
      <c r="D248" s="302">
        <f t="shared" ref="D248:D255" si="79">SUM(B248:C248)</f>
        <v>1.7417722856167419</v>
      </c>
      <c r="E248" s="303"/>
      <c r="F248" s="302">
        <v>0.62616208425778386</v>
      </c>
      <c r="G248" s="302">
        <v>0.90490878423044951</v>
      </c>
      <c r="H248" s="302">
        <f t="shared" ref="H248:H255" si="80">SUM(F248:G248)</f>
        <v>1.5310708684882335</v>
      </c>
      <c r="I248" s="303"/>
      <c r="J248" s="302">
        <v>0.79835071354524112</v>
      </c>
      <c r="K248" s="302">
        <v>1.1111107980280368</v>
      </c>
      <c r="L248" s="302">
        <f t="shared" ref="L248:L255" si="81">SUM(J248:K248)</f>
        <v>1.9094615115732778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0.72877696653837809</v>
      </c>
      <c r="C249" s="302">
        <v>0.94677079689229415</v>
      </c>
      <c r="D249" s="302">
        <f t="shared" si="79"/>
        <v>1.6755477634306724</v>
      </c>
      <c r="E249" s="303"/>
      <c r="F249" s="302">
        <v>0.7807963763569572</v>
      </c>
      <c r="G249" s="302">
        <v>0.77842892064949198</v>
      </c>
      <c r="H249" s="302">
        <f t="shared" si="80"/>
        <v>1.5592252970064493</v>
      </c>
      <c r="I249" s="303"/>
      <c r="J249" s="302">
        <v>0.8371133643938824</v>
      </c>
      <c r="K249" s="302">
        <v>0.67703102158235584</v>
      </c>
      <c r="L249" s="302">
        <f t="shared" si="81"/>
        <v>1.5141443859762382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2.2470540356723707</v>
      </c>
      <c r="C250" s="302">
        <v>1.2139931987411563</v>
      </c>
      <c r="D250" s="302">
        <f t="shared" si="79"/>
        <v>3.461047234413527</v>
      </c>
      <c r="E250" s="303"/>
      <c r="F250" s="302">
        <v>1.8723327087563324</v>
      </c>
      <c r="G250" s="302">
        <v>1.0419462454605586</v>
      </c>
      <c r="H250" s="302">
        <f t="shared" si="80"/>
        <v>2.9142789542168908</v>
      </c>
      <c r="I250" s="303"/>
      <c r="J250" s="302">
        <v>1.6586323755552548</v>
      </c>
      <c r="K250" s="302">
        <v>1.1133400509163756</v>
      </c>
      <c r="L250" s="302">
        <f t="shared" si="81"/>
        <v>2.7719724264716303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1.4708616300279904E-2</v>
      </c>
      <c r="C251" s="302">
        <v>0.19168242150610365</v>
      </c>
      <c r="D251" s="302">
        <f t="shared" si="79"/>
        <v>0.20639103780638354</v>
      </c>
      <c r="E251" s="303"/>
      <c r="F251" s="302">
        <v>1.325291829426202E-2</v>
      </c>
      <c r="G251" s="302">
        <v>5.626791897876094E-2</v>
      </c>
      <c r="H251" s="302">
        <f t="shared" si="80"/>
        <v>6.9520837273022967E-2</v>
      </c>
      <c r="I251" s="303"/>
      <c r="J251" s="302">
        <v>1.9839071462190556E-2</v>
      </c>
      <c r="K251" s="302">
        <v>4.3338255137269098E-2</v>
      </c>
      <c r="L251" s="302">
        <f t="shared" si="81"/>
        <v>6.3177326599459654E-2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1.8770077710415292E-2</v>
      </c>
      <c r="C252" s="302">
        <v>3.6111836271180364E-2</v>
      </c>
      <c r="D252" s="302">
        <f t="shared" si="79"/>
        <v>5.4881913981595656E-2</v>
      </c>
      <c r="E252" s="303"/>
      <c r="F252" s="302">
        <v>1.558234974915511E-2</v>
      </c>
      <c r="G252" s="302">
        <v>2.8986593445843922E-2</v>
      </c>
      <c r="H252" s="302">
        <f t="shared" si="80"/>
        <v>4.4568943194999031E-2</v>
      </c>
      <c r="I252" s="303"/>
      <c r="J252" s="302">
        <v>1.4959845185076337E-2</v>
      </c>
      <c r="K252" s="302">
        <v>3.3134209958552027E-2</v>
      </c>
      <c r="L252" s="302">
        <f t="shared" si="81"/>
        <v>4.8094055143628363E-2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0.56924427550702883</v>
      </c>
      <c r="C253" s="302">
        <v>0.39314543943664854</v>
      </c>
      <c r="D253" s="302">
        <f t="shared" si="79"/>
        <v>0.96238971494367731</v>
      </c>
      <c r="E253" s="303"/>
      <c r="F253" s="302">
        <v>0.50308249481778922</v>
      </c>
      <c r="G253" s="302">
        <v>0.25916017462329538</v>
      </c>
      <c r="H253" s="302">
        <f t="shared" si="80"/>
        <v>0.76224266944108465</v>
      </c>
      <c r="I253" s="303"/>
      <c r="J253" s="302">
        <v>0.48056554139380331</v>
      </c>
      <c r="K253" s="302">
        <v>0.30393066696522469</v>
      </c>
      <c r="L253" s="302">
        <f t="shared" si="81"/>
        <v>0.784496208359028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8.4888451306762234E-3</v>
      </c>
      <c r="C254" s="302">
        <v>9.1291544009594189E-2</v>
      </c>
      <c r="D254" s="302">
        <f t="shared" si="79"/>
        <v>9.9780389140270417E-2</v>
      </c>
      <c r="E254" s="303"/>
      <c r="F254" s="302">
        <v>6.0641953402216829E-3</v>
      </c>
      <c r="G254" s="302">
        <v>2.6078201254642292E-2</v>
      </c>
      <c r="H254" s="302">
        <f t="shared" si="80"/>
        <v>3.2142396594863974E-2</v>
      </c>
      <c r="I254" s="303"/>
      <c r="J254" s="302">
        <v>8.1412681876045397E-3</v>
      </c>
      <c r="K254" s="302">
        <v>2.6898569018555283E-2</v>
      </c>
      <c r="L254" s="302">
        <f t="shared" si="81"/>
        <v>3.5039837206159823E-2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3.4176712592223081E-2</v>
      </c>
      <c r="C255" s="302">
        <v>0.14367805671917777</v>
      </c>
      <c r="D255" s="302">
        <f t="shared" si="79"/>
        <v>0.17785476931140085</v>
      </c>
      <c r="E255" s="303"/>
      <c r="F255" s="302">
        <v>2.6229393626790828E-2</v>
      </c>
      <c r="G255" s="302">
        <v>7.3044936455114354E-2</v>
      </c>
      <c r="H255" s="302">
        <f t="shared" si="80"/>
        <v>9.9274330081905185E-2</v>
      </c>
      <c r="I255" s="303"/>
      <c r="J255" s="302">
        <v>2.9670161747912961E-2</v>
      </c>
      <c r="K255" s="302">
        <v>6.5743609529898342E-2</v>
      </c>
      <c r="L255" s="302">
        <f t="shared" si="81"/>
        <v>9.541377127781131E-2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4.5033638274278598</v>
      </c>
      <c r="C257" s="311">
        <f t="shared" ref="C257:D257" si="82">SUM(C247:C255)</f>
        <v>4.8556361725721349</v>
      </c>
      <c r="D257" s="311">
        <f t="shared" si="82"/>
        <v>9.3589999999999964</v>
      </c>
      <c r="E257" s="311"/>
      <c r="F257" s="311">
        <f t="shared" ref="F257:H257" si="83">SUM(F247:F255)</f>
        <v>4.2955905566413479</v>
      </c>
      <c r="G257" s="311">
        <f t="shared" si="83"/>
        <v>3.6764094433586383</v>
      </c>
      <c r="H257" s="311">
        <f t="shared" si="83"/>
        <v>7.9719999999999871</v>
      </c>
      <c r="I257" s="311"/>
      <c r="J257" s="311">
        <f t="shared" ref="J257:L257" si="84">SUM(J247:J255)</f>
        <v>4.3738895062594523</v>
      </c>
      <c r="K257" s="311">
        <f t="shared" si="84"/>
        <v>3.827110493740546</v>
      </c>
      <c r="L257" s="311">
        <f t="shared" si="84"/>
        <v>8.2009999999999987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0.24468389193069123</v>
      </c>
      <c r="C264" s="302">
        <v>0.59940472062253669</v>
      </c>
      <c r="D264" s="302">
        <f>SUM(B264:C264)</f>
        <v>0.84408861255322787</v>
      </c>
      <c r="E264" s="303"/>
      <c r="F264" s="302">
        <v>0.44011389295986736</v>
      </c>
      <c r="G264" s="302">
        <v>0.46342608771211691</v>
      </c>
      <c r="H264" s="302">
        <f>SUM(F264:G264)</f>
        <v>0.90353998067198427</v>
      </c>
      <c r="I264" s="303"/>
      <c r="J264" s="302">
        <v>0.46347478427875788</v>
      </c>
      <c r="K264" s="302">
        <v>0.49096725440046785</v>
      </c>
      <c r="L264" s="302">
        <f>SUM(J264:K264)</f>
        <v>0.95444203867922572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0.32961638701465507</v>
      </c>
      <c r="C265" s="302">
        <v>0.47922961348505394</v>
      </c>
      <c r="D265" s="302">
        <f t="shared" ref="D265:D272" si="85">SUM(B265:C265)</f>
        <v>0.80884600049970901</v>
      </c>
      <c r="E265" s="303"/>
      <c r="F265" s="302">
        <v>0.44135868928470051</v>
      </c>
      <c r="G265" s="302">
        <v>0.49488092146045348</v>
      </c>
      <c r="H265" s="302">
        <f t="shared" ref="H265:H272" si="86">SUM(F265:G265)</f>
        <v>0.93623961074515405</v>
      </c>
      <c r="I265" s="303"/>
      <c r="J265" s="302">
        <v>0.51765293730029838</v>
      </c>
      <c r="K265" s="302">
        <v>0.64754816973366636</v>
      </c>
      <c r="L265" s="302">
        <f t="shared" ref="L265:L272" si="87">SUM(J265:K265)</f>
        <v>1.1652011070339647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0.35555501600535583</v>
      </c>
      <c r="C266" s="302">
        <v>0.39455507706540144</v>
      </c>
      <c r="D266" s="302">
        <f t="shared" si="85"/>
        <v>0.75011009307075727</v>
      </c>
      <c r="E266" s="303"/>
      <c r="F266" s="302">
        <v>0.43896594137525607</v>
      </c>
      <c r="G266" s="302">
        <v>0.37808791089110155</v>
      </c>
      <c r="H266" s="302">
        <f t="shared" si="86"/>
        <v>0.81705385226635763</v>
      </c>
      <c r="I266" s="303"/>
      <c r="J266" s="302">
        <v>0.65320045507379654</v>
      </c>
      <c r="K266" s="302">
        <v>0.3910774695277684</v>
      </c>
      <c r="L266" s="302">
        <f t="shared" si="87"/>
        <v>1.044277924601565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1.3375200288522504</v>
      </c>
      <c r="C267" s="302">
        <v>0.4911621965801648</v>
      </c>
      <c r="D267" s="302">
        <f t="shared" si="85"/>
        <v>1.8286822254324151</v>
      </c>
      <c r="E267" s="303"/>
      <c r="F267" s="302">
        <v>1.2647450640850253</v>
      </c>
      <c r="G267" s="302">
        <v>0.44686313955389795</v>
      </c>
      <c r="H267" s="302">
        <f t="shared" si="86"/>
        <v>1.7116082036389233</v>
      </c>
      <c r="I267" s="303"/>
      <c r="J267" s="302">
        <v>1.2957250048922186</v>
      </c>
      <c r="K267" s="302">
        <v>0.59899479527625976</v>
      </c>
      <c r="L267" s="302">
        <f t="shared" si="87"/>
        <v>1.8947198001684784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4.3744764233802573E-2</v>
      </c>
      <c r="C268" s="302">
        <v>0.63947149245490986</v>
      </c>
      <c r="D268" s="302">
        <f t="shared" si="85"/>
        <v>0.68321625668871244</v>
      </c>
      <c r="E268" s="303"/>
      <c r="F268" s="302">
        <v>8.7268992847280055E-2</v>
      </c>
      <c r="G268" s="302">
        <v>0.29418402256102388</v>
      </c>
      <c r="H268" s="302">
        <f t="shared" si="86"/>
        <v>0.38145301540830395</v>
      </c>
      <c r="I268" s="303"/>
      <c r="J268" s="302">
        <v>0.15134687031975175</v>
      </c>
      <c r="K268" s="302">
        <v>0.31089337046903026</v>
      </c>
      <c r="L268" s="302">
        <f t="shared" si="87"/>
        <v>0.46224024078878201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8.7761066423920273E-2</v>
      </c>
      <c r="C269" s="302">
        <v>0.14942627091420468</v>
      </c>
      <c r="D269" s="302">
        <f t="shared" si="85"/>
        <v>0.23718733733812497</v>
      </c>
      <c r="E269" s="303"/>
      <c r="F269" s="302">
        <v>9.3435847880081635E-2</v>
      </c>
      <c r="G269" s="302">
        <v>0.13935676725731599</v>
      </c>
      <c r="H269" s="302">
        <f t="shared" si="86"/>
        <v>0.23279261513739763</v>
      </c>
      <c r="I269" s="303"/>
      <c r="J269" s="302">
        <v>0.12562451374882921</v>
      </c>
      <c r="K269" s="302">
        <v>0.12602045651414243</v>
      </c>
      <c r="L269" s="302">
        <f t="shared" si="87"/>
        <v>0.25164497026297161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0.9207784774947767</v>
      </c>
      <c r="C270" s="302">
        <v>0.46683304656201213</v>
      </c>
      <c r="D270" s="302">
        <f t="shared" si="85"/>
        <v>1.3876115240567888</v>
      </c>
      <c r="E270" s="303"/>
      <c r="F270" s="302">
        <v>0.8127182360644265</v>
      </c>
      <c r="G270" s="302">
        <v>0.46204173852242625</v>
      </c>
      <c r="H270" s="302">
        <f t="shared" si="86"/>
        <v>1.2747599745868528</v>
      </c>
      <c r="I270" s="303"/>
      <c r="J270" s="302">
        <v>0.96885811051943782</v>
      </c>
      <c r="K270" s="302">
        <v>0.51859137139153866</v>
      </c>
      <c r="L270" s="302">
        <f t="shared" si="87"/>
        <v>1.4874494819109765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4.3350627380254383E-3</v>
      </c>
      <c r="C271" s="302">
        <v>0.23793054918120679</v>
      </c>
      <c r="D271" s="302">
        <f t="shared" si="85"/>
        <v>0.24226561191923224</v>
      </c>
      <c r="E271" s="303"/>
      <c r="F271" s="302">
        <v>4.7256301337974278E-3</v>
      </c>
      <c r="G271" s="302">
        <v>0.15859207722741328</v>
      </c>
      <c r="H271" s="302">
        <f t="shared" si="86"/>
        <v>0.16331770736121071</v>
      </c>
      <c r="I271" s="303"/>
      <c r="J271" s="302">
        <v>9.483284333264938E-3</v>
      </c>
      <c r="K271" s="302">
        <v>0.14018119847248237</v>
      </c>
      <c r="L271" s="302">
        <f t="shared" si="87"/>
        <v>0.14966448280574729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0.10942336323999126</v>
      </c>
      <c r="C272" s="302">
        <v>0.37656897520104676</v>
      </c>
      <c r="D272" s="302">
        <f t="shared" si="85"/>
        <v>0.48599233844103801</v>
      </c>
      <c r="E272" s="303"/>
      <c r="F272" s="302">
        <v>9.9774952056914917E-2</v>
      </c>
      <c r="G272" s="302">
        <v>0.26146008812689964</v>
      </c>
      <c r="H272" s="302">
        <f t="shared" si="86"/>
        <v>0.36123504018381458</v>
      </c>
      <c r="I272" s="303"/>
      <c r="J272" s="302">
        <v>0.12352378812743581</v>
      </c>
      <c r="K272" s="302">
        <v>0.31083616562085625</v>
      </c>
      <c r="L272" s="302">
        <f t="shared" si="87"/>
        <v>0.43435995374829206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3.4334180579334692</v>
      </c>
      <c r="C274" s="311">
        <f t="shared" ref="C274:D274" si="88">SUM(C264:C272)</f>
        <v>3.8345819420665377</v>
      </c>
      <c r="D274" s="311">
        <f t="shared" si="88"/>
        <v>7.268000000000006</v>
      </c>
      <c r="E274" s="311"/>
      <c r="F274" s="311">
        <f t="shared" ref="F274:H274" si="89">SUM(F264:F272)</f>
        <v>3.6831072466873493</v>
      </c>
      <c r="G274" s="311">
        <f t="shared" si="89"/>
        <v>3.0988927533126494</v>
      </c>
      <c r="H274" s="311">
        <f t="shared" si="89"/>
        <v>6.7819999999999983</v>
      </c>
      <c r="I274" s="311"/>
      <c r="J274" s="311">
        <f t="shared" ref="J274:L274" si="90">SUM(J264:J272)</f>
        <v>4.3088897485937911</v>
      </c>
      <c r="K274" s="311">
        <f t="shared" si="90"/>
        <v>3.5351102514062123</v>
      </c>
      <c r="L274" s="311">
        <f t="shared" si="90"/>
        <v>7.844000000000003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0.61130953109940156</v>
      </c>
      <c r="C281" s="302">
        <v>1.6464736273163934</v>
      </c>
      <c r="D281" s="302">
        <f>SUM(B281:C281)</f>
        <v>2.257783158415795</v>
      </c>
      <c r="E281" s="303"/>
      <c r="F281" s="302">
        <v>0.66978238762906528</v>
      </c>
      <c r="G281" s="302">
        <v>1.5145102291754886</v>
      </c>
      <c r="H281" s="302">
        <f>SUM(F281:G281)</f>
        <v>2.1842926168045538</v>
      </c>
      <c r="I281" s="303"/>
      <c r="J281" s="302">
        <v>0.80259861890505968</v>
      </c>
      <c r="K281" s="302">
        <v>1.463073489196725</v>
      </c>
      <c r="L281" s="302">
        <f>SUM(J281:K281)</f>
        <v>2.2656721081017848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1.866742656634774</v>
      </c>
      <c r="C282" s="302">
        <v>5.8831991183386858</v>
      </c>
      <c r="D282" s="302">
        <f t="shared" ref="D282:D289" si="91">SUM(B282:C282)</f>
        <v>7.7499417749734594</v>
      </c>
      <c r="E282" s="303"/>
      <c r="F282" s="302">
        <v>2.2606676952322236</v>
      </c>
      <c r="G282" s="302">
        <v>5.3545867749856768</v>
      </c>
      <c r="H282" s="302">
        <f t="shared" ref="H282:H289" si="92">SUM(F282:G282)</f>
        <v>7.6152544702179004</v>
      </c>
      <c r="I282" s="303"/>
      <c r="J282" s="302">
        <v>3.1404139934093531</v>
      </c>
      <c r="K282" s="302">
        <v>5.7038674749434772</v>
      </c>
      <c r="L282" s="302">
        <f t="shared" ref="L282:L289" si="93">SUM(J282:K282)</f>
        <v>8.8442814683528308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1.343216451476861</v>
      </c>
      <c r="C283" s="302">
        <v>2.5023741533946051</v>
      </c>
      <c r="D283" s="302">
        <f t="shared" si="91"/>
        <v>3.8455906048714663</v>
      </c>
      <c r="E283" s="303"/>
      <c r="F283" s="302">
        <v>1.3778891226460663</v>
      </c>
      <c r="G283" s="302">
        <v>2.3193951524615257</v>
      </c>
      <c r="H283" s="302">
        <f t="shared" si="92"/>
        <v>3.6972842751075921</v>
      </c>
      <c r="I283" s="303"/>
      <c r="J283" s="302">
        <v>1.8617638517954989</v>
      </c>
      <c r="K283" s="302">
        <v>2.1811388632223285</v>
      </c>
      <c r="L283" s="302">
        <f t="shared" si="93"/>
        <v>4.0429027150178278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4.1148471314068811</v>
      </c>
      <c r="C284" s="302">
        <v>2.4529179008627389</v>
      </c>
      <c r="D284" s="302">
        <f t="shared" si="91"/>
        <v>6.5677650322696195</v>
      </c>
      <c r="E284" s="303"/>
      <c r="F284" s="302">
        <v>3.6532361953013934</v>
      </c>
      <c r="G284" s="302">
        <v>2.2067498085024071</v>
      </c>
      <c r="H284" s="302">
        <f t="shared" si="92"/>
        <v>5.859986003803801</v>
      </c>
      <c r="I284" s="303"/>
      <c r="J284" s="302">
        <v>3.3109306658328834</v>
      </c>
      <c r="K284" s="302">
        <v>2.8928616034690031</v>
      </c>
      <c r="L284" s="302">
        <f t="shared" si="93"/>
        <v>6.2037922693018865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7.1570365014431786E-2</v>
      </c>
      <c r="C285" s="302">
        <v>1.2371509827734906</v>
      </c>
      <c r="D285" s="302">
        <f t="shared" si="91"/>
        <v>1.3087213477879223</v>
      </c>
      <c r="E285" s="303"/>
      <c r="F285" s="302">
        <v>5.3902474821741098E-2</v>
      </c>
      <c r="G285" s="302">
        <v>0.77105157673378799</v>
      </c>
      <c r="H285" s="302">
        <f t="shared" si="92"/>
        <v>0.82495405155552914</v>
      </c>
      <c r="I285" s="303"/>
      <c r="J285" s="302">
        <v>0.10270178162894217</v>
      </c>
      <c r="K285" s="302">
        <v>0.67880503293580752</v>
      </c>
      <c r="L285" s="302">
        <f t="shared" si="93"/>
        <v>0.78150681456474969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0.22680527698793213</v>
      </c>
      <c r="C286" s="302">
        <v>0.18043328305561018</v>
      </c>
      <c r="D286" s="302">
        <f t="shared" si="91"/>
        <v>0.40723856004354231</v>
      </c>
      <c r="E286" s="303"/>
      <c r="F286" s="302">
        <v>0.17733337580011937</v>
      </c>
      <c r="G286" s="302">
        <v>0.17678255406936166</v>
      </c>
      <c r="H286" s="302">
        <f t="shared" si="92"/>
        <v>0.35411592986948104</v>
      </c>
      <c r="I286" s="303"/>
      <c r="J286" s="302">
        <v>0.2255583742942926</v>
      </c>
      <c r="K286" s="302">
        <v>0.27099390922101368</v>
      </c>
      <c r="L286" s="302">
        <f t="shared" si="93"/>
        <v>0.49655228351530628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0.90209059485673149</v>
      </c>
      <c r="C287" s="302">
        <v>0.65455376397357201</v>
      </c>
      <c r="D287" s="302">
        <f t="shared" si="91"/>
        <v>1.5566443588303036</v>
      </c>
      <c r="E287" s="303"/>
      <c r="F287" s="302">
        <v>0.76018995545779555</v>
      </c>
      <c r="G287" s="302">
        <v>0.59191710881473936</v>
      </c>
      <c r="H287" s="302">
        <f t="shared" si="92"/>
        <v>1.352107064272535</v>
      </c>
      <c r="I287" s="303"/>
      <c r="J287" s="302">
        <v>0.81270198758900647</v>
      </c>
      <c r="K287" s="302">
        <v>0.76544368679576635</v>
      </c>
      <c r="L287" s="302">
        <f t="shared" si="93"/>
        <v>1.5781456743847728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3.3650409719548253E-2</v>
      </c>
      <c r="C288" s="302">
        <v>0.63147493953807221</v>
      </c>
      <c r="D288" s="302">
        <f t="shared" si="91"/>
        <v>0.66512534925762046</v>
      </c>
      <c r="E288" s="303"/>
      <c r="F288" s="302">
        <v>2.2713242922562674E-2</v>
      </c>
      <c r="G288" s="302">
        <v>0.40593457153471035</v>
      </c>
      <c r="H288" s="302">
        <f t="shared" si="92"/>
        <v>0.42864781445727301</v>
      </c>
      <c r="I288" s="303"/>
      <c r="J288" s="302">
        <v>3.4690625497635026E-2</v>
      </c>
      <c r="K288" s="302">
        <v>0.37431496935912079</v>
      </c>
      <c r="L288" s="302">
        <f t="shared" si="93"/>
        <v>0.40900559485675581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0.31475205118090488</v>
      </c>
      <c r="C289" s="302">
        <v>0.69043776236938059</v>
      </c>
      <c r="D289" s="302">
        <f t="shared" si="91"/>
        <v>1.0051898135502855</v>
      </c>
      <c r="E289" s="303"/>
      <c r="F289" s="302">
        <v>0.22596609699634659</v>
      </c>
      <c r="G289" s="302">
        <v>0.55139167691499413</v>
      </c>
      <c r="H289" s="302">
        <f t="shared" si="92"/>
        <v>0.77735777391134075</v>
      </c>
      <c r="I289" s="303"/>
      <c r="J289" s="302">
        <v>0.28026819960946237</v>
      </c>
      <c r="K289" s="302">
        <v>0.67287287229468029</v>
      </c>
      <c r="L289" s="302">
        <f t="shared" si="93"/>
        <v>0.95314107190414266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9.4849844683774673</v>
      </c>
      <c r="C291" s="311">
        <f t="shared" ref="C291:D291" si="94">SUM(C281:C289)</f>
        <v>15.879015531622549</v>
      </c>
      <c r="D291" s="311">
        <f t="shared" si="94"/>
        <v>25.364000000000019</v>
      </c>
      <c r="E291" s="311"/>
      <c r="F291" s="311">
        <f t="shared" ref="F291:H291" si="95">SUM(F281:F289)</f>
        <v>9.2016805468073137</v>
      </c>
      <c r="G291" s="311">
        <f t="shared" si="95"/>
        <v>13.892319453192691</v>
      </c>
      <c r="H291" s="311">
        <f t="shared" si="95"/>
        <v>23.094000000000005</v>
      </c>
      <c r="I291" s="311"/>
      <c r="J291" s="311">
        <f t="shared" ref="J291:L291" si="96">SUM(J281:J289)</f>
        <v>10.571628098562135</v>
      </c>
      <c r="K291" s="311">
        <f t="shared" si="96"/>
        <v>15.003371901437923</v>
      </c>
      <c r="L291" s="311">
        <f t="shared" si="96"/>
        <v>25.575000000000053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0.70651948467142189</v>
      </c>
      <c r="C298" s="302">
        <v>0.81708410041169077</v>
      </c>
      <c r="D298" s="302">
        <f>SUM(B298:C298)</f>
        <v>1.5236035850831127</v>
      </c>
      <c r="E298" s="303"/>
      <c r="F298" s="302">
        <v>0.76577401039253212</v>
      </c>
      <c r="G298" s="302">
        <v>1.2018107538517313</v>
      </c>
      <c r="H298" s="302">
        <f>SUM(F298:G298)</f>
        <v>1.9675847642442634</v>
      </c>
      <c r="I298" s="303"/>
      <c r="J298" s="302">
        <v>0.75796838434927383</v>
      </c>
      <c r="K298" s="302">
        <v>1.1938759185288335</v>
      </c>
      <c r="L298" s="302">
        <f>SUM(J298:K298)</f>
        <v>1.9518443028781074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1.2649127321883407</v>
      </c>
      <c r="C299" s="302">
        <v>0.84725616687094341</v>
      </c>
      <c r="D299" s="302">
        <f t="shared" ref="D299:D306" si="97">SUM(B299:C299)</f>
        <v>2.112168899059284</v>
      </c>
      <c r="E299" s="303"/>
      <c r="F299" s="302">
        <v>1.4705072908276957</v>
      </c>
      <c r="G299" s="302">
        <v>1.3186745653148773</v>
      </c>
      <c r="H299" s="302">
        <f t="shared" ref="H299:H306" si="98">SUM(F299:G299)</f>
        <v>2.789181856142573</v>
      </c>
      <c r="I299" s="303"/>
      <c r="J299" s="302">
        <v>1.7162168560444713</v>
      </c>
      <c r="K299" s="302">
        <v>1.5835583830813134</v>
      </c>
      <c r="L299" s="302">
        <f t="shared" ref="L299:L306" si="99">SUM(J299:K299)</f>
        <v>3.2997752391257844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1.6504022972049117</v>
      </c>
      <c r="C300" s="302">
        <v>1.3216532932000427</v>
      </c>
      <c r="D300" s="302">
        <f t="shared" si="97"/>
        <v>2.9720555904049544</v>
      </c>
      <c r="E300" s="303"/>
      <c r="F300" s="302">
        <v>1.7115582648028129</v>
      </c>
      <c r="G300" s="302">
        <v>1.823865704356699</v>
      </c>
      <c r="H300" s="302">
        <f t="shared" si="98"/>
        <v>3.535423969159512</v>
      </c>
      <c r="I300" s="303"/>
      <c r="J300" s="302">
        <v>2.0410483187611885</v>
      </c>
      <c r="K300" s="302">
        <v>1.5881382741573844</v>
      </c>
      <c r="L300" s="302">
        <f t="shared" si="99"/>
        <v>3.6291865929185727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4.6858494063973284</v>
      </c>
      <c r="C301" s="302">
        <v>1.6659532001962689</v>
      </c>
      <c r="D301" s="302">
        <f t="shared" si="97"/>
        <v>6.3518026065935977</v>
      </c>
      <c r="E301" s="303"/>
      <c r="F301" s="302">
        <v>4.1994805293195832</v>
      </c>
      <c r="G301" s="302">
        <v>2.1834782797395875</v>
      </c>
      <c r="H301" s="302">
        <f t="shared" si="98"/>
        <v>6.3829588090591702</v>
      </c>
      <c r="I301" s="303"/>
      <c r="J301" s="302">
        <v>4.2928114674983178</v>
      </c>
      <c r="K301" s="302">
        <v>2.9979536186123301</v>
      </c>
      <c r="L301" s="302">
        <f t="shared" si="99"/>
        <v>7.2907650861106479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0.16918380237248903</v>
      </c>
      <c r="C302" s="302">
        <v>1.0169837451914479</v>
      </c>
      <c r="D302" s="302">
        <f t="shared" si="97"/>
        <v>1.1861675475639368</v>
      </c>
      <c r="E302" s="303"/>
      <c r="F302" s="302">
        <v>0.14667659352738008</v>
      </c>
      <c r="G302" s="302">
        <v>1.0597821400989369</v>
      </c>
      <c r="H302" s="302">
        <f t="shared" si="98"/>
        <v>1.2064587336263171</v>
      </c>
      <c r="I302" s="303"/>
      <c r="J302" s="302">
        <v>0.22919130229689577</v>
      </c>
      <c r="K302" s="302">
        <v>0.92546974625367784</v>
      </c>
      <c r="L302" s="302">
        <f t="shared" si="99"/>
        <v>1.1546610485505737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1.817023686091803</v>
      </c>
      <c r="C303" s="302">
        <v>0.68049944482582125</v>
      </c>
      <c r="D303" s="302">
        <f t="shared" si="97"/>
        <v>2.4975231309176245</v>
      </c>
      <c r="E303" s="303"/>
      <c r="F303" s="302">
        <v>1.4667704546851681</v>
      </c>
      <c r="G303" s="302">
        <v>0.86531681798089222</v>
      </c>
      <c r="H303" s="302">
        <f t="shared" si="98"/>
        <v>2.3320872726660604</v>
      </c>
      <c r="I303" s="303"/>
      <c r="J303" s="302">
        <v>1.3725379291239717</v>
      </c>
      <c r="K303" s="302">
        <v>0.95451765648606268</v>
      </c>
      <c r="L303" s="302">
        <f t="shared" si="99"/>
        <v>2.3270555856100343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1.9555363586899248</v>
      </c>
      <c r="C304" s="302">
        <v>1.8206683309717027</v>
      </c>
      <c r="D304" s="302">
        <f t="shared" si="97"/>
        <v>3.7762046896616273</v>
      </c>
      <c r="E304" s="303"/>
      <c r="F304" s="302">
        <v>1.8657596288502254</v>
      </c>
      <c r="G304" s="302">
        <v>1.9790487566157489</v>
      </c>
      <c r="H304" s="302">
        <f t="shared" si="98"/>
        <v>3.8448083854659743</v>
      </c>
      <c r="I304" s="303"/>
      <c r="J304" s="302">
        <v>2.3676124955613163</v>
      </c>
      <c r="K304" s="302">
        <v>2.243073759070922</v>
      </c>
      <c r="L304" s="302">
        <f t="shared" si="99"/>
        <v>4.6106862546322382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0.17670692430082363</v>
      </c>
      <c r="C305" s="302">
        <v>1.6442413066850046</v>
      </c>
      <c r="D305" s="302">
        <f t="shared" si="97"/>
        <v>1.8209482309858283</v>
      </c>
      <c r="E305" s="303"/>
      <c r="F305" s="302">
        <v>0.13046675090351201</v>
      </c>
      <c r="G305" s="302">
        <v>1.7105328020682939</v>
      </c>
      <c r="H305" s="302">
        <f t="shared" si="98"/>
        <v>1.840999552971806</v>
      </c>
      <c r="I305" s="303"/>
      <c r="J305" s="302">
        <v>0.19661897572350864</v>
      </c>
      <c r="K305" s="302">
        <v>1.5115712521145541</v>
      </c>
      <c r="L305" s="302">
        <f t="shared" si="99"/>
        <v>1.7081902278380627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4.0007634085512507</v>
      </c>
      <c r="C306" s="302">
        <v>8.9267623111788268</v>
      </c>
      <c r="D306" s="302">
        <f t="shared" si="97"/>
        <v>12.927525719730077</v>
      </c>
      <c r="E306" s="303"/>
      <c r="F306" s="302">
        <v>2.9374754515962378</v>
      </c>
      <c r="G306" s="302">
        <v>8.3530212050680461</v>
      </c>
      <c r="H306" s="302">
        <f t="shared" si="98"/>
        <v>11.290496656664285</v>
      </c>
      <c r="I306" s="303"/>
      <c r="J306" s="302">
        <v>2.7605997307146781</v>
      </c>
      <c r="K306" s="302">
        <v>8.954235931621227</v>
      </c>
      <c r="L306" s="302">
        <f t="shared" si="99"/>
        <v>11.714835662335904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16.426898100468293</v>
      </c>
      <c r="C308" s="311">
        <f t="shared" ref="C308:D308" si="100">SUM(C298:C306)</f>
        <v>18.741101899531749</v>
      </c>
      <c r="D308" s="311">
        <f t="shared" si="100"/>
        <v>35.168000000000042</v>
      </c>
      <c r="E308" s="311"/>
      <c r="F308" s="311">
        <f t="shared" ref="F308:H308" si="101">SUM(F298:F306)</f>
        <v>14.694468974905149</v>
      </c>
      <c r="G308" s="311">
        <f t="shared" si="101"/>
        <v>20.495531025094813</v>
      </c>
      <c r="H308" s="311">
        <f t="shared" si="101"/>
        <v>35.189999999999955</v>
      </c>
      <c r="I308" s="311"/>
      <c r="J308" s="311">
        <f t="shared" ref="J308:L308" si="102">SUM(J298:J306)</f>
        <v>15.73460546007362</v>
      </c>
      <c r="K308" s="311">
        <f t="shared" si="102"/>
        <v>21.952394539926306</v>
      </c>
      <c r="L308" s="311">
        <f t="shared" si="102"/>
        <v>37.686999999999927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0.90185211144974831</v>
      </c>
      <c r="C315" s="302">
        <v>1.3111724953818589</v>
      </c>
      <c r="D315" s="302">
        <f>SUM(B315:C315)</f>
        <v>2.2130246068316071</v>
      </c>
      <c r="E315" s="303"/>
      <c r="F315" s="302">
        <v>1.1896614471190876</v>
      </c>
      <c r="G315" s="302">
        <v>1.3372229466416135</v>
      </c>
      <c r="H315" s="302">
        <f>SUM(F315:G315)</f>
        <v>2.5268843937607013</v>
      </c>
      <c r="I315" s="303"/>
      <c r="J315" s="302">
        <v>1.2584479879508039</v>
      </c>
      <c r="K315" s="302">
        <v>1.2281107846700861</v>
      </c>
      <c r="L315" s="302">
        <f>SUM(J315:K315)</f>
        <v>2.48655877262089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3.5786355353489219</v>
      </c>
      <c r="C316" s="302">
        <v>2.2996430889887813</v>
      </c>
      <c r="D316" s="302">
        <f t="shared" ref="D316:D323" si="103">SUM(B316:C316)</f>
        <v>5.8782786243377032</v>
      </c>
      <c r="E316" s="303"/>
      <c r="F316" s="302">
        <v>4.8026609455806213</v>
      </c>
      <c r="G316" s="302">
        <v>2.6526285095504809</v>
      </c>
      <c r="H316" s="302">
        <f t="shared" ref="H316:H323" si="104">SUM(F316:G316)</f>
        <v>7.4552894551311022</v>
      </c>
      <c r="I316" s="303"/>
      <c r="J316" s="302">
        <v>5.3130354969067008</v>
      </c>
      <c r="K316" s="302">
        <v>3.2941947953973258</v>
      </c>
      <c r="L316" s="302">
        <f t="shared" ref="L316:L323" si="105">SUM(J316:K316)</f>
        <v>8.6072302923040276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3.7242503641404228</v>
      </c>
      <c r="C317" s="302">
        <v>4.946753266385536</v>
      </c>
      <c r="D317" s="302">
        <f t="shared" si="103"/>
        <v>8.6710036305259592</v>
      </c>
      <c r="E317" s="303"/>
      <c r="F317" s="302">
        <v>4.325923429441529</v>
      </c>
      <c r="G317" s="302">
        <v>5.1150289034625382</v>
      </c>
      <c r="H317" s="302">
        <f t="shared" si="104"/>
        <v>9.4409523329040681</v>
      </c>
      <c r="I317" s="303"/>
      <c r="J317" s="302">
        <v>5.1001307547938568</v>
      </c>
      <c r="K317" s="302">
        <v>4.0754953201653477</v>
      </c>
      <c r="L317" s="302">
        <f t="shared" si="105"/>
        <v>9.1756260749592045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7.7315875904977149</v>
      </c>
      <c r="C318" s="302">
        <v>1.9082046005312945</v>
      </c>
      <c r="D318" s="302">
        <f t="shared" si="103"/>
        <v>9.6397921910290094</v>
      </c>
      <c r="E318" s="303"/>
      <c r="F318" s="302">
        <v>6.8108147997961952</v>
      </c>
      <c r="G318" s="302">
        <v>1.871965647327718</v>
      </c>
      <c r="H318" s="302">
        <f t="shared" si="104"/>
        <v>8.6827804471239141</v>
      </c>
      <c r="I318" s="303"/>
      <c r="J318" s="302">
        <v>5.2230418176104889</v>
      </c>
      <c r="K318" s="302">
        <v>1.8293240205934578</v>
      </c>
      <c r="L318" s="302">
        <f t="shared" si="105"/>
        <v>7.0523658382039471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7.1535652624983875E-2</v>
      </c>
      <c r="C319" s="302">
        <v>0.40006180741737801</v>
      </c>
      <c r="D319" s="302">
        <f t="shared" si="103"/>
        <v>0.47159746004236192</v>
      </c>
      <c r="E319" s="303"/>
      <c r="F319" s="302">
        <v>8.4398756710171538E-2</v>
      </c>
      <c r="G319" s="302">
        <v>0.24597592907689436</v>
      </c>
      <c r="H319" s="302">
        <f t="shared" si="104"/>
        <v>0.33037468578706591</v>
      </c>
      <c r="I319" s="303"/>
      <c r="J319" s="302">
        <v>0.14976703034837077</v>
      </c>
      <c r="K319" s="302">
        <v>0.21024357189718088</v>
      </c>
      <c r="L319" s="302">
        <f t="shared" si="105"/>
        <v>0.36001060224555165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0.91530013624730777</v>
      </c>
      <c r="C320" s="302">
        <v>0.32448290625942561</v>
      </c>
      <c r="D320" s="302">
        <f t="shared" si="103"/>
        <v>1.2397830425067333</v>
      </c>
      <c r="E320" s="303"/>
      <c r="F320" s="302">
        <v>0.88203379035786533</v>
      </c>
      <c r="G320" s="302">
        <v>0.30193136671959175</v>
      </c>
      <c r="H320" s="302">
        <f t="shared" si="104"/>
        <v>1.183965157077457</v>
      </c>
      <c r="I320" s="303"/>
      <c r="J320" s="302">
        <v>0.83444063516629363</v>
      </c>
      <c r="K320" s="302">
        <v>0.31841971643665495</v>
      </c>
      <c r="L320" s="302">
        <f t="shared" si="105"/>
        <v>1.1528603516029485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0.70314268423071291</v>
      </c>
      <c r="C321" s="302">
        <v>0.22317891583393554</v>
      </c>
      <c r="D321" s="302">
        <f t="shared" si="103"/>
        <v>0.92632160006464848</v>
      </c>
      <c r="E321" s="303"/>
      <c r="F321" s="302">
        <v>0.67474285719175231</v>
      </c>
      <c r="G321" s="302">
        <v>0.18789029084597933</v>
      </c>
      <c r="H321" s="302">
        <f t="shared" si="104"/>
        <v>0.86263314803773161</v>
      </c>
      <c r="I321" s="303"/>
      <c r="J321" s="302">
        <v>0.65341700716861328</v>
      </c>
      <c r="K321" s="302">
        <v>0.23135511177648946</v>
      </c>
      <c r="L321" s="302">
        <f t="shared" si="105"/>
        <v>0.88477211894510277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6.9837502038681179E-2</v>
      </c>
      <c r="C322" s="302">
        <v>0.29193066317932126</v>
      </c>
      <c r="D322" s="302">
        <f t="shared" si="103"/>
        <v>0.36176816521800242</v>
      </c>
      <c r="E322" s="303"/>
      <c r="F322" s="302">
        <v>5.3855792069380189E-2</v>
      </c>
      <c r="G322" s="302">
        <v>0.20947665850654776</v>
      </c>
      <c r="H322" s="302">
        <f t="shared" si="104"/>
        <v>0.26333245057592797</v>
      </c>
      <c r="I322" s="303"/>
      <c r="J322" s="302">
        <v>7.4581568019311872E-2</v>
      </c>
      <c r="K322" s="302">
        <v>0.17867803327875126</v>
      </c>
      <c r="L322" s="302">
        <f t="shared" si="105"/>
        <v>0.25325960129806313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0.5968438069163623</v>
      </c>
      <c r="C323" s="302">
        <v>0.57358687252766183</v>
      </c>
      <c r="D323" s="302">
        <f t="shared" si="103"/>
        <v>1.1704306794440242</v>
      </c>
      <c r="E323" s="303"/>
      <c r="F323" s="302">
        <v>0.44626007987299704</v>
      </c>
      <c r="G323" s="302">
        <v>0.41452784972903184</v>
      </c>
      <c r="H323" s="302">
        <f t="shared" si="104"/>
        <v>0.86078792960202888</v>
      </c>
      <c r="I323" s="303"/>
      <c r="J323" s="302">
        <v>0.31958614015121417</v>
      </c>
      <c r="K323" s="302">
        <v>0.35473020766904184</v>
      </c>
      <c r="L323" s="302">
        <f t="shared" si="105"/>
        <v>0.67431634782025607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18.292985383494852</v>
      </c>
      <c r="C325" s="311">
        <f t="shared" ref="C325:D325" si="106">SUM(C315:C323)</f>
        <v>12.279014616505195</v>
      </c>
      <c r="D325" s="311">
        <f t="shared" si="106"/>
        <v>30.572000000000049</v>
      </c>
      <c r="E325" s="311"/>
      <c r="F325" s="311">
        <f t="shared" ref="F325:H325" si="107">SUM(F315:F323)</f>
        <v>19.270351898139602</v>
      </c>
      <c r="G325" s="311">
        <f t="shared" si="107"/>
        <v>12.336648101860396</v>
      </c>
      <c r="H325" s="311">
        <f t="shared" si="107"/>
        <v>31.606999999999996</v>
      </c>
      <c r="I325" s="311"/>
      <c r="J325" s="311">
        <f t="shared" ref="J325:L325" si="108">SUM(J315:J323)</f>
        <v>18.926448438115653</v>
      </c>
      <c r="K325" s="311">
        <f t="shared" si="108"/>
        <v>11.720551561884333</v>
      </c>
      <c r="L325" s="311">
        <f t="shared" si="108"/>
        <v>30.646999999999995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0.48970729763696919</v>
      </c>
      <c r="C332" s="302">
        <v>0.6224009650279031</v>
      </c>
      <c r="D332" s="302">
        <f>SUM(B332:C332)</f>
        <v>1.1121082626648722</v>
      </c>
      <c r="E332" s="303"/>
      <c r="F332" s="302">
        <v>0.54086744315992774</v>
      </c>
      <c r="G332" s="302">
        <v>0.49987415953344772</v>
      </c>
      <c r="H332" s="302">
        <f>SUM(F332:G332)</f>
        <v>1.0407416026933753</v>
      </c>
      <c r="I332" s="303"/>
      <c r="J332" s="302">
        <v>0.57381051494271063</v>
      </c>
      <c r="K332" s="302">
        <v>0.40080648695194476</v>
      </c>
      <c r="L332" s="302">
        <f>SUM(J332:K332)</f>
        <v>0.97461700189465539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11.653807433049426</v>
      </c>
      <c r="C333" s="302">
        <v>9.8359918965485491</v>
      </c>
      <c r="D333" s="302">
        <f t="shared" ref="D333:D340" si="109">SUM(B333:C333)</f>
        <v>21.489799329597975</v>
      </c>
      <c r="E333" s="303"/>
      <c r="F333" s="302">
        <v>14.361121854272421</v>
      </c>
      <c r="G333" s="302">
        <v>7.8948721877748778</v>
      </c>
      <c r="H333" s="302">
        <f t="shared" ref="H333:H340" si="110">SUM(F333:G333)</f>
        <v>22.255994042047298</v>
      </c>
      <c r="I333" s="303"/>
      <c r="J333" s="302">
        <v>16.504811811798785</v>
      </c>
      <c r="K333" s="302">
        <v>9.0759694793393404</v>
      </c>
      <c r="L333" s="302">
        <f t="shared" ref="L333:L340" si="111">SUM(J333:K333)</f>
        <v>25.580781291138123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1.5574033032242398</v>
      </c>
      <c r="C334" s="302">
        <v>1.6573084035389574</v>
      </c>
      <c r="D334" s="302">
        <f t="shared" si="109"/>
        <v>3.2147117067631972</v>
      </c>
      <c r="E334" s="303"/>
      <c r="F334" s="302">
        <v>1.7997830186469341</v>
      </c>
      <c r="G334" s="302">
        <v>1.3362395921457182</v>
      </c>
      <c r="H334" s="302">
        <f t="shared" si="110"/>
        <v>3.1360226107926525</v>
      </c>
      <c r="I334" s="303"/>
      <c r="J334" s="302">
        <v>2.9133521848074841</v>
      </c>
      <c r="K334" s="302">
        <v>1.0932881440867075</v>
      </c>
      <c r="L334" s="302">
        <f t="shared" si="111"/>
        <v>4.0066403288941919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2.5290013525211488</v>
      </c>
      <c r="C335" s="302">
        <v>0.45488767201581004</v>
      </c>
      <c r="D335" s="302">
        <f t="shared" si="109"/>
        <v>2.9838890245369587</v>
      </c>
      <c r="E335" s="303"/>
      <c r="F335" s="302">
        <v>2.331121502301893</v>
      </c>
      <c r="G335" s="302">
        <v>0.33055506483924263</v>
      </c>
      <c r="H335" s="302">
        <f t="shared" si="110"/>
        <v>2.6616765671411358</v>
      </c>
      <c r="I335" s="303"/>
      <c r="J335" s="302">
        <v>1.7256787958362831</v>
      </c>
      <c r="K335" s="302">
        <v>0.3197288401469387</v>
      </c>
      <c r="L335" s="302">
        <f t="shared" si="111"/>
        <v>2.0454076359832216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0.50150655285938073</v>
      </c>
      <c r="C336" s="302">
        <v>0.58504374627686662</v>
      </c>
      <c r="D336" s="302">
        <f t="shared" si="109"/>
        <v>1.0865502991362472</v>
      </c>
      <c r="E336" s="303"/>
      <c r="F336" s="302">
        <v>0.36149493294635243</v>
      </c>
      <c r="G336" s="302">
        <v>0.42641041575252925</v>
      </c>
      <c r="H336" s="302">
        <f t="shared" si="110"/>
        <v>0.78790534869888162</v>
      </c>
      <c r="I336" s="303"/>
      <c r="J336" s="302">
        <v>0.28433114860110414</v>
      </c>
      <c r="K336" s="302">
        <v>0.4763807039294774</v>
      </c>
      <c r="L336" s="302">
        <f t="shared" si="111"/>
        <v>0.7607118525305816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9.1405626313250075</v>
      </c>
      <c r="C337" s="302">
        <v>1.2168241097099726</v>
      </c>
      <c r="D337" s="302">
        <f t="shared" si="109"/>
        <v>10.357386741034979</v>
      </c>
      <c r="E337" s="303"/>
      <c r="F337" s="302">
        <v>8.859679288610609</v>
      </c>
      <c r="G337" s="302">
        <v>0.8543868040766287</v>
      </c>
      <c r="H337" s="302">
        <f t="shared" si="110"/>
        <v>9.7140660926872382</v>
      </c>
      <c r="I337" s="303"/>
      <c r="J337" s="302">
        <v>10.153798665226022</v>
      </c>
      <c r="K337" s="302">
        <v>0.89356085899564752</v>
      </c>
      <c r="L337" s="302">
        <f t="shared" si="111"/>
        <v>11.047359524221669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0.30812561357972112</v>
      </c>
      <c r="C338" s="302">
        <v>0.1514116944443229</v>
      </c>
      <c r="D338" s="302">
        <f t="shared" si="109"/>
        <v>0.45953730802404402</v>
      </c>
      <c r="E338" s="303"/>
      <c r="F338" s="302">
        <v>0.23551694701100365</v>
      </c>
      <c r="G338" s="302">
        <v>0.14431156562975245</v>
      </c>
      <c r="H338" s="302">
        <f t="shared" si="110"/>
        <v>0.37982851264075612</v>
      </c>
      <c r="I338" s="303"/>
      <c r="J338" s="302">
        <v>0.24888671258772496</v>
      </c>
      <c r="K338" s="302">
        <v>0.19270367672924943</v>
      </c>
      <c r="L338" s="302">
        <f t="shared" si="111"/>
        <v>0.44159038931697436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0.18722802039463951</v>
      </c>
      <c r="C339" s="302">
        <v>0.67258412461363581</v>
      </c>
      <c r="D339" s="302">
        <f t="shared" si="109"/>
        <v>0.8598121450082753</v>
      </c>
      <c r="E339" s="303"/>
      <c r="F339" s="302">
        <v>0.14087229072486407</v>
      </c>
      <c r="G339" s="302">
        <v>0.89815131569173445</v>
      </c>
      <c r="H339" s="302">
        <f t="shared" si="110"/>
        <v>1.0390236064165985</v>
      </c>
      <c r="I339" s="303"/>
      <c r="J339" s="302">
        <v>0.18804991775035604</v>
      </c>
      <c r="K339" s="302">
        <v>0.8584888610462531</v>
      </c>
      <c r="L339" s="302">
        <f t="shared" si="111"/>
        <v>1.0465387787966092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2.1976708098775153</v>
      </c>
      <c r="C340" s="302">
        <v>0.46653437335601111</v>
      </c>
      <c r="D340" s="302">
        <f t="shared" si="109"/>
        <v>2.6642051832335265</v>
      </c>
      <c r="E340" s="303"/>
      <c r="F340" s="302">
        <v>1.6022038122353908</v>
      </c>
      <c r="G340" s="302">
        <v>0.38353780464670739</v>
      </c>
      <c r="H340" s="302">
        <f t="shared" si="110"/>
        <v>1.9857416168820983</v>
      </c>
      <c r="I340" s="303"/>
      <c r="J340" s="302">
        <v>0.78421222285768932</v>
      </c>
      <c r="K340" s="302">
        <v>0.45414097436629025</v>
      </c>
      <c r="L340" s="302">
        <f t="shared" si="111"/>
        <v>1.2383531972239796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28.565013014468047</v>
      </c>
      <c r="C342" s="311">
        <f t="shared" ref="C342:D342" si="112">SUM(C332:C340)</f>
        <v>15.662986985532028</v>
      </c>
      <c r="D342" s="311">
        <f t="shared" si="112"/>
        <v>44.22800000000008</v>
      </c>
      <c r="E342" s="311"/>
      <c r="F342" s="311">
        <f t="shared" ref="F342:H342" si="113">SUM(F332:F340)</f>
        <v>30.232661089909399</v>
      </c>
      <c r="G342" s="311">
        <f t="shared" si="113"/>
        <v>12.768338910090639</v>
      </c>
      <c r="H342" s="311">
        <f t="shared" si="113"/>
        <v>43.001000000000033</v>
      </c>
      <c r="I342" s="311"/>
      <c r="J342" s="311">
        <f t="shared" ref="J342:L342" si="114">SUM(J332:J340)</f>
        <v>33.376931974408159</v>
      </c>
      <c r="K342" s="311">
        <f t="shared" si="114"/>
        <v>13.765068025591848</v>
      </c>
      <c r="L342" s="311">
        <f t="shared" si="114"/>
        <v>47.14200000000001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2.0384909859833176</v>
      </c>
      <c r="C349" s="302">
        <v>0.92413699563541507</v>
      </c>
      <c r="D349" s="302">
        <f>SUM(B349:C349)</f>
        <v>2.9626279816187324</v>
      </c>
      <c r="E349" s="303"/>
      <c r="F349" s="302">
        <v>2.1867707781698229</v>
      </c>
      <c r="G349" s="302">
        <v>0.86480212716290505</v>
      </c>
      <c r="H349" s="302">
        <f>SUM(F349:G349)</f>
        <v>3.0515729053327281</v>
      </c>
      <c r="I349" s="303"/>
      <c r="J349" s="302">
        <v>2.393905122241613</v>
      </c>
      <c r="K349" s="302">
        <v>0.84834055312880829</v>
      </c>
      <c r="L349" s="302">
        <f>SUM(J349:K349)</f>
        <v>3.2422456753704214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18.996203941011494</v>
      </c>
      <c r="C350" s="302">
        <v>5.765098974701278</v>
      </c>
      <c r="D350" s="302">
        <f t="shared" ref="D350:D357" si="115">SUM(B350:C350)</f>
        <v>24.761302915712772</v>
      </c>
      <c r="E350" s="303"/>
      <c r="F350" s="302">
        <v>19.490439148544059</v>
      </c>
      <c r="G350" s="302">
        <v>6.2457848922093966</v>
      </c>
      <c r="H350" s="302">
        <f t="shared" ref="H350:H357" si="116">SUM(F350:G350)</f>
        <v>25.736224040753456</v>
      </c>
      <c r="I350" s="303"/>
      <c r="J350" s="302">
        <v>21.743161613701037</v>
      </c>
      <c r="K350" s="302">
        <v>6.8543241930670993</v>
      </c>
      <c r="L350" s="302">
        <f t="shared" ref="L350:L357" si="117">SUM(J350:K350)</f>
        <v>28.597485806768137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6.8128528419383318</v>
      </c>
      <c r="C351" s="302">
        <v>2.3616641062501249</v>
      </c>
      <c r="D351" s="302">
        <f t="shared" si="115"/>
        <v>9.1745169481884563</v>
      </c>
      <c r="E351" s="303"/>
      <c r="F351" s="302">
        <v>7.0808956156154377</v>
      </c>
      <c r="G351" s="302">
        <v>2.3445794970622877</v>
      </c>
      <c r="H351" s="302">
        <f t="shared" si="116"/>
        <v>9.4254751126777254</v>
      </c>
      <c r="I351" s="303"/>
      <c r="J351" s="302">
        <v>12.396696318681467</v>
      </c>
      <c r="K351" s="302">
        <v>3.0769969061851974</v>
      </c>
      <c r="L351" s="302">
        <f t="shared" si="117"/>
        <v>15.473693224866665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5.3079750921191096</v>
      </c>
      <c r="C352" s="302">
        <v>0.49968504784861456</v>
      </c>
      <c r="D352" s="302">
        <f t="shared" si="115"/>
        <v>5.8076601399677239</v>
      </c>
      <c r="E352" s="303"/>
      <c r="F352" s="302">
        <v>4.4927180555783783</v>
      </c>
      <c r="G352" s="302">
        <v>0.48007399995978489</v>
      </c>
      <c r="H352" s="302">
        <f t="shared" si="116"/>
        <v>4.9727920555381635</v>
      </c>
      <c r="I352" s="303"/>
      <c r="J352" s="302">
        <v>2.7478139388026674</v>
      </c>
      <c r="K352" s="302">
        <v>0.34983686372283457</v>
      </c>
      <c r="L352" s="302">
        <f t="shared" si="117"/>
        <v>3.0976508025255018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0.5837546072597648</v>
      </c>
      <c r="C353" s="302">
        <v>0.41847172215713213</v>
      </c>
      <c r="D353" s="302">
        <f t="shared" si="115"/>
        <v>1.0022263294168969</v>
      </c>
      <c r="E353" s="303"/>
      <c r="F353" s="302">
        <v>0.45066863332258894</v>
      </c>
      <c r="G353" s="302">
        <v>0.26829582272338348</v>
      </c>
      <c r="H353" s="302">
        <f t="shared" si="116"/>
        <v>0.71896445604597248</v>
      </c>
      <c r="I353" s="303"/>
      <c r="J353" s="302">
        <v>0.29273992243516267</v>
      </c>
      <c r="K353" s="302">
        <v>0.20271631769898585</v>
      </c>
      <c r="L353" s="302">
        <f t="shared" si="117"/>
        <v>0.49545624013414852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18.130801292498262</v>
      </c>
      <c r="C354" s="302">
        <v>2.1596921546852705</v>
      </c>
      <c r="D354" s="302">
        <f t="shared" si="115"/>
        <v>20.290493447183533</v>
      </c>
      <c r="E354" s="303"/>
      <c r="F354" s="302">
        <v>16.147257793414894</v>
      </c>
      <c r="G354" s="302">
        <v>2.1584409857376547</v>
      </c>
      <c r="H354" s="302">
        <f t="shared" si="116"/>
        <v>18.30569877915255</v>
      </c>
      <c r="I354" s="303"/>
      <c r="J354" s="302">
        <v>14.900545288316701</v>
      </c>
      <c r="K354" s="302">
        <v>2.6867499396771546</v>
      </c>
      <c r="L354" s="302">
        <f t="shared" si="117"/>
        <v>17.587295227993856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0.89488844850586602</v>
      </c>
      <c r="C355" s="302">
        <v>0.15176245791874848</v>
      </c>
      <c r="D355" s="302">
        <f t="shared" si="115"/>
        <v>1.0466509064246146</v>
      </c>
      <c r="E355" s="303"/>
      <c r="F355" s="302">
        <v>0.75064377268939309</v>
      </c>
      <c r="G355" s="302">
        <v>0.12261491528328543</v>
      </c>
      <c r="H355" s="302">
        <f t="shared" si="116"/>
        <v>0.87325868797267847</v>
      </c>
      <c r="I355" s="303"/>
      <c r="J355" s="302">
        <v>0.78760419908941615</v>
      </c>
      <c r="K355" s="302">
        <v>0.11316316486199481</v>
      </c>
      <c r="L355" s="302">
        <f t="shared" si="117"/>
        <v>0.90076736395141099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0.26479606752983142</v>
      </c>
      <c r="C356" s="302">
        <v>0.19087650649945886</v>
      </c>
      <c r="D356" s="302">
        <f t="shared" si="115"/>
        <v>0.45567257402929029</v>
      </c>
      <c r="E356" s="303"/>
      <c r="F356" s="302">
        <v>0.19472090646756596</v>
      </c>
      <c r="G356" s="302">
        <v>0.16180003519679798</v>
      </c>
      <c r="H356" s="302">
        <f t="shared" si="116"/>
        <v>0.35652094166436393</v>
      </c>
      <c r="I356" s="303"/>
      <c r="J356" s="302">
        <v>0.13975573724788812</v>
      </c>
      <c r="K356" s="302">
        <v>9.0539966340789341E-2</v>
      </c>
      <c r="L356" s="302">
        <f t="shared" si="117"/>
        <v>0.23029570358867746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2.9275476028154177</v>
      </c>
      <c r="C357" s="302">
        <v>0.50130115464257285</v>
      </c>
      <c r="D357" s="302">
        <f t="shared" si="115"/>
        <v>3.4288487574579904</v>
      </c>
      <c r="E357" s="303"/>
      <c r="F357" s="302">
        <v>2.0131768740526454</v>
      </c>
      <c r="G357" s="302">
        <v>0.3823161468097882</v>
      </c>
      <c r="H357" s="302">
        <f t="shared" si="116"/>
        <v>2.3954930208624337</v>
      </c>
      <c r="I357" s="303"/>
      <c r="J357" s="302">
        <v>2.626954673959446</v>
      </c>
      <c r="K357" s="302">
        <v>0.22515528084170966</v>
      </c>
      <c r="L357" s="302">
        <f t="shared" si="117"/>
        <v>2.8521099548011559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55.957310879661385</v>
      </c>
      <c r="C359" s="311">
        <f t="shared" ref="C359:D359" si="118">SUM(C349:C357)</f>
        <v>12.972689120338615</v>
      </c>
      <c r="D359" s="311">
        <f t="shared" si="118"/>
        <v>68.930000000000007</v>
      </c>
      <c r="E359" s="311"/>
      <c r="F359" s="311">
        <f t="shared" ref="F359:H359" si="119">SUM(F349:F357)</f>
        <v>52.807291577854784</v>
      </c>
      <c r="G359" s="311">
        <f t="shared" si="119"/>
        <v>13.028708422145286</v>
      </c>
      <c r="H359" s="311">
        <f t="shared" si="119"/>
        <v>65.83600000000007</v>
      </c>
      <c r="I359" s="311"/>
      <c r="J359" s="311">
        <f t="shared" ref="J359:L359" si="120">SUM(J349:J357)</f>
        <v>58.029176814475392</v>
      </c>
      <c r="K359" s="311">
        <f t="shared" si="120"/>
        <v>14.447823185524575</v>
      </c>
      <c r="L359" s="311">
        <f t="shared" si="120"/>
        <v>72.476999999999975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0.30332205528355832</v>
      </c>
      <c r="C366" s="302">
        <v>0.31310009202039507</v>
      </c>
      <c r="D366" s="302">
        <f>SUM(B366:C366)</f>
        <v>0.61642214730395339</v>
      </c>
      <c r="E366" s="303"/>
      <c r="F366" s="302">
        <v>0.27592826311272023</v>
      </c>
      <c r="G366" s="302">
        <v>0.40996778166975972</v>
      </c>
      <c r="H366" s="302">
        <f>SUM(F366:G366)</f>
        <v>0.68589604478248001</v>
      </c>
      <c r="I366" s="303"/>
      <c r="J366" s="302">
        <v>0.31036622004206671</v>
      </c>
      <c r="K366" s="302">
        <v>0.47239808469128697</v>
      </c>
      <c r="L366" s="302">
        <f>SUM(J366:K366)</f>
        <v>0.78276430473335368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0.86858269898790896</v>
      </c>
      <c r="C367" s="302">
        <v>0.53901955945025914</v>
      </c>
      <c r="D367" s="302">
        <f t="shared" ref="D367:D374" si="121">SUM(B367:C367)</f>
        <v>1.407602258438168</v>
      </c>
      <c r="E367" s="303"/>
      <c r="F367" s="302">
        <v>0.95375215975813166</v>
      </c>
      <c r="G367" s="302">
        <v>0.69868393940601781</v>
      </c>
      <c r="H367" s="302">
        <f t="shared" ref="H367:H374" si="122">SUM(F367:G367)</f>
        <v>1.6524360991641496</v>
      </c>
      <c r="I367" s="303"/>
      <c r="J367" s="302">
        <v>1.2186743219340712</v>
      </c>
      <c r="K367" s="302">
        <v>0.78894772069361074</v>
      </c>
      <c r="L367" s="302">
        <f t="shared" ref="L367:L374" si="123">SUM(J367:K367)</f>
        <v>2.0076220426276818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1.5522541998560639</v>
      </c>
      <c r="C368" s="302">
        <v>1.2146449511761754</v>
      </c>
      <c r="D368" s="302">
        <f t="shared" si="121"/>
        <v>2.7668991510322396</v>
      </c>
      <c r="E368" s="303"/>
      <c r="F368" s="302">
        <v>1.0833307148233084</v>
      </c>
      <c r="G368" s="302">
        <v>1.6044647063912125</v>
      </c>
      <c r="H368" s="302">
        <f t="shared" si="122"/>
        <v>2.687795421214521</v>
      </c>
      <c r="I368" s="303"/>
      <c r="J368" s="302">
        <v>1.234400933855142</v>
      </c>
      <c r="K368" s="302">
        <v>1.6333538852321694</v>
      </c>
      <c r="L368" s="302">
        <f t="shared" si="123"/>
        <v>2.8677548190873114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1.473846283326268</v>
      </c>
      <c r="C369" s="302">
        <v>0.45903080169423072</v>
      </c>
      <c r="D369" s="302">
        <f t="shared" si="121"/>
        <v>1.9328770850204986</v>
      </c>
      <c r="E369" s="303"/>
      <c r="F369" s="302">
        <v>1.6382102085736303</v>
      </c>
      <c r="G369" s="302">
        <v>0.5697890752130812</v>
      </c>
      <c r="H369" s="302">
        <f t="shared" si="122"/>
        <v>2.2079992837867115</v>
      </c>
      <c r="I369" s="303"/>
      <c r="J369" s="302">
        <v>1.7943891869903295</v>
      </c>
      <c r="K369" s="302">
        <v>0.78743520208596107</v>
      </c>
      <c r="L369" s="302">
        <f t="shared" si="123"/>
        <v>2.5818243890762904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0.17813961585023633</v>
      </c>
      <c r="C370" s="302">
        <v>1.0056751998432072</v>
      </c>
      <c r="D370" s="302">
        <f t="shared" si="121"/>
        <v>1.1838148156934436</v>
      </c>
      <c r="E370" s="303"/>
      <c r="F370" s="302">
        <v>9.851367829925145E-2</v>
      </c>
      <c r="G370" s="302">
        <v>0.96942800024017339</v>
      </c>
      <c r="H370" s="302">
        <f t="shared" si="122"/>
        <v>1.0679416785394249</v>
      </c>
      <c r="I370" s="303"/>
      <c r="J370" s="302">
        <v>0.12139827842394159</v>
      </c>
      <c r="K370" s="302">
        <v>1.029571840315419</v>
      </c>
      <c r="L370" s="302">
        <f t="shared" si="123"/>
        <v>1.1509701187393606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0.58745875274192383</v>
      </c>
      <c r="C371" s="302">
        <v>0.54746419182471628</v>
      </c>
      <c r="D371" s="302">
        <f t="shared" si="121"/>
        <v>1.13492294456664</v>
      </c>
      <c r="E371" s="303"/>
      <c r="F371" s="302">
        <v>0.54925002830988534</v>
      </c>
      <c r="G371" s="302">
        <v>0.62229689061125171</v>
      </c>
      <c r="H371" s="302">
        <f t="shared" si="122"/>
        <v>1.1715469189211372</v>
      </c>
      <c r="I371" s="303"/>
      <c r="J371" s="302">
        <v>0.45174515929737935</v>
      </c>
      <c r="K371" s="302">
        <v>0.80265430943071148</v>
      </c>
      <c r="L371" s="302">
        <f t="shared" si="123"/>
        <v>1.2543994687280908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0.51982532849863305</v>
      </c>
      <c r="C372" s="302">
        <v>0.49421800175815972</v>
      </c>
      <c r="D372" s="302">
        <f t="shared" si="121"/>
        <v>1.0140433302567928</v>
      </c>
      <c r="E372" s="303"/>
      <c r="F372" s="302">
        <v>0.53322629227829932</v>
      </c>
      <c r="G372" s="302">
        <v>0.57826968642499266</v>
      </c>
      <c r="H372" s="302">
        <f t="shared" si="122"/>
        <v>1.1114959787032919</v>
      </c>
      <c r="I372" s="303"/>
      <c r="J372" s="302">
        <v>0.600777566706857</v>
      </c>
      <c r="K372" s="302">
        <v>0.82620392322932179</v>
      </c>
      <c r="L372" s="302">
        <f t="shared" si="123"/>
        <v>1.4269814899361788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1.6334669668639164E-2</v>
      </c>
      <c r="C373" s="302">
        <v>0.17882813583045004</v>
      </c>
      <c r="D373" s="302">
        <f t="shared" si="121"/>
        <v>0.19516280549908921</v>
      </c>
      <c r="E373" s="303"/>
      <c r="F373" s="302">
        <v>1.3193730625626916E-2</v>
      </c>
      <c r="G373" s="302">
        <v>0.17980140230454089</v>
      </c>
      <c r="H373" s="302">
        <f t="shared" si="122"/>
        <v>0.19299513293016782</v>
      </c>
      <c r="I373" s="303"/>
      <c r="J373" s="302">
        <v>3.1479368180726747E-2</v>
      </c>
      <c r="K373" s="302">
        <v>0.19862978443888948</v>
      </c>
      <c r="L373" s="302">
        <f t="shared" si="123"/>
        <v>0.23010915261961623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0.63847615973634775</v>
      </c>
      <c r="C374" s="302">
        <v>1.2527793024528235</v>
      </c>
      <c r="D374" s="302">
        <f t="shared" si="121"/>
        <v>1.8912554621891713</v>
      </c>
      <c r="E374" s="303"/>
      <c r="F374" s="302">
        <v>0.66707495968714969</v>
      </c>
      <c r="G374" s="302">
        <v>1.169818482270977</v>
      </c>
      <c r="H374" s="302">
        <f t="shared" si="122"/>
        <v>1.8368934419581266</v>
      </c>
      <c r="I374" s="303"/>
      <c r="J374" s="302">
        <v>0.56161189251355603</v>
      </c>
      <c r="K374" s="302">
        <v>1.1589623219385818</v>
      </c>
      <c r="L374" s="302">
        <f t="shared" si="123"/>
        <v>1.7205742144521379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6.1382397639495787</v>
      </c>
      <c r="C376" s="311">
        <f t="shared" ref="C376:D376" si="124">SUM(C366:C374)</f>
        <v>6.0047602360504175</v>
      </c>
      <c r="D376" s="311">
        <f t="shared" si="124"/>
        <v>12.142999999999997</v>
      </c>
      <c r="E376" s="311"/>
      <c r="F376" s="311">
        <f t="shared" ref="F376:H376" si="125">SUM(F366:F374)</f>
        <v>5.8124800354680026</v>
      </c>
      <c r="G376" s="311">
        <f t="shared" si="125"/>
        <v>6.8025199645320074</v>
      </c>
      <c r="H376" s="311">
        <f t="shared" si="125"/>
        <v>12.615000000000011</v>
      </c>
      <c r="I376" s="311"/>
      <c r="J376" s="311">
        <f t="shared" ref="J376:L376" si="126">SUM(J366:J374)</f>
        <v>6.3248429279440703</v>
      </c>
      <c r="K376" s="311">
        <f t="shared" si="126"/>
        <v>7.6981570720559525</v>
      </c>
      <c r="L376" s="311">
        <f t="shared" si="126"/>
        <v>14.023000000000021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0.433277170767984</v>
      </c>
      <c r="C383" s="302">
        <v>0.54854260621807516</v>
      </c>
      <c r="D383" s="302">
        <f>SUM(B383:C383)</f>
        <v>0.98181977698605916</v>
      </c>
      <c r="E383" s="303"/>
      <c r="F383" s="302">
        <v>0.68032489482628289</v>
      </c>
      <c r="G383" s="302">
        <v>0.30484678886620525</v>
      </c>
      <c r="H383" s="302">
        <f>SUM(F383:G383)</f>
        <v>0.9851716836924882</v>
      </c>
      <c r="I383" s="303"/>
      <c r="J383" s="302">
        <v>0.42625635083521163</v>
      </c>
      <c r="K383" s="302">
        <v>0.26796155634659941</v>
      </c>
      <c r="L383" s="302">
        <f>SUM(J383:K383)</f>
        <v>0.69421790718181109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1.8313368951864495</v>
      </c>
      <c r="C384" s="302">
        <v>1.2434485092118339</v>
      </c>
      <c r="D384" s="302">
        <f t="shared" ref="D384:D391" si="127">SUM(B384:C384)</f>
        <v>3.0747854043982832</v>
      </c>
      <c r="E384" s="303"/>
      <c r="F384" s="302">
        <v>1.9978556541394299</v>
      </c>
      <c r="G384" s="302">
        <v>0.7375170490408971</v>
      </c>
      <c r="H384" s="302">
        <f t="shared" ref="H384:H391" si="128">SUM(F384:G384)</f>
        <v>2.7353727031803272</v>
      </c>
      <c r="I384" s="303"/>
      <c r="J384" s="302">
        <v>1.6606621216308435</v>
      </c>
      <c r="K384" s="302">
        <v>0.68555699186049257</v>
      </c>
      <c r="L384" s="302">
        <f t="shared" ref="L384:L391" si="129">SUM(J384:K384)</f>
        <v>2.3462191134913359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1.1376720022795019</v>
      </c>
      <c r="C385" s="302">
        <v>0.8761684420933239</v>
      </c>
      <c r="D385" s="302">
        <f t="shared" si="127"/>
        <v>2.0138404443728257</v>
      </c>
      <c r="E385" s="303"/>
      <c r="F385" s="302">
        <v>1.4451000083468157</v>
      </c>
      <c r="G385" s="302">
        <v>0.45002224323895645</v>
      </c>
      <c r="H385" s="302">
        <f t="shared" si="128"/>
        <v>1.8951222515857722</v>
      </c>
      <c r="I385" s="303"/>
      <c r="J385" s="302">
        <v>1.2598351957801723</v>
      </c>
      <c r="K385" s="302">
        <v>0.38807390081451149</v>
      </c>
      <c r="L385" s="302">
        <f t="shared" si="129"/>
        <v>1.6479090965946839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1.4794126917808115</v>
      </c>
      <c r="C386" s="302">
        <v>0.46644195638897507</v>
      </c>
      <c r="D386" s="302">
        <f t="shared" si="127"/>
        <v>1.9458546481697865</v>
      </c>
      <c r="E386" s="303"/>
      <c r="F386" s="302">
        <v>1.1695925055693148</v>
      </c>
      <c r="G386" s="302">
        <v>0.52211520709340253</v>
      </c>
      <c r="H386" s="302">
        <f t="shared" si="128"/>
        <v>1.6917077126627174</v>
      </c>
      <c r="I386" s="303"/>
      <c r="J386" s="302">
        <v>0.87695064996408301</v>
      </c>
      <c r="K386" s="302">
        <v>0.56503594816993963</v>
      </c>
      <c r="L386" s="302">
        <f t="shared" si="129"/>
        <v>1.4419865981340227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0.10557232259924999</v>
      </c>
      <c r="C387" s="302">
        <v>0.91135437172676304</v>
      </c>
      <c r="D387" s="302">
        <f t="shared" si="127"/>
        <v>1.0169266943260131</v>
      </c>
      <c r="E387" s="303"/>
      <c r="F387" s="302">
        <v>0.1797738026805806</v>
      </c>
      <c r="G387" s="302">
        <v>0.379390346679851</v>
      </c>
      <c r="H387" s="302">
        <f t="shared" si="128"/>
        <v>0.55916414936043157</v>
      </c>
      <c r="I387" s="303"/>
      <c r="J387" s="302">
        <v>0.19873702469188817</v>
      </c>
      <c r="K387" s="302">
        <v>0.34687093257258378</v>
      </c>
      <c r="L387" s="302">
        <f t="shared" si="129"/>
        <v>0.54560795726447198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2.0053189246416472</v>
      </c>
      <c r="C388" s="302">
        <v>0.78860794777176735</v>
      </c>
      <c r="D388" s="302">
        <f t="shared" si="127"/>
        <v>2.7939268724134143</v>
      </c>
      <c r="E388" s="303"/>
      <c r="F388" s="302">
        <v>2.505348707495632</v>
      </c>
      <c r="G388" s="302">
        <v>0.6708404951939998</v>
      </c>
      <c r="H388" s="302">
        <f t="shared" si="128"/>
        <v>3.1761892026896317</v>
      </c>
      <c r="I388" s="303"/>
      <c r="J388" s="302">
        <v>1.6088398676963442</v>
      </c>
      <c r="K388" s="302">
        <v>0.34047760910491454</v>
      </c>
      <c r="L388" s="302">
        <f t="shared" si="129"/>
        <v>1.9493174768012587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0.36253161748952972</v>
      </c>
      <c r="C389" s="302">
        <v>0.32135396362614854</v>
      </c>
      <c r="D389" s="302">
        <f t="shared" si="127"/>
        <v>0.68388558111567832</v>
      </c>
      <c r="E389" s="303"/>
      <c r="F389" s="302">
        <v>0.35550256457167106</v>
      </c>
      <c r="G389" s="302">
        <v>0.35336916924863238</v>
      </c>
      <c r="H389" s="302">
        <f t="shared" si="128"/>
        <v>0.70887173382030344</v>
      </c>
      <c r="I389" s="303"/>
      <c r="J389" s="302">
        <v>0.19734870157516821</v>
      </c>
      <c r="K389" s="302">
        <v>0.36930196005192045</v>
      </c>
      <c r="L389" s="302">
        <f t="shared" si="129"/>
        <v>0.56665066162708866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7.9188353637805839E-2</v>
      </c>
      <c r="C390" s="302">
        <v>0.31409199254979764</v>
      </c>
      <c r="D390" s="302">
        <f t="shared" si="127"/>
        <v>0.39328034618760349</v>
      </c>
      <c r="E390" s="303"/>
      <c r="F390" s="302">
        <v>8.0110253125520406E-2</v>
      </c>
      <c r="G390" s="302">
        <v>0.24443257241340569</v>
      </c>
      <c r="H390" s="302">
        <f t="shared" si="128"/>
        <v>0.32454282553892611</v>
      </c>
      <c r="I390" s="303"/>
      <c r="J390" s="302">
        <v>5.7426893000727348E-2</v>
      </c>
      <c r="K390" s="302">
        <v>0.10462616034735121</v>
      </c>
      <c r="L390" s="302">
        <f t="shared" si="129"/>
        <v>0.16205305334807857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0.66701469984130524</v>
      </c>
      <c r="C391" s="302">
        <v>0.83366553218904005</v>
      </c>
      <c r="D391" s="302">
        <f t="shared" si="127"/>
        <v>1.5006802320303452</v>
      </c>
      <c r="E391" s="303"/>
      <c r="F391" s="302">
        <v>0.51918715135677918</v>
      </c>
      <c r="G391" s="302">
        <v>0.78067058611261675</v>
      </c>
      <c r="H391" s="302">
        <f t="shared" si="128"/>
        <v>1.299857737469396</v>
      </c>
      <c r="I391" s="303"/>
      <c r="J391" s="302">
        <v>0.28924576681201286</v>
      </c>
      <c r="K391" s="302">
        <v>0.51879236874523316</v>
      </c>
      <c r="L391" s="302">
        <f t="shared" si="129"/>
        <v>0.80803813555724602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8.1013246782242838</v>
      </c>
      <c r="C393" s="311">
        <f t="shared" ref="C393:D393" si="130">SUM(C383:C391)</f>
        <v>6.3036753217757253</v>
      </c>
      <c r="D393" s="311">
        <f t="shared" si="130"/>
        <v>14.405000000000012</v>
      </c>
      <c r="E393" s="311"/>
      <c r="F393" s="311">
        <f t="shared" ref="F393:H393" si="131">SUM(F383:F391)</f>
        <v>8.9327955421120251</v>
      </c>
      <c r="G393" s="311">
        <f t="shared" si="131"/>
        <v>4.4432044578879664</v>
      </c>
      <c r="H393" s="311">
        <f t="shared" si="131"/>
        <v>13.375999999999994</v>
      </c>
      <c r="I393" s="311"/>
      <c r="J393" s="311">
        <f t="shared" ref="J393:L393" si="132">SUM(J383:J391)</f>
        <v>6.5753025719864517</v>
      </c>
      <c r="K393" s="311">
        <f t="shared" si="132"/>
        <v>3.5866974280135455</v>
      </c>
      <c r="L393" s="311">
        <f t="shared" si="132"/>
        <v>10.161999999999995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North East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24.540461071855852</v>
      </c>
      <c r="C9" s="249">
        <f t="shared" ref="C9:D9" si="0">SUM(C26,C43,C60,C77,C94,C111,C128,C145,C162,C179,C196,C213,C230,C247,C264,C281,C298,C315,C332,C349,C366,C383)</f>
        <v>3.1682116252601249</v>
      </c>
      <c r="D9" s="249">
        <f t="shared" si="0"/>
        <v>8.2975332651512197</v>
      </c>
      <c r="E9" s="249">
        <f>SUM(B9:D9)</f>
        <v>36.006205962267195</v>
      </c>
      <c r="F9" s="238"/>
      <c r="G9" s="249">
        <f>SUM(G26,G43,G60,G77,G94,G111,G128,G145,G162,G179,G196,G213,G230,G247,G264,G281,G298,G315,G332,G349,G366,G383)</f>
        <v>28.069409416989082</v>
      </c>
      <c r="H9" s="249">
        <f t="shared" ref="H9:I9" si="1">SUM(H26,H43,H60,H77,H94,H111,H128,H145,H162,H179,H196,H213,H230,H247,H264,H281,H298,H315,H332,H349,H366,H383)</f>
        <v>4.587153633208219</v>
      </c>
      <c r="I9" s="249">
        <f t="shared" si="1"/>
        <v>7.7140506870107242</v>
      </c>
      <c r="J9" s="249">
        <f>SUM(G9:I9)</f>
        <v>40.370613737208025</v>
      </c>
      <c r="K9" s="238"/>
      <c r="L9" s="249">
        <f>SUM(L26,L43,L60,L77,L94,L111,L128,L145,L162,L179,L196,L213,L230,L247,L264,L281,L298,L315,L332,L349,L366,L383)</f>
        <v>27.957665147878043</v>
      </c>
      <c r="M9" s="249">
        <f t="shared" ref="M9:N9" si="2">SUM(M26,M43,M60,M77,M94,M111,M128,M145,M162,M179,M196,M213,M230,M247,M264,M281,M298,M315,M332,M349,M366,M383)</f>
        <v>5.4743786387500935</v>
      </c>
      <c r="N9" s="249">
        <f t="shared" si="2"/>
        <v>7.9518945397635132</v>
      </c>
      <c r="O9" s="249">
        <f>SUM(L9:N9)</f>
        <v>41.38393832639165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65.643671698198418</v>
      </c>
      <c r="C10" s="249">
        <f t="shared" si="3"/>
        <v>16.502435905423116</v>
      </c>
      <c r="D10" s="249">
        <f t="shared" si="3"/>
        <v>7.9791690316991044</v>
      </c>
      <c r="E10" s="249">
        <f t="shared" ref="E10:E17" si="4">SUM(B10:D10)</f>
        <v>90.125276635320631</v>
      </c>
      <c r="F10" s="238"/>
      <c r="G10" s="249">
        <f t="shared" ref="G10:I10" si="5">SUM(G27,G44,G61,G78,G95,G112,G129,G146,G163,G180,G197,G214,G231,G248,G265,G282,G299,G316,G333,G350,G367,G384)</f>
        <v>72.669296884718207</v>
      </c>
      <c r="H10" s="249">
        <f t="shared" si="5"/>
        <v>19.834584992237737</v>
      </c>
      <c r="I10" s="249">
        <f t="shared" si="5"/>
        <v>6.7103170069857763</v>
      </c>
      <c r="J10" s="249">
        <f t="shared" ref="J10:J17" si="6">SUM(G10:I10)</f>
        <v>99.214198883941719</v>
      </c>
      <c r="K10" s="238"/>
      <c r="L10" s="249">
        <f t="shared" ref="L10:N10" si="7">SUM(L27,L44,L61,L78,L95,L112,L129,L146,L163,L180,L197,L214,L231,L248,L265,L282,L299,L316,L333,L350,L367,L384)</f>
        <v>85.803743174193002</v>
      </c>
      <c r="M10" s="249">
        <f t="shared" si="7"/>
        <v>23.404311500798126</v>
      </c>
      <c r="N10" s="249">
        <f t="shared" si="7"/>
        <v>5.9501306831503618</v>
      </c>
      <c r="O10" s="249">
        <f t="shared" ref="O10:O17" si="8">SUM(L10:N10)</f>
        <v>115.15818535814149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35.449971399396908</v>
      </c>
      <c r="C11" s="249">
        <f t="shared" si="3"/>
        <v>9.704730585696435</v>
      </c>
      <c r="D11" s="249">
        <f t="shared" si="3"/>
        <v>6.3922229392886081</v>
      </c>
      <c r="E11" s="249">
        <f t="shared" si="4"/>
        <v>51.546924924381948</v>
      </c>
      <c r="F11" s="238"/>
      <c r="G11" s="249">
        <f t="shared" ref="G11:I11" si="9">SUM(G28,G45,G62,G79,G96,G113,G130,G147,G164,G181,G198,G215,G232,G249,G266,G283,G300,G317,G334,G351,G368,G385)</f>
        <v>39.422364517915902</v>
      </c>
      <c r="H11" s="249">
        <f t="shared" si="9"/>
        <v>11.135336400199916</v>
      </c>
      <c r="I11" s="249">
        <f t="shared" si="9"/>
        <v>5.4440206677638345</v>
      </c>
      <c r="J11" s="249">
        <f t="shared" si="6"/>
        <v>56.001721585879658</v>
      </c>
      <c r="K11" s="238"/>
      <c r="L11" s="249">
        <f t="shared" ref="L11:N11" si="10">SUM(L28,L45,L62,L79,L96,L113,L130,L147,L164,L181,L198,L215,L232,L249,L266,L283,L300,L317,L334,L351,L368,L385)</f>
        <v>44.130719233122051</v>
      </c>
      <c r="M11" s="249">
        <f t="shared" si="10"/>
        <v>14.266064630593283</v>
      </c>
      <c r="N11" s="249">
        <f t="shared" si="10"/>
        <v>5.3475738258033996</v>
      </c>
      <c r="O11" s="249">
        <f t="shared" si="8"/>
        <v>63.744357689518736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31.780227216891269</v>
      </c>
      <c r="C12" s="249">
        <f t="shared" si="3"/>
        <v>21.207020167294992</v>
      </c>
      <c r="D12" s="249">
        <f t="shared" si="3"/>
        <v>2.2983788109937939</v>
      </c>
      <c r="E12" s="249">
        <f t="shared" si="4"/>
        <v>55.285626195180058</v>
      </c>
      <c r="F12" s="238"/>
      <c r="G12" s="249">
        <f t="shared" ref="G12:I12" si="11">SUM(G29,G46,G63,G80,G97,G114,G131,G148,G165,G182,G199,G216,G233,G250,G267,G284,G301,G318,G335,G352,G369,G386)</f>
        <v>30.439565369777398</v>
      </c>
      <c r="H12" s="249">
        <f t="shared" si="11"/>
        <v>20.099495900077333</v>
      </c>
      <c r="I12" s="249">
        <f t="shared" si="11"/>
        <v>1.8523868571807285</v>
      </c>
      <c r="J12" s="249">
        <f t="shared" si="6"/>
        <v>52.391448127035453</v>
      </c>
      <c r="K12" s="238"/>
      <c r="L12" s="249">
        <f t="shared" ref="L12:N12" si="12">SUM(L29,L46,L63,L80,L97,L114,L131,L148,L165,L182,L199,L216,L233,L250,L267,L284,L301,L318,L335,L352,L369,L386)</f>
        <v>30.399633165152608</v>
      </c>
      <c r="M12" s="249">
        <f t="shared" si="12"/>
        <v>17.935962825787648</v>
      </c>
      <c r="N12" s="249">
        <f t="shared" si="12"/>
        <v>2.3545438706019617</v>
      </c>
      <c r="O12" s="249">
        <f t="shared" si="8"/>
        <v>50.690139861542221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39.621325849380966</v>
      </c>
      <c r="C13" s="249">
        <f t="shared" si="3"/>
        <v>4.3456129448680043</v>
      </c>
      <c r="D13" s="249">
        <f t="shared" si="3"/>
        <v>13.055343084123692</v>
      </c>
      <c r="E13" s="249">
        <f t="shared" si="4"/>
        <v>57.022281878372659</v>
      </c>
      <c r="F13" s="238"/>
      <c r="G13" s="249">
        <f t="shared" ref="G13:I13" si="13">SUM(G30,G47,G64,G81,G98,G115,G132,G149,G166,G183,G200,G217,G234,G251,G268,G285,G302,G319,G336,G353,G370,G387)</f>
        <v>32.716216485002001</v>
      </c>
      <c r="H13" s="249">
        <f t="shared" si="13"/>
        <v>3.5338589705406176</v>
      </c>
      <c r="I13" s="249">
        <f t="shared" si="13"/>
        <v>11.95133428475074</v>
      </c>
      <c r="J13" s="249">
        <f t="shared" si="6"/>
        <v>48.201409740293357</v>
      </c>
      <c r="K13" s="238"/>
      <c r="L13" s="249">
        <f t="shared" ref="L13:N13" si="14">SUM(L30,L47,L64,L81,L98,L115,L132,L149,L166,L183,L200,L217,L234,L251,L268,L285,L302,L319,L336,L353,L370,L387)</f>
        <v>26.254592772261464</v>
      </c>
      <c r="M13" s="249">
        <f t="shared" si="14"/>
        <v>4.1532768606362627</v>
      </c>
      <c r="N13" s="249">
        <f t="shared" si="14"/>
        <v>12.309908717105721</v>
      </c>
      <c r="O13" s="249">
        <f t="shared" si="8"/>
        <v>42.717778350003449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22.305209603863254</v>
      </c>
      <c r="C14" s="249">
        <f t="shared" si="3"/>
        <v>18.765721702019139</v>
      </c>
      <c r="D14" s="249">
        <f t="shared" si="3"/>
        <v>3.8176127940375677</v>
      </c>
      <c r="E14" s="249">
        <f t="shared" si="4"/>
        <v>44.888544099919962</v>
      </c>
      <c r="F14" s="238"/>
      <c r="G14" s="249">
        <f t="shared" ref="G14:I14" si="15">SUM(G31,G48,G65,G82,G99,G116,G133,G150,G167,G184,G201,G218,G235,G252,G269,G286,G303,G320,G337,G354,G371,G388)</f>
        <v>20.704849936725065</v>
      </c>
      <c r="H14" s="249">
        <f t="shared" si="15"/>
        <v>18.105538384994858</v>
      </c>
      <c r="I14" s="249">
        <f t="shared" si="15"/>
        <v>3.9685434422817818</v>
      </c>
      <c r="J14" s="249">
        <f t="shared" si="6"/>
        <v>42.778931764001712</v>
      </c>
      <c r="K14" s="238"/>
      <c r="L14" s="249">
        <f t="shared" ref="L14:N14" si="16">SUM(L31,L48,L65,L82,L99,L116,L133,L150,L167,L184,L201,L218,L235,L252,L269,L286,L303,L320,L337,L354,L371,L388)</f>
        <v>21.503913530800293</v>
      </c>
      <c r="M14" s="249">
        <f t="shared" si="16"/>
        <v>17.105359244035487</v>
      </c>
      <c r="N14" s="249">
        <f t="shared" si="16"/>
        <v>4.2237206270491949</v>
      </c>
      <c r="O14" s="249">
        <f t="shared" si="8"/>
        <v>42.832993401884977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20.403315937136217</v>
      </c>
      <c r="C15" s="249">
        <f t="shared" si="3"/>
        <v>32.170278594580537</v>
      </c>
      <c r="D15" s="249">
        <f t="shared" si="3"/>
        <v>3.6056558619499897</v>
      </c>
      <c r="E15" s="249">
        <f t="shared" si="4"/>
        <v>56.179250393666742</v>
      </c>
      <c r="F15" s="238"/>
      <c r="G15" s="249">
        <f t="shared" ref="G15:I15" si="17">SUM(G32,G49,G66,G83,G100,G117,G134,G151,G168,G185,G202,G219,G236,G253,G270,G287,G304,G321,G338,G355,G372,G389)</f>
        <v>19.137439028309601</v>
      </c>
      <c r="H15" s="249">
        <f t="shared" si="17"/>
        <v>30.399731701255735</v>
      </c>
      <c r="I15" s="249">
        <f t="shared" si="17"/>
        <v>2.0784836522272467</v>
      </c>
      <c r="J15" s="249">
        <f t="shared" si="6"/>
        <v>51.615654381792581</v>
      </c>
      <c r="K15" s="238"/>
      <c r="L15" s="249">
        <f t="shared" ref="L15:N15" si="18">SUM(L32,L49,L66,L83,L100,L117,L134,L151,L168,L185,L202,L219,L236,L253,L270,L287,L304,L321,L338,L355,L372,L389)</f>
        <v>19.858710102014992</v>
      </c>
      <c r="M15" s="249">
        <f t="shared" si="18"/>
        <v>31.394216453074016</v>
      </c>
      <c r="N15" s="249">
        <f t="shared" si="18"/>
        <v>1.5903684878305082</v>
      </c>
      <c r="O15" s="249">
        <f t="shared" si="8"/>
        <v>52.843295042919515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30.32276530960808</v>
      </c>
      <c r="C16" s="249">
        <f t="shared" si="3"/>
        <v>3.9815644119733062</v>
      </c>
      <c r="D16" s="249">
        <f t="shared" si="3"/>
        <v>3.9713308317678488</v>
      </c>
      <c r="E16" s="249">
        <f t="shared" si="4"/>
        <v>38.27566055334924</v>
      </c>
      <c r="F16" s="238"/>
      <c r="G16" s="249">
        <f t="shared" ref="G16:I16" si="19">SUM(G33,G50,G67,G84,G101,G118,G135,G152,G169,G186,G203,G220,G237,G254,G271,G288,G305,G322,G339,G356,G373,G390)</f>
        <v>26.389154586641276</v>
      </c>
      <c r="H16" s="249">
        <f t="shared" si="19"/>
        <v>4.1944766264696831</v>
      </c>
      <c r="I16" s="249">
        <f t="shared" si="19"/>
        <v>5.067554423644359</v>
      </c>
      <c r="J16" s="249">
        <f t="shared" si="6"/>
        <v>35.651185636755315</v>
      </c>
      <c r="K16" s="238"/>
      <c r="L16" s="249">
        <f t="shared" ref="L16:N16" si="20">SUM(L33,L50,L67,L84,L101,L118,L135,L152,L169,L186,L203,L220,L237,L254,L271,L288,L305,L322,L339,L356,L373,L390)</f>
        <v>21.497607856853431</v>
      </c>
      <c r="M16" s="249">
        <f t="shared" si="20"/>
        <v>4.8719089459630958</v>
      </c>
      <c r="N16" s="249">
        <f t="shared" si="20"/>
        <v>5.7209866735997315</v>
      </c>
      <c r="O16" s="249">
        <f t="shared" si="8"/>
        <v>32.090503476416259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26.407460684418957</v>
      </c>
      <c r="C17" s="249">
        <f t="shared" si="3"/>
        <v>29.894216799614568</v>
      </c>
      <c r="D17" s="249">
        <f t="shared" si="3"/>
        <v>4.0795518735081044</v>
      </c>
      <c r="E17" s="249">
        <f t="shared" si="4"/>
        <v>60.381229357541628</v>
      </c>
      <c r="F17" s="238"/>
      <c r="G17" s="249">
        <f t="shared" ref="G17:I17" si="21">SUM(G34,G51,G68,G85,G102,G119,G136,G153,G170,G187,G204,G221,G238,G255,G272,G289,G306,G323,G340,G357,G374,G391)</f>
        <v>23.987696445014688</v>
      </c>
      <c r="H17" s="249">
        <f t="shared" si="21"/>
        <v>25.7796875824301</v>
      </c>
      <c r="I17" s="249">
        <f t="shared" si="21"/>
        <v>2.9334521156474733</v>
      </c>
      <c r="J17" s="249">
        <f t="shared" si="6"/>
        <v>52.700836143092268</v>
      </c>
      <c r="K17" s="238"/>
      <c r="L17" s="249">
        <f t="shared" ref="L17:N17" si="22">SUM(L34,L51,L68,L85,L102,L119,L136,L153,L170,L187,L204,L221,L238,L255,L272,L289,L306,L323,L340,L357,L374,L391)</f>
        <v>25.816891623334865</v>
      </c>
      <c r="M17" s="249">
        <f t="shared" si="22"/>
        <v>21.479451861065211</v>
      </c>
      <c r="N17" s="249">
        <f t="shared" si="22"/>
        <v>4.0204650087817315</v>
      </c>
      <c r="O17" s="249">
        <f t="shared" si="8"/>
        <v>51.31680849318181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296.4744087707499</v>
      </c>
      <c r="C19" s="247">
        <f t="shared" ref="C19:O19" si="23">SUM(C9:C17)</f>
        <v>139.73979273673024</v>
      </c>
      <c r="D19" s="247">
        <f t="shared" si="23"/>
        <v>53.496798492519929</v>
      </c>
      <c r="E19" s="247">
        <f t="shared" si="23"/>
        <v>489.71100000000013</v>
      </c>
      <c r="F19" s="247"/>
      <c r="G19" s="247">
        <f t="shared" si="23"/>
        <v>293.5359926710932</v>
      </c>
      <c r="H19" s="247">
        <f t="shared" si="23"/>
        <v>137.66986419141421</v>
      </c>
      <c r="I19" s="247">
        <f t="shared" si="23"/>
        <v>47.72014313749267</v>
      </c>
      <c r="J19" s="247">
        <f t="shared" si="23"/>
        <v>478.9260000000001</v>
      </c>
      <c r="K19" s="247"/>
      <c r="L19" s="247">
        <f t="shared" si="23"/>
        <v>303.22347660561076</v>
      </c>
      <c r="M19" s="247">
        <f t="shared" si="23"/>
        <v>140.08493096070322</v>
      </c>
      <c r="N19" s="247">
        <f t="shared" si="23"/>
        <v>49.469592433686131</v>
      </c>
      <c r="O19" s="247">
        <f t="shared" si="23"/>
        <v>492.77800000000013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0.1494618588972795</v>
      </c>
      <c r="C26" s="302">
        <v>1.8302367994248427E-2</v>
      </c>
      <c r="D26" s="302">
        <v>1.7559825192382354E-2</v>
      </c>
      <c r="E26" s="302">
        <f>SUM(B26:D26)</f>
        <v>0.18532405208391028</v>
      </c>
      <c r="F26" s="303"/>
      <c r="G26" s="302">
        <v>7.2496355110829011E-2</v>
      </c>
      <c r="H26" s="302">
        <v>1.808977864952801E-3</v>
      </c>
      <c r="I26" s="302">
        <v>4.0269984891480544E-2</v>
      </c>
      <c r="J26" s="302">
        <f>SUM(G26:I26)</f>
        <v>0.11457531786726236</v>
      </c>
      <c r="K26" s="303"/>
      <c r="L26" s="302">
        <v>0.11540595848222023</v>
      </c>
      <c r="M26" s="302">
        <v>1.2907907448587394E-3</v>
      </c>
      <c r="N26" s="302">
        <v>3.436295392342327E-2</v>
      </c>
      <c r="O26" s="302">
        <f>SUM(L26:N26)</f>
        <v>0.15105970315050224</v>
      </c>
    </row>
    <row r="27" spans="1:15" s="236" customFormat="1" x14ac:dyDescent="0.2">
      <c r="A27" s="237" t="str">
        <f>name!E$5</f>
        <v>Professional occupations</v>
      </c>
      <c r="B27" s="302">
        <v>5.3333095189652784E-2</v>
      </c>
      <c r="C27" s="302">
        <v>1.7464170682380296E-2</v>
      </c>
      <c r="D27" s="302">
        <v>5.830634923118941E-3</v>
      </c>
      <c r="E27" s="302">
        <f t="shared" ref="E27:E34" si="24">SUM(B27:D27)</f>
        <v>7.6627900795152026E-2</v>
      </c>
      <c r="F27" s="303"/>
      <c r="G27" s="302">
        <v>3.2434697537171674E-2</v>
      </c>
      <c r="H27" s="302">
        <v>2.314679836810388E-3</v>
      </c>
      <c r="I27" s="302">
        <v>1.0121884072108461E-2</v>
      </c>
      <c r="J27" s="302">
        <f t="shared" ref="J27:J34" si="25">SUM(G27:I27)</f>
        <v>4.4871261446090521E-2</v>
      </c>
      <c r="K27" s="303"/>
      <c r="L27" s="302">
        <v>4.6016021619467905E-2</v>
      </c>
      <c r="M27" s="302">
        <v>2.4018315992423663E-3</v>
      </c>
      <c r="N27" s="302">
        <v>1.5546178651358751E-2</v>
      </c>
      <c r="O27" s="302">
        <f t="shared" ref="O27:O34" si="26">SUM(L27:N27)</f>
        <v>6.3964031870069021E-2</v>
      </c>
    </row>
    <row r="28" spans="1:15" s="236" customFormat="1" x14ac:dyDescent="0.2">
      <c r="A28" s="237" t="str">
        <f>name!E$6</f>
        <v>Associate professional occupations</v>
      </c>
      <c r="B28" s="302">
        <v>3.4719410384887114E-2</v>
      </c>
      <c r="C28" s="302">
        <v>1.59130051218874E-2</v>
      </c>
      <c r="D28" s="302">
        <v>4.0480331198798764E-3</v>
      </c>
      <c r="E28" s="302">
        <f t="shared" si="24"/>
        <v>5.4680448626654388E-2</v>
      </c>
      <c r="F28" s="303"/>
      <c r="G28" s="302">
        <v>1.9435927894082716E-2</v>
      </c>
      <c r="H28" s="302">
        <v>2.0393971435019942E-3</v>
      </c>
      <c r="I28" s="302">
        <v>7.0972845343220178E-3</v>
      </c>
      <c r="J28" s="302">
        <f t="shared" si="25"/>
        <v>2.8572609571906729E-2</v>
      </c>
      <c r="K28" s="303"/>
      <c r="L28" s="302">
        <v>1.830978963588805E-2</v>
      </c>
      <c r="M28" s="302">
        <v>1.4480781032881098E-3</v>
      </c>
      <c r="N28" s="302">
        <v>1.1554627263291387E-2</v>
      </c>
      <c r="O28" s="302">
        <f t="shared" si="26"/>
        <v>3.131249500246755E-2</v>
      </c>
    </row>
    <row r="29" spans="1:15" s="236" customFormat="1" x14ac:dyDescent="0.2">
      <c r="A29" s="237" t="str">
        <f>name!E$7</f>
        <v>Administrative and secretarial occupations</v>
      </c>
      <c r="B29" s="302">
        <v>1.9922925862928115E-2</v>
      </c>
      <c r="C29" s="302">
        <v>3.5924332007474774E-2</v>
      </c>
      <c r="D29" s="302">
        <v>1.1908540469174186E-3</v>
      </c>
      <c r="E29" s="302">
        <f t="shared" si="24"/>
        <v>5.7038111917320305E-2</v>
      </c>
      <c r="F29" s="303"/>
      <c r="G29" s="302">
        <v>1.3194555780206504E-2</v>
      </c>
      <c r="H29" s="302">
        <v>5.8595991890846777E-3</v>
      </c>
      <c r="I29" s="302">
        <v>1.0228786607285148E-2</v>
      </c>
      <c r="J29" s="302">
        <f t="shared" si="25"/>
        <v>2.9282941576576328E-2</v>
      </c>
      <c r="K29" s="303"/>
      <c r="L29" s="302">
        <v>1.5719274570099188E-2</v>
      </c>
      <c r="M29" s="302">
        <v>2.6559668753769537E-3</v>
      </c>
      <c r="N29" s="302">
        <v>5.8240434598156171E-3</v>
      </c>
      <c r="O29" s="302">
        <f t="shared" si="26"/>
        <v>2.419928490529176E-2</v>
      </c>
    </row>
    <row r="30" spans="1:15" s="236" customFormat="1" x14ac:dyDescent="0.2">
      <c r="A30" s="237" t="str">
        <f>name!E$8</f>
        <v>Skilled trades occupations</v>
      </c>
      <c r="B30" s="302">
        <v>0.74871787603775897</v>
      </c>
      <c r="C30" s="302">
        <v>9.4971031699469841E-2</v>
      </c>
      <c r="D30" s="302">
        <v>0.89329208956536177</v>
      </c>
      <c r="E30" s="302">
        <f t="shared" si="24"/>
        <v>1.7369809973025907</v>
      </c>
      <c r="F30" s="303"/>
      <c r="G30" s="302">
        <v>0.30859406429562558</v>
      </c>
      <c r="H30" s="302">
        <v>3.6659465429091558E-3</v>
      </c>
      <c r="I30" s="302">
        <v>1.161110519146872</v>
      </c>
      <c r="J30" s="302">
        <f>SUM(G30:I30)</f>
        <v>1.4733705299854067</v>
      </c>
      <c r="K30" s="303"/>
      <c r="L30" s="302">
        <v>0.38611496326679928</v>
      </c>
      <c r="M30" s="302">
        <v>3.305555353979557E-3</v>
      </c>
      <c r="N30" s="302">
        <v>1.0830317889476677</v>
      </c>
      <c r="O30" s="302">
        <f t="shared" si="26"/>
        <v>1.4724523075684466</v>
      </c>
    </row>
    <row r="31" spans="1:15" s="236" customFormat="1" x14ac:dyDescent="0.2">
      <c r="A31" s="237" t="str">
        <f>name!E$9</f>
        <v>Caring, leisure and other service occupations</v>
      </c>
      <c r="B31" s="302">
        <v>2.6419237652485952E-2</v>
      </c>
      <c r="C31" s="302">
        <v>1.0723899015801135E-2</v>
      </c>
      <c r="D31" s="302">
        <v>1.3873919977259782E-2</v>
      </c>
      <c r="E31" s="302">
        <f t="shared" si="24"/>
        <v>5.1017056645546871E-2</v>
      </c>
      <c r="F31" s="303"/>
      <c r="G31" s="302">
        <v>1.6401960574120023E-2</v>
      </c>
      <c r="H31" s="302">
        <v>3.243738799068105E-3</v>
      </c>
      <c r="I31" s="302">
        <v>1.7520819448724103E-2</v>
      </c>
      <c r="J31" s="302">
        <f t="shared" si="25"/>
        <v>3.7166518821912228E-2</v>
      </c>
      <c r="K31" s="303"/>
      <c r="L31" s="302">
        <v>1.4508980412446618E-2</v>
      </c>
      <c r="M31" s="302">
        <v>1.3682562475358113E-3</v>
      </c>
      <c r="N31" s="302">
        <v>2.2215723325043846E-2</v>
      </c>
      <c r="O31" s="302">
        <f t="shared" si="26"/>
        <v>3.8092959985026278E-2</v>
      </c>
    </row>
    <row r="32" spans="1:15" s="236" customFormat="1" x14ac:dyDescent="0.2">
      <c r="A32" s="237" t="str">
        <f>name!E$10</f>
        <v>Sales and customer service occupations</v>
      </c>
      <c r="B32" s="302">
        <v>2.0967370325007017E-2</v>
      </c>
      <c r="C32" s="302">
        <v>1.943321099428626E-2</v>
      </c>
      <c r="D32" s="302">
        <v>5.8751135613036593E-3</v>
      </c>
      <c r="E32" s="302">
        <f t="shared" si="24"/>
        <v>4.6275694880596935E-2</v>
      </c>
      <c r="F32" s="303"/>
      <c r="G32" s="302">
        <v>9.8539543004998419E-3</v>
      </c>
      <c r="H32" s="302">
        <v>2.1237670646189334E-3</v>
      </c>
      <c r="I32" s="302">
        <v>9.5509418279009738E-3</v>
      </c>
      <c r="J32" s="302">
        <f t="shared" si="25"/>
        <v>2.1528663193019749E-2</v>
      </c>
      <c r="K32" s="303"/>
      <c r="L32" s="302">
        <v>1.4043914500298647E-2</v>
      </c>
      <c r="M32" s="302">
        <v>1.2615520599367769E-3</v>
      </c>
      <c r="N32" s="302">
        <v>6.0291038198563122E-3</v>
      </c>
      <c r="O32" s="302">
        <f t="shared" si="26"/>
        <v>2.1334570380091736E-2</v>
      </c>
    </row>
    <row r="33" spans="1:15" s="236" customFormat="1" x14ac:dyDescent="0.2">
      <c r="A33" s="237" t="str">
        <f>name!E$11</f>
        <v>Process, plant and machine operatives</v>
      </c>
      <c r="B33" s="302">
        <v>4.1355258619564142E-2</v>
      </c>
      <c r="C33" s="302">
        <v>3.4645431909765136E-2</v>
      </c>
      <c r="D33" s="302">
        <v>1.0582288740243327E-2</v>
      </c>
      <c r="E33" s="302">
        <f t="shared" si="24"/>
        <v>8.6582979269572619E-2</v>
      </c>
      <c r="F33" s="303"/>
      <c r="G33" s="302">
        <v>1.4389962147051851E-2</v>
      </c>
      <c r="H33" s="302">
        <v>1.5466500799830145E-3</v>
      </c>
      <c r="I33" s="302">
        <v>1.1079391082219227E-2</v>
      </c>
      <c r="J33" s="302">
        <f t="shared" si="25"/>
        <v>2.7016003309254091E-2</v>
      </c>
      <c r="K33" s="303"/>
      <c r="L33" s="302">
        <v>3.9883582004158445E-3</v>
      </c>
      <c r="M33" s="302">
        <v>2.2078101074342583E-3</v>
      </c>
      <c r="N33" s="302">
        <v>3.113973476066079E-2</v>
      </c>
      <c r="O33" s="302">
        <f t="shared" si="26"/>
        <v>3.7335903068510895E-2</v>
      </c>
    </row>
    <row r="34" spans="1:15" s="236" customFormat="1" x14ac:dyDescent="0.2">
      <c r="A34" s="237" t="str">
        <f>name!E$12</f>
        <v>Elementary occupations</v>
      </c>
      <c r="B34" s="302">
        <v>0.10999507333718658</v>
      </c>
      <c r="C34" s="302">
        <v>6.0528143593627022E-2</v>
      </c>
      <c r="D34" s="302">
        <v>9.3949541547839757E-2</v>
      </c>
      <c r="E34" s="302">
        <f t="shared" si="24"/>
        <v>0.26447275847865337</v>
      </c>
      <c r="F34" s="303"/>
      <c r="G34" s="302">
        <v>4.1124774433801983E-2</v>
      </c>
      <c r="H34" s="302">
        <v>7.7538752903579412E-3</v>
      </c>
      <c r="I34" s="302">
        <v>7.6737504504413218E-2</v>
      </c>
      <c r="J34" s="302">
        <f t="shared" si="25"/>
        <v>0.12561615422857314</v>
      </c>
      <c r="K34" s="303"/>
      <c r="L34" s="302">
        <v>1.0849635875519018E-2</v>
      </c>
      <c r="M34" s="302">
        <v>1.4784296840728094E-2</v>
      </c>
      <c r="N34" s="302">
        <v>0.15961481135334812</v>
      </c>
      <c r="O34" s="302">
        <f t="shared" si="26"/>
        <v>0.18524874406959524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1.2048921063067504</v>
      </c>
      <c r="C36" s="311">
        <f t="shared" ref="C36:O36" si="27">SUM(C26:C34)</f>
        <v>0.30790559301894033</v>
      </c>
      <c r="D36" s="311">
        <f t="shared" si="27"/>
        <v>1.0462023006743069</v>
      </c>
      <c r="E36" s="311">
        <f t="shared" si="27"/>
        <v>2.5589999999999975</v>
      </c>
      <c r="F36" s="311"/>
      <c r="G36" s="311">
        <f t="shared" si="27"/>
        <v>0.52792625207338917</v>
      </c>
      <c r="H36" s="311">
        <f t="shared" si="27"/>
        <v>3.0356631811287012E-2</v>
      </c>
      <c r="I36" s="311">
        <f t="shared" si="27"/>
        <v>1.3437171161153258</v>
      </c>
      <c r="J36" s="311">
        <f t="shared" si="27"/>
        <v>1.9020000000000019</v>
      </c>
      <c r="K36" s="311"/>
      <c r="L36" s="311">
        <f t="shared" si="27"/>
        <v>0.62495689656315478</v>
      </c>
      <c r="M36" s="311">
        <f t="shared" si="27"/>
        <v>3.0724137932380668E-2</v>
      </c>
      <c r="N36" s="311">
        <f t="shared" si="27"/>
        <v>1.369318965504466</v>
      </c>
      <c r="O36" s="311">
        <f t="shared" si="27"/>
        <v>2.0250000000000017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2.2268164937848896E-2</v>
      </c>
      <c r="C43" s="302">
        <v>1.0672144425744506E-4</v>
      </c>
      <c r="D43" s="302">
        <v>2.2352360055688385E-5</v>
      </c>
      <c r="E43" s="302">
        <f>SUM(B43:D43)</f>
        <v>2.239723874216203E-2</v>
      </c>
      <c r="F43" s="303"/>
      <c r="G43" s="302">
        <v>4.2461526661336006E-2</v>
      </c>
      <c r="H43" s="302">
        <v>2.2150977633385352E-3</v>
      </c>
      <c r="I43" s="302">
        <v>0</v>
      </c>
      <c r="J43" s="302">
        <f>SUM(G43:I43)</f>
        <v>4.4676624424674544E-2</v>
      </c>
      <c r="K43" s="303"/>
      <c r="L43" s="302">
        <v>3.9788197971647794E-2</v>
      </c>
      <c r="M43" s="302">
        <v>1.794844198001095E-3</v>
      </c>
      <c r="N43" s="302">
        <v>0</v>
      </c>
      <c r="O43" s="302">
        <f>SUM(L43:N43)</f>
        <v>4.1583042169648893E-2</v>
      </c>
    </row>
    <row r="44" spans="1:15" s="236" customFormat="1" x14ac:dyDescent="0.2">
      <c r="A44" s="237" t="str">
        <f>name!E$5</f>
        <v>Professional occupations</v>
      </c>
      <c r="B44" s="302">
        <v>2.9855819706725312E-2</v>
      </c>
      <c r="C44" s="302">
        <v>3.9656689341877993E-4</v>
      </c>
      <c r="D44" s="302">
        <v>1.1563276410497404E-5</v>
      </c>
      <c r="E44" s="302">
        <f t="shared" ref="E44:E51" si="28">SUM(B44:D44)</f>
        <v>3.0263949876554591E-2</v>
      </c>
      <c r="F44" s="303"/>
      <c r="G44" s="302">
        <v>6.4480822360112947E-2</v>
      </c>
      <c r="H44" s="302">
        <v>5.1184775332603219E-3</v>
      </c>
      <c r="I44" s="302">
        <v>0</v>
      </c>
      <c r="J44" s="302">
        <f t="shared" ref="J44:J46" si="29">SUM(G44:I44)</f>
        <v>6.9599299893373268E-2</v>
      </c>
      <c r="K44" s="303"/>
      <c r="L44" s="302">
        <v>7.2612323898877798E-2</v>
      </c>
      <c r="M44" s="302">
        <v>5.0413288148302444E-3</v>
      </c>
      <c r="N44" s="302">
        <v>0</v>
      </c>
      <c r="O44" s="302">
        <f t="shared" ref="O44:O51" si="30">SUM(L44:N44)</f>
        <v>7.7653652713708041E-2</v>
      </c>
    </row>
    <row r="45" spans="1:15" s="236" customFormat="1" x14ac:dyDescent="0.2">
      <c r="A45" s="237" t="str">
        <f>name!E$6</f>
        <v>Associate professional occupations</v>
      </c>
      <c r="B45" s="302">
        <v>4.2986355484497522E-2</v>
      </c>
      <c r="C45" s="302">
        <v>2.9001472467173089E-4</v>
      </c>
      <c r="D45" s="302">
        <v>1.7076534148863324E-5</v>
      </c>
      <c r="E45" s="302">
        <f t="shared" si="28"/>
        <v>4.3293446743318115E-2</v>
      </c>
      <c r="F45" s="303"/>
      <c r="G45" s="302">
        <v>8.3502919608545431E-2</v>
      </c>
      <c r="H45" s="302">
        <v>2.9801486146450937E-3</v>
      </c>
      <c r="I45" s="302">
        <v>0</v>
      </c>
      <c r="J45" s="302">
        <f t="shared" si="29"/>
        <v>8.6483068223190518E-2</v>
      </c>
      <c r="K45" s="303"/>
      <c r="L45" s="302">
        <v>6.4651846207907218E-2</v>
      </c>
      <c r="M45" s="302">
        <v>2.1974624160414442E-3</v>
      </c>
      <c r="N45" s="302">
        <v>0</v>
      </c>
      <c r="O45" s="302">
        <f t="shared" si="30"/>
        <v>6.6849308623948667E-2</v>
      </c>
    </row>
    <row r="46" spans="1:15" s="236" customFormat="1" x14ac:dyDescent="0.2">
      <c r="A46" s="237" t="str">
        <f>name!E$7</f>
        <v>Administrative and secretarial occupations</v>
      </c>
      <c r="B46" s="302">
        <v>1.077904504436366E-2</v>
      </c>
      <c r="C46" s="302">
        <v>1.5948935372123477E-3</v>
      </c>
      <c r="D46" s="302">
        <v>4.2872181714810786E-5</v>
      </c>
      <c r="E46" s="302">
        <f t="shared" si="28"/>
        <v>1.2416810763290818E-2</v>
      </c>
      <c r="F46" s="303"/>
      <c r="G46" s="302">
        <v>3.1856311533108889E-2</v>
      </c>
      <c r="H46" s="302">
        <v>7.799252809852243E-3</v>
      </c>
      <c r="I46" s="302">
        <v>0</v>
      </c>
      <c r="J46" s="302">
        <f t="shared" si="29"/>
        <v>3.9655564342961129E-2</v>
      </c>
      <c r="K46" s="303"/>
      <c r="L46" s="302">
        <v>1.2388604288812166E-2</v>
      </c>
      <c r="M46" s="302">
        <v>6.0359776016207728E-3</v>
      </c>
      <c r="N46" s="302">
        <v>0</v>
      </c>
      <c r="O46" s="302">
        <f t="shared" si="30"/>
        <v>1.8424581890432938E-2</v>
      </c>
    </row>
    <row r="47" spans="1:15" s="236" customFormat="1" x14ac:dyDescent="0.2">
      <c r="A47" s="237" t="str">
        <f>name!E$8</f>
        <v>Skilled trades occupations</v>
      </c>
      <c r="B47" s="302">
        <v>6.4831728200314798E-2</v>
      </c>
      <c r="C47" s="302">
        <v>2.4218544548555292E-4</v>
      </c>
      <c r="D47" s="302">
        <v>2.451195030437949E-6</v>
      </c>
      <c r="E47" s="302">
        <f t="shared" si="28"/>
        <v>6.5076364840830792E-2</v>
      </c>
      <c r="F47" s="303"/>
      <c r="G47" s="302">
        <v>8.3364795484644386E-2</v>
      </c>
      <c r="H47" s="302">
        <v>2.0741611448460125E-3</v>
      </c>
      <c r="I47" s="302">
        <v>0</v>
      </c>
      <c r="J47" s="302">
        <f>SUM(G47:I47)</f>
        <v>8.5438956629490401E-2</v>
      </c>
      <c r="K47" s="303"/>
      <c r="L47" s="302">
        <v>4.5644452746267897E-2</v>
      </c>
      <c r="M47" s="302">
        <v>3.4642556881447711E-3</v>
      </c>
      <c r="N47" s="302">
        <v>0</v>
      </c>
      <c r="O47" s="302">
        <f t="shared" si="30"/>
        <v>4.9108708434412666E-2</v>
      </c>
    </row>
    <row r="48" spans="1:15" s="236" customFormat="1" x14ac:dyDescent="0.2">
      <c r="A48" s="237" t="str">
        <f>name!E$9</f>
        <v>Caring, leisure and other service occupations</v>
      </c>
      <c r="B48" s="302">
        <v>5.0762068364696789E-3</v>
      </c>
      <c r="C48" s="302">
        <v>6.3041987949737229E-4</v>
      </c>
      <c r="D48" s="302">
        <v>5.6314966515330184E-6</v>
      </c>
      <c r="E48" s="302">
        <f t="shared" si="28"/>
        <v>5.7122582126185846E-3</v>
      </c>
      <c r="F48" s="303"/>
      <c r="G48" s="302">
        <v>9.5175556138930827E-3</v>
      </c>
      <c r="H48" s="302">
        <v>4.1194693933737864E-3</v>
      </c>
      <c r="I48" s="302">
        <v>0</v>
      </c>
      <c r="J48" s="302">
        <f t="shared" ref="J48:J51" si="31">SUM(G48:I48)</f>
        <v>1.3637025007266868E-2</v>
      </c>
      <c r="K48" s="303"/>
      <c r="L48" s="302">
        <v>8.7339477795956803E-3</v>
      </c>
      <c r="M48" s="302">
        <v>3.2138864701400541E-3</v>
      </c>
      <c r="N48" s="302">
        <v>0</v>
      </c>
      <c r="O48" s="302">
        <f t="shared" si="30"/>
        <v>1.1947834249735735E-2</v>
      </c>
    </row>
    <row r="49" spans="1:15" s="236" customFormat="1" x14ac:dyDescent="0.2">
      <c r="A49" s="237" t="str">
        <f>name!E$10</f>
        <v>Sales and customer service occupations</v>
      </c>
      <c r="B49" s="302">
        <v>4.296596249628002E-3</v>
      </c>
      <c r="C49" s="302">
        <v>1.2794243572700724E-3</v>
      </c>
      <c r="D49" s="302">
        <v>9.3556637871898354E-6</v>
      </c>
      <c r="E49" s="302">
        <f t="shared" si="28"/>
        <v>5.5853762706852645E-3</v>
      </c>
      <c r="F49" s="303"/>
      <c r="G49" s="302">
        <v>1.0403040960931685E-2</v>
      </c>
      <c r="H49" s="302">
        <v>6.9975570025671468E-3</v>
      </c>
      <c r="I49" s="302">
        <v>0</v>
      </c>
      <c r="J49" s="302">
        <f t="shared" si="31"/>
        <v>1.7400597963498833E-2</v>
      </c>
      <c r="K49" s="303"/>
      <c r="L49" s="302">
        <v>3.9421790824763882E-3</v>
      </c>
      <c r="M49" s="302">
        <v>5.2368901858748027E-3</v>
      </c>
      <c r="N49" s="302">
        <v>0</v>
      </c>
      <c r="O49" s="302">
        <f t="shared" si="30"/>
        <v>9.17906926835119E-3</v>
      </c>
    </row>
    <row r="50" spans="1:15" s="236" customFormat="1" x14ac:dyDescent="0.2">
      <c r="A50" s="237" t="str">
        <f>name!E$11</f>
        <v>Process, plant and machine operatives</v>
      </c>
      <c r="B50" s="302">
        <v>6.7698574917253632E-2</v>
      </c>
      <c r="C50" s="302">
        <v>2.1514901726005182E-4</v>
      </c>
      <c r="D50" s="302">
        <v>3.6738334896458962E-6</v>
      </c>
      <c r="E50" s="302">
        <f t="shared" si="28"/>
        <v>6.7917397768003332E-2</v>
      </c>
      <c r="F50" s="303"/>
      <c r="G50" s="302">
        <v>9.4142423008887519E-2</v>
      </c>
      <c r="H50" s="302">
        <v>4.9074588778712687E-3</v>
      </c>
      <c r="I50" s="302">
        <v>0</v>
      </c>
      <c r="J50" s="302">
        <f t="shared" si="31"/>
        <v>9.9049881886758784E-2</v>
      </c>
      <c r="K50" s="303"/>
      <c r="L50" s="302">
        <v>7.9090842276870049E-2</v>
      </c>
      <c r="M50" s="302">
        <v>4.3433139474670316E-3</v>
      </c>
      <c r="N50" s="302">
        <v>0</v>
      </c>
      <c r="O50" s="302">
        <f t="shared" si="30"/>
        <v>8.3434156224337086E-2</v>
      </c>
    </row>
    <row r="51" spans="1:15" s="236" customFormat="1" x14ac:dyDescent="0.2">
      <c r="A51" s="237" t="str">
        <f>name!E$12</f>
        <v>Elementary occupations</v>
      </c>
      <c r="B51" s="302">
        <v>5.8371033448194219E-3</v>
      </c>
      <c r="C51" s="302">
        <v>4.9297531359563166E-4</v>
      </c>
      <c r="D51" s="302">
        <v>7.0781241215693728E-6</v>
      </c>
      <c r="E51" s="302">
        <f t="shared" si="28"/>
        <v>6.3371567825366232E-3</v>
      </c>
      <c r="F51" s="303"/>
      <c r="G51" s="302">
        <v>8.3324490533611805E-3</v>
      </c>
      <c r="H51" s="302">
        <v>2.7265325754247146E-3</v>
      </c>
      <c r="I51" s="302">
        <v>0</v>
      </c>
      <c r="J51" s="302">
        <f t="shared" si="31"/>
        <v>1.1058981628785896E-2</v>
      </c>
      <c r="K51" s="303"/>
      <c r="L51" s="302">
        <v>7.0703525281611938E-3</v>
      </c>
      <c r="M51" s="302">
        <v>1.7492938972640264E-3</v>
      </c>
      <c r="N51" s="302">
        <v>0</v>
      </c>
      <c r="O51" s="302">
        <f t="shared" si="30"/>
        <v>8.8196464254252198E-3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0.25362959472192093</v>
      </c>
      <c r="C53" s="311">
        <f t="shared" ref="C53:E53" si="32">SUM(C43:C51)</f>
        <v>5.2483506126689847E-3</v>
      </c>
      <c r="D53" s="311">
        <f t="shared" si="32"/>
        <v>1.2205466541023598E-4</v>
      </c>
      <c r="E53" s="311">
        <f t="shared" si="32"/>
        <v>0.25900000000000012</v>
      </c>
      <c r="F53" s="311"/>
      <c r="G53" s="311">
        <f t="shared" ref="G53:J53" si="33">SUM(G43:G51)</f>
        <v>0.42806184428482114</v>
      </c>
      <c r="H53" s="311">
        <f t="shared" si="33"/>
        <v>3.8938155715179112E-2</v>
      </c>
      <c r="I53" s="311">
        <f t="shared" si="33"/>
        <v>0</v>
      </c>
      <c r="J53" s="311">
        <f t="shared" si="33"/>
        <v>0.46700000000000025</v>
      </c>
      <c r="K53" s="311"/>
      <c r="L53" s="311">
        <f t="shared" ref="L53:O53" si="34">SUM(L43:L51)</f>
        <v>0.33392274678061618</v>
      </c>
      <c r="M53" s="311">
        <f t="shared" si="34"/>
        <v>3.3077253219384241E-2</v>
      </c>
      <c r="N53" s="311">
        <f t="shared" si="34"/>
        <v>0</v>
      </c>
      <c r="O53" s="311">
        <f t="shared" si="34"/>
        <v>0.36700000000000044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0.15382985984667583</v>
      </c>
      <c r="C60" s="302">
        <v>2.6394783230111598E-2</v>
      </c>
      <c r="D60" s="302">
        <v>6.2543524995840013E-3</v>
      </c>
      <c r="E60" s="302">
        <f>SUM(B60:D60)</f>
        <v>0.18647899557637143</v>
      </c>
      <c r="F60" s="303"/>
      <c r="G60" s="302">
        <v>0.22223456162889701</v>
      </c>
      <c r="H60" s="302">
        <v>3.5327070433022682E-2</v>
      </c>
      <c r="I60" s="302">
        <v>3.6002315943202755E-3</v>
      </c>
      <c r="J60" s="302">
        <f>SUM(G60:I60)</f>
        <v>0.26116186365623995</v>
      </c>
      <c r="K60" s="303"/>
      <c r="L60" s="302">
        <v>0.21843535869673575</v>
      </c>
      <c r="M60" s="302">
        <v>3.1165344267400988E-2</v>
      </c>
      <c r="N60" s="302">
        <v>1.2732767387379229E-3</v>
      </c>
      <c r="O60" s="302">
        <f>SUM(L60:N60)</f>
        <v>0.25087397970287467</v>
      </c>
    </row>
    <row r="61" spans="1:15" s="236" customFormat="1" x14ac:dyDescent="0.2">
      <c r="A61" s="237" t="str">
        <f>name!E$5</f>
        <v>Professional occupations</v>
      </c>
      <c r="B61" s="302">
        <v>0.15550543815750639</v>
      </c>
      <c r="C61" s="302">
        <v>2.4047355505566928E-2</v>
      </c>
      <c r="D61" s="302">
        <v>2.066237348959958E-3</v>
      </c>
      <c r="E61" s="302">
        <f t="shared" ref="E61:E68" si="35">SUM(B61:D61)</f>
        <v>0.18161903101203328</v>
      </c>
      <c r="F61" s="303"/>
      <c r="G61" s="302">
        <v>0.24944865169511582</v>
      </c>
      <c r="H61" s="302">
        <v>1.85036336059414E-2</v>
      </c>
      <c r="I61" s="302">
        <v>8.7679568524715284E-4</v>
      </c>
      <c r="J61" s="302">
        <f t="shared" ref="J61:J63" si="36">SUM(G61:I61)</f>
        <v>0.26882908098630437</v>
      </c>
      <c r="K61" s="303"/>
      <c r="L61" s="302">
        <v>0.33462835558718057</v>
      </c>
      <c r="M61" s="302">
        <v>1.7948978925684513E-2</v>
      </c>
      <c r="N61" s="302">
        <v>4.213964474360738E-4</v>
      </c>
      <c r="O61" s="302">
        <f t="shared" ref="O61:O68" si="37">SUM(L61:N61)</f>
        <v>0.35299873096030115</v>
      </c>
    </row>
    <row r="62" spans="1:15" s="236" customFormat="1" x14ac:dyDescent="0.2">
      <c r="A62" s="237" t="str">
        <f>name!E$6</f>
        <v>Associate professional occupations</v>
      </c>
      <c r="B62" s="302">
        <v>0.26722464076551139</v>
      </c>
      <c r="C62" s="302">
        <v>3.1571628374219694E-2</v>
      </c>
      <c r="D62" s="302">
        <v>3.2987805742064349E-3</v>
      </c>
      <c r="E62" s="302">
        <f t="shared" si="35"/>
        <v>0.30209504971393752</v>
      </c>
      <c r="F62" s="303"/>
      <c r="G62" s="302">
        <v>0.39843691482256943</v>
      </c>
      <c r="H62" s="302">
        <v>3.2229113592922139E-2</v>
      </c>
      <c r="I62" s="302">
        <v>1.3008989764776264E-3</v>
      </c>
      <c r="J62" s="302">
        <f t="shared" si="36"/>
        <v>0.43196692739196918</v>
      </c>
      <c r="K62" s="303"/>
      <c r="L62" s="302">
        <v>0.40884227783093513</v>
      </c>
      <c r="M62" s="302">
        <v>2.5376199487242089E-2</v>
      </c>
      <c r="N62" s="302">
        <v>4.527515014703386E-4</v>
      </c>
      <c r="O62" s="302">
        <f t="shared" si="37"/>
        <v>0.43467122881964754</v>
      </c>
    </row>
    <row r="63" spans="1:15" s="236" customFormat="1" x14ac:dyDescent="0.2">
      <c r="A63" s="237" t="str">
        <f>name!E$7</f>
        <v>Administrative and secretarial occupations</v>
      </c>
      <c r="B63" s="302">
        <v>0.17634060099181545</v>
      </c>
      <c r="C63" s="302">
        <v>7.901722543437209E-2</v>
      </c>
      <c r="D63" s="302">
        <v>8.8573717523729293E-4</v>
      </c>
      <c r="E63" s="302">
        <f t="shared" si="35"/>
        <v>0.25624356360142481</v>
      </c>
      <c r="F63" s="303"/>
      <c r="G63" s="302">
        <v>0.23482630504337174</v>
      </c>
      <c r="H63" s="302">
        <v>8.4143657727962673E-2</v>
      </c>
      <c r="I63" s="302">
        <v>5.0104537845584011E-4</v>
      </c>
      <c r="J63" s="302">
        <f t="shared" si="36"/>
        <v>0.31947100814979024</v>
      </c>
      <c r="K63" s="303"/>
      <c r="L63" s="302">
        <v>0.25318897802914808</v>
      </c>
      <c r="M63" s="302">
        <v>6.2672647491245681E-2</v>
      </c>
      <c r="N63" s="302">
        <v>2.4057633182440212E-4</v>
      </c>
      <c r="O63" s="302">
        <f t="shared" si="37"/>
        <v>0.31610220185221816</v>
      </c>
    </row>
    <row r="64" spans="1:15" s="236" customFormat="1" x14ac:dyDescent="0.2">
      <c r="A64" s="237" t="str">
        <f>name!E$8</f>
        <v>Skilled trades occupations</v>
      </c>
      <c r="B64" s="302">
        <v>0.49503913564829438</v>
      </c>
      <c r="C64" s="302">
        <v>1.9612060858320419E-2</v>
      </c>
      <c r="D64" s="302">
        <v>1.3337228668543697E-2</v>
      </c>
      <c r="E64" s="302">
        <f t="shared" si="35"/>
        <v>0.52798842517515854</v>
      </c>
      <c r="F64" s="303"/>
      <c r="G64" s="302">
        <v>0.47848426077707246</v>
      </c>
      <c r="H64" s="302">
        <v>1.4906907877313117E-2</v>
      </c>
      <c r="I64" s="302">
        <v>2.9509039805138675E-3</v>
      </c>
      <c r="J64" s="302">
        <f>SUM(G64:I64)</f>
        <v>0.49634207263489943</v>
      </c>
      <c r="K64" s="303"/>
      <c r="L64" s="302">
        <v>0.41766075491517779</v>
      </c>
      <c r="M64" s="302">
        <v>8.6127569648160075E-3</v>
      </c>
      <c r="N64" s="302">
        <v>1.2605095154277701E-3</v>
      </c>
      <c r="O64" s="302">
        <f t="shared" si="37"/>
        <v>0.42753402139542157</v>
      </c>
    </row>
    <row r="65" spans="1:15" s="236" customFormat="1" x14ac:dyDescent="0.2">
      <c r="A65" s="237" t="str">
        <f>name!E$9</f>
        <v>Caring, leisure and other service occupations</v>
      </c>
      <c r="B65" s="302">
        <v>3.0179951264727594E-2</v>
      </c>
      <c r="C65" s="302">
        <v>2.3685280266854486E-2</v>
      </c>
      <c r="D65" s="302">
        <v>2.0653055201245115E-3</v>
      </c>
      <c r="E65" s="302">
        <f t="shared" si="35"/>
        <v>5.5930537051706593E-2</v>
      </c>
      <c r="F65" s="303"/>
      <c r="G65" s="302">
        <v>3.6553471622777639E-2</v>
      </c>
      <c r="H65" s="302">
        <v>8.5687292680759076E-3</v>
      </c>
      <c r="I65" s="302">
        <v>1.9582933253057991E-3</v>
      </c>
      <c r="J65" s="302">
        <f t="shared" ref="J65:J68" si="38">SUM(G65:I65)</f>
        <v>4.7080494216159341E-2</v>
      </c>
      <c r="K65" s="303"/>
      <c r="L65" s="302">
        <v>3.177685534873062E-2</v>
      </c>
      <c r="M65" s="302">
        <v>6.4352394335121217E-3</v>
      </c>
      <c r="N65" s="302">
        <v>1.517503870043255E-3</v>
      </c>
      <c r="O65" s="302">
        <f t="shared" si="37"/>
        <v>3.9729598652286001E-2</v>
      </c>
    </row>
    <row r="66" spans="1:15" s="236" customFormat="1" x14ac:dyDescent="0.2">
      <c r="A66" s="237" t="str">
        <f>name!E$10</f>
        <v>Sales and customer service occupations</v>
      </c>
      <c r="B66" s="302">
        <v>0.12978112271378739</v>
      </c>
      <c r="C66" s="302">
        <v>0.16560597824520784</v>
      </c>
      <c r="D66" s="302">
        <v>1.9980654327978317E-3</v>
      </c>
      <c r="E66" s="302">
        <f t="shared" si="35"/>
        <v>0.29738516639179308</v>
      </c>
      <c r="F66" s="303"/>
      <c r="G66" s="302">
        <v>0.1548700942729922</v>
      </c>
      <c r="H66" s="302">
        <v>0.18082148875227338</v>
      </c>
      <c r="I66" s="302">
        <v>6.580899631252351E-4</v>
      </c>
      <c r="J66" s="302">
        <f t="shared" si="38"/>
        <v>0.3363496729883908</v>
      </c>
      <c r="K66" s="303"/>
      <c r="L66" s="302">
        <v>0.17681279194850955</v>
      </c>
      <c r="M66" s="302">
        <v>0.18937880347030212</v>
      </c>
      <c r="N66" s="302">
        <v>1.7103948353116238E-4</v>
      </c>
      <c r="O66" s="302">
        <f t="shared" si="37"/>
        <v>0.36636263490234278</v>
      </c>
    </row>
    <row r="67" spans="1:15" s="236" customFormat="1" x14ac:dyDescent="0.2">
      <c r="A67" s="237" t="str">
        <f>name!E$11</f>
        <v>Process, plant and machine operatives</v>
      </c>
      <c r="B67" s="302">
        <v>1.3817326932176235</v>
      </c>
      <c r="C67" s="302">
        <v>8.512837392473209E-2</v>
      </c>
      <c r="D67" s="302">
        <v>1.8833667326327498E-2</v>
      </c>
      <c r="E67" s="302">
        <f t="shared" si="35"/>
        <v>1.4856947344686831</v>
      </c>
      <c r="F67" s="303"/>
      <c r="G67" s="302">
        <v>1.410407887303639</v>
      </c>
      <c r="H67" s="302">
        <v>9.7684008979374154E-2</v>
      </c>
      <c r="I67" s="302">
        <v>1.7778619256092282E-2</v>
      </c>
      <c r="J67" s="302">
        <f t="shared" si="38"/>
        <v>1.5258705155391055</v>
      </c>
      <c r="K67" s="303"/>
      <c r="L67" s="302">
        <v>1.1587534772475687</v>
      </c>
      <c r="M67" s="302">
        <v>2.5383114457152467E-2</v>
      </c>
      <c r="N67" s="302">
        <v>1.840221466190468E-2</v>
      </c>
      <c r="O67" s="302">
        <f t="shared" si="37"/>
        <v>1.202538806366626</v>
      </c>
    </row>
    <row r="68" spans="1:15" s="236" customFormat="1" x14ac:dyDescent="0.2">
      <c r="A68" s="237" t="str">
        <f>name!E$12</f>
        <v>Elementary occupations</v>
      </c>
      <c r="B68" s="302">
        <v>0.61018398514091787</v>
      </c>
      <c r="C68" s="302">
        <v>0.11980308298807939</v>
      </c>
      <c r="D68" s="302">
        <v>1.7577428879894552E-2</v>
      </c>
      <c r="E68" s="302">
        <f t="shared" si="35"/>
        <v>0.74756449700889183</v>
      </c>
      <c r="F68" s="303"/>
      <c r="G68" s="302">
        <v>0.61771642839131258</v>
      </c>
      <c r="H68" s="302">
        <v>0.11004584721135069</v>
      </c>
      <c r="I68" s="302">
        <v>9.1660888344802082E-3</v>
      </c>
      <c r="J68" s="302">
        <f t="shared" si="38"/>
        <v>0.73692836443714349</v>
      </c>
      <c r="K68" s="303"/>
      <c r="L68" s="302">
        <v>0.72985561519421138</v>
      </c>
      <c r="M68" s="302">
        <v>0.19147778989563558</v>
      </c>
      <c r="N68" s="302">
        <v>1.6855392258437352E-2</v>
      </c>
      <c r="O68" s="302">
        <f t="shared" si="37"/>
        <v>0.93818879734828431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3.3998174277468594</v>
      </c>
      <c r="C70" s="311">
        <f t="shared" ref="C70:E70" si="39">SUM(C60:C68)</f>
        <v>0.57486576882746454</v>
      </c>
      <c r="D70" s="311">
        <f t="shared" si="39"/>
        <v>6.631680342567578E-2</v>
      </c>
      <c r="E70" s="311">
        <f t="shared" si="39"/>
        <v>4.0410000000000004</v>
      </c>
      <c r="F70" s="311"/>
      <c r="G70" s="311">
        <f t="shared" ref="G70:J70" si="40">SUM(G60:G68)</f>
        <v>3.8029785755577477</v>
      </c>
      <c r="H70" s="311">
        <f t="shared" si="40"/>
        <v>0.58223045744823609</v>
      </c>
      <c r="I70" s="311">
        <f t="shared" si="40"/>
        <v>3.8790966994018287E-2</v>
      </c>
      <c r="J70" s="311">
        <f t="shared" si="40"/>
        <v>4.4240000000000022</v>
      </c>
      <c r="K70" s="311"/>
      <c r="L70" s="311">
        <f t="shared" ref="L70:O70" si="41">SUM(L60:L68)</f>
        <v>3.7299544647981975</v>
      </c>
      <c r="M70" s="311">
        <f t="shared" si="41"/>
        <v>0.55845087439299157</v>
      </c>
      <c r="N70" s="311">
        <f t="shared" si="41"/>
        <v>4.0594660808812959E-2</v>
      </c>
      <c r="O70" s="311">
        <f t="shared" si="41"/>
        <v>4.3290000000000024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1.0016234127164974</v>
      </c>
      <c r="C77" s="302">
        <v>1.920644810350328E-2</v>
      </c>
      <c r="D77" s="302">
        <v>3.6917299281579288E-2</v>
      </c>
      <c r="E77" s="302">
        <f>SUM(B77:D77)</f>
        <v>1.05774716010158</v>
      </c>
      <c r="F77" s="303"/>
      <c r="G77" s="302">
        <v>0.9928975513456304</v>
      </c>
      <c r="H77" s="302">
        <v>3.6061928206579087E-2</v>
      </c>
      <c r="I77" s="302">
        <v>2.4849738992645389E-2</v>
      </c>
      <c r="J77" s="302">
        <f>SUM(G77:I77)</f>
        <v>1.0538092185448549</v>
      </c>
      <c r="K77" s="303"/>
      <c r="L77" s="302">
        <v>0.82592871672619217</v>
      </c>
      <c r="M77" s="302">
        <v>4.1696048127067543E-2</v>
      </c>
      <c r="N77" s="302">
        <v>2.229508468107742E-2</v>
      </c>
      <c r="O77" s="302">
        <f>SUM(L77:N77)</f>
        <v>0.88991984953433712</v>
      </c>
    </row>
    <row r="78" spans="1:15" s="236" customFormat="1" x14ac:dyDescent="0.2">
      <c r="A78" s="237" t="str">
        <f>name!E$5</f>
        <v>Professional occupations</v>
      </c>
      <c r="B78" s="302">
        <v>2.2064701153742416</v>
      </c>
      <c r="C78" s="302">
        <v>2.12441898805855E-2</v>
      </c>
      <c r="D78" s="302">
        <v>2.5924111089941797E-2</v>
      </c>
      <c r="E78" s="302">
        <f t="shared" ref="E78:E85" si="42">SUM(B78:D78)</f>
        <v>2.2536384163447689</v>
      </c>
      <c r="F78" s="303"/>
      <c r="G78" s="302">
        <v>2.4448609429148882</v>
      </c>
      <c r="H78" s="302">
        <v>4.3666664384803933E-2</v>
      </c>
      <c r="I78" s="302">
        <v>9.1700637987876237E-3</v>
      </c>
      <c r="J78" s="302">
        <f t="shared" ref="J78:J80" si="43">SUM(G78:I78)</f>
        <v>2.49769767109848</v>
      </c>
      <c r="K78" s="303"/>
      <c r="L78" s="302">
        <v>3.0350291317712812</v>
      </c>
      <c r="M78" s="302">
        <v>5.8574490300729788E-2</v>
      </c>
      <c r="N78" s="302">
        <v>7.5411053434218259E-3</v>
      </c>
      <c r="O78" s="302">
        <f t="shared" ref="O78:O85" si="44">SUM(L78:N78)</f>
        <v>3.1011447274154329</v>
      </c>
    </row>
    <row r="79" spans="1:15" s="236" customFormat="1" x14ac:dyDescent="0.2">
      <c r="A79" s="237" t="str">
        <f>name!E$6</f>
        <v>Associate professional occupations</v>
      </c>
      <c r="B79" s="302">
        <v>1.4325460132115566</v>
      </c>
      <c r="C79" s="302">
        <v>1.8570672832934988E-2</v>
      </c>
      <c r="D79" s="302">
        <v>1.5827059673953231E-2</v>
      </c>
      <c r="E79" s="302">
        <f t="shared" si="42"/>
        <v>1.4669437457184447</v>
      </c>
      <c r="F79" s="303"/>
      <c r="G79" s="302">
        <v>1.5291702733173043</v>
      </c>
      <c r="H79" s="302">
        <v>3.0606350458399718E-2</v>
      </c>
      <c r="I79" s="302">
        <v>6.100136357285988E-3</v>
      </c>
      <c r="J79" s="302">
        <f t="shared" si="43"/>
        <v>1.5658767601329899</v>
      </c>
      <c r="K79" s="303"/>
      <c r="L79" s="302">
        <v>1.4032927807314546</v>
      </c>
      <c r="M79" s="302">
        <v>2.7140924121711429E-2</v>
      </c>
      <c r="N79" s="302">
        <v>6.0557309824640819E-3</v>
      </c>
      <c r="O79" s="302">
        <f t="shared" si="44"/>
        <v>1.4364894358356299</v>
      </c>
    </row>
    <row r="80" spans="1:15" s="236" customFormat="1" x14ac:dyDescent="0.2">
      <c r="A80" s="237" t="str">
        <f>name!E$7</f>
        <v>Administrative and secretarial occupations</v>
      </c>
      <c r="B80" s="302">
        <v>0.76195700984763037</v>
      </c>
      <c r="C80" s="302">
        <v>6.5536842128580922E-2</v>
      </c>
      <c r="D80" s="302">
        <v>1.6592707319700032E-2</v>
      </c>
      <c r="E80" s="302">
        <f t="shared" si="42"/>
        <v>0.84408655929591137</v>
      </c>
      <c r="F80" s="303"/>
      <c r="G80" s="302">
        <v>0.79043772222971254</v>
      </c>
      <c r="H80" s="302">
        <v>9.9606014461532041E-2</v>
      </c>
      <c r="I80" s="302">
        <v>2.2468685440483086E-2</v>
      </c>
      <c r="J80" s="302">
        <f t="shared" si="43"/>
        <v>0.91251242213172767</v>
      </c>
      <c r="K80" s="303"/>
      <c r="L80" s="302">
        <v>0.65876255776999415</v>
      </c>
      <c r="M80" s="302">
        <v>6.8631273303644852E-2</v>
      </c>
      <c r="N80" s="302">
        <v>1.3183615470724719E-2</v>
      </c>
      <c r="O80" s="302">
        <f t="shared" si="44"/>
        <v>0.74057744654436375</v>
      </c>
    </row>
    <row r="81" spans="1:15" s="236" customFormat="1" x14ac:dyDescent="0.2">
      <c r="A81" s="237" t="str">
        <f>name!E$8</f>
        <v>Skilled trades occupations</v>
      </c>
      <c r="B81" s="302">
        <v>3.2321153222843875</v>
      </c>
      <c r="C81" s="302">
        <v>3.858806827187327E-2</v>
      </c>
      <c r="D81" s="302">
        <v>8.4917338343821883E-2</v>
      </c>
      <c r="E81" s="302">
        <f t="shared" si="42"/>
        <v>3.3556207289000826</v>
      </c>
      <c r="F81" s="303"/>
      <c r="G81" s="302">
        <v>2.2884585627442386</v>
      </c>
      <c r="H81" s="302">
        <v>3.2261173708715798E-2</v>
      </c>
      <c r="I81" s="302">
        <v>4.3931136635019926E-3</v>
      </c>
      <c r="J81" s="302">
        <f>SUM(G81:I81)</f>
        <v>2.3251128501164566</v>
      </c>
      <c r="K81" s="303"/>
      <c r="L81" s="302">
        <v>1.584565497768726</v>
      </c>
      <c r="M81" s="302">
        <v>3.3490906390607318E-2</v>
      </c>
      <c r="N81" s="302">
        <v>3.3810220313676494E-3</v>
      </c>
      <c r="O81" s="302">
        <f t="shared" si="44"/>
        <v>1.621437426190701</v>
      </c>
    </row>
    <row r="82" spans="1:15" s="236" customFormat="1" x14ac:dyDescent="0.2">
      <c r="A82" s="237" t="str">
        <f>name!E$9</f>
        <v>Caring, leisure and other service occupations</v>
      </c>
      <c r="B82" s="302">
        <v>6.4939404579756263E-2</v>
      </c>
      <c r="C82" s="302">
        <v>4.6320569029450259E-3</v>
      </c>
      <c r="D82" s="302">
        <v>5.8922826586215822E-3</v>
      </c>
      <c r="E82" s="302">
        <f t="shared" si="42"/>
        <v>7.5463744141322869E-2</v>
      </c>
      <c r="F82" s="303"/>
      <c r="G82" s="302">
        <v>5.7370905100160928E-2</v>
      </c>
      <c r="H82" s="302">
        <v>6.1452150721460885E-3</v>
      </c>
      <c r="I82" s="302">
        <v>1.1302170166591911E-2</v>
      </c>
      <c r="J82" s="302">
        <f t="shared" ref="J82:J85" si="45">SUM(G82:I82)</f>
        <v>7.4818290338898918E-2</v>
      </c>
      <c r="K82" s="303"/>
      <c r="L82" s="302">
        <v>4.9129936492948501E-2</v>
      </c>
      <c r="M82" s="302">
        <v>3.8493948687734116E-3</v>
      </c>
      <c r="N82" s="302">
        <v>1.4355938041219918E-2</v>
      </c>
      <c r="O82" s="302">
        <f t="shared" si="44"/>
        <v>6.7335269402941836E-2</v>
      </c>
    </row>
    <row r="83" spans="1:15" s="236" customFormat="1" x14ac:dyDescent="0.2">
      <c r="A83" s="237" t="str">
        <f>name!E$10</f>
        <v>Sales and customer service occupations</v>
      </c>
      <c r="B83" s="302">
        <v>0.2493886353581212</v>
      </c>
      <c r="C83" s="302">
        <v>1.4091009981303375E-2</v>
      </c>
      <c r="D83" s="302">
        <v>7.3005621283444072E-3</v>
      </c>
      <c r="E83" s="302">
        <f t="shared" si="42"/>
        <v>0.27078020746776899</v>
      </c>
      <c r="F83" s="303"/>
      <c r="G83" s="302">
        <v>0.24469774015596421</v>
      </c>
      <c r="H83" s="302">
        <v>2.1737370618082574E-2</v>
      </c>
      <c r="I83" s="302">
        <v>6.3988056246797025E-3</v>
      </c>
      <c r="J83" s="302">
        <f t="shared" si="45"/>
        <v>0.27283391639872651</v>
      </c>
      <c r="K83" s="303"/>
      <c r="L83" s="302">
        <v>0.1999231929179566</v>
      </c>
      <c r="M83" s="302">
        <v>2.3734560323086868E-2</v>
      </c>
      <c r="N83" s="302">
        <v>4.5570456242625818E-3</v>
      </c>
      <c r="O83" s="302">
        <f t="shared" si="44"/>
        <v>0.22821479886530605</v>
      </c>
    </row>
    <row r="84" spans="1:15" s="236" customFormat="1" x14ac:dyDescent="0.2">
      <c r="A84" s="237" t="str">
        <f>name!E$11</f>
        <v>Process, plant and machine operatives</v>
      </c>
      <c r="B84" s="302">
        <v>1.8803968363724195</v>
      </c>
      <c r="C84" s="302">
        <v>5.0193262782656123E-2</v>
      </c>
      <c r="D84" s="302">
        <v>1.5739143762579257E-2</v>
      </c>
      <c r="E84" s="302">
        <f t="shared" si="42"/>
        <v>1.9463292429176551</v>
      </c>
      <c r="F84" s="303"/>
      <c r="G84" s="302">
        <v>1.2784846269558594</v>
      </c>
      <c r="H84" s="302">
        <v>6.4929947627165141E-2</v>
      </c>
      <c r="I84" s="302">
        <v>8.6712740928346459E-3</v>
      </c>
      <c r="J84" s="302">
        <f t="shared" si="45"/>
        <v>1.3520858486758593</v>
      </c>
      <c r="K84" s="303"/>
      <c r="L84" s="302">
        <v>1.0242623876801165</v>
      </c>
      <c r="M84" s="302">
        <v>7.976311462807055E-2</v>
      </c>
      <c r="N84" s="302">
        <v>6.5404526292423557E-3</v>
      </c>
      <c r="O84" s="302">
        <f t="shared" si="44"/>
        <v>1.1105659549374294</v>
      </c>
    </row>
    <row r="85" spans="1:15" s="236" customFormat="1" x14ac:dyDescent="0.2">
      <c r="A85" s="237" t="str">
        <f>name!E$12</f>
        <v>Elementary occupations</v>
      </c>
      <c r="B85" s="302">
        <v>0.30588968691901292</v>
      </c>
      <c r="C85" s="302">
        <v>2.5720946618837687E-2</v>
      </c>
      <c r="D85" s="302">
        <v>2.27795615745961E-2</v>
      </c>
      <c r="E85" s="302">
        <f t="shared" si="42"/>
        <v>0.35439019511244668</v>
      </c>
      <c r="F85" s="303"/>
      <c r="G85" s="302">
        <v>0.21159961288580836</v>
      </c>
      <c r="H85" s="302">
        <v>3.3043488941233178E-2</v>
      </c>
      <c r="I85" s="302">
        <v>1.8609920734970264E-2</v>
      </c>
      <c r="J85" s="302">
        <f t="shared" si="45"/>
        <v>0.26325302256201183</v>
      </c>
      <c r="K85" s="303"/>
      <c r="L85" s="302">
        <v>0.16040644183291711</v>
      </c>
      <c r="M85" s="302">
        <v>6.3876576846669336E-2</v>
      </c>
      <c r="N85" s="302">
        <v>3.0032072594263784E-2</v>
      </c>
      <c r="O85" s="302">
        <f t="shared" si="44"/>
        <v>0.25431509127385021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11.135326436663624</v>
      </c>
      <c r="C87" s="311">
        <f t="shared" ref="C87:E87" si="46">SUM(C77:C85)</f>
        <v>0.25778349750322016</v>
      </c>
      <c r="D87" s="311">
        <f t="shared" si="46"/>
        <v>0.23189006583313757</v>
      </c>
      <c r="E87" s="311">
        <f t="shared" si="46"/>
        <v>11.624999999999984</v>
      </c>
      <c r="F87" s="311"/>
      <c r="G87" s="311">
        <f t="shared" ref="G87:J87" si="47">SUM(G77:G85)</f>
        <v>9.8379779376495637</v>
      </c>
      <c r="H87" s="311">
        <f t="shared" si="47"/>
        <v>0.3680581534786575</v>
      </c>
      <c r="I87" s="311">
        <f t="shared" si="47"/>
        <v>0.11196390887178061</v>
      </c>
      <c r="J87" s="311">
        <f t="shared" si="47"/>
        <v>10.318000000000003</v>
      </c>
      <c r="K87" s="311"/>
      <c r="L87" s="311">
        <f t="shared" ref="L87:O87" si="48">SUM(L77:L85)</f>
        <v>8.9413006436915854</v>
      </c>
      <c r="M87" s="311">
        <f t="shared" si="48"/>
        <v>0.40075728891036111</v>
      </c>
      <c r="N87" s="311">
        <f t="shared" si="48"/>
        <v>0.10794206739804434</v>
      </c>
      <c r="O87" s="311">
        <f t="shared" si="48"/>
        <v>9.449999999999994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3.2596973342509465</v>
      </c>
      <c r="C94" s="302">
        <v>9.6919780403150232E-2</v>
      </c>
      <c r="D94" s="302">
        <v>0.42122385988816619</v>
      </c>
      <c r="E94" s="302">
        <f>SUM(B94:D94)</f>
        <v>3.7778409745422632</v>
      </c>
      <c r="F94" s="303"/>
      <c r="G94" s="302">
        <v>3.3006844250392966</v>
      </c>
      <c r="H94" s="302">
        <v>0.12126889824264774</v>
      </c>
      <c r="I94" s="302">
        <v>4.7939270533480675E-2</v>
      </c>
      <c r="J94" s="302">
        <f>SUM(G94:I94)</f>
        <v>3.4698925938154246</v>
      </c>
      <c r="K94" s="303"/>
      <c r="L94" s="302">
        <v>2.6686788986593681</v>
      </c>
      <c r="M94" s="302">
        <v>0.10865726610679827</v>
      </c>
      <c r="N94" s="302">
        <v>3.602305766604965E-2</v>
      </c>
      <c r="O94" s="302">
        <f>SUM(L94:N94)</f>
        <v>2.8133592224322164</v>
      </c>
    </row>
    <row r="95" spans="1:15" s="236" customFormat="1" x14ac:dyDescent="0.2">
      <c r="A95" s="237" t="str">
        <f>name!E$5</f>
        <v>Professional occupations</v>
      </c>
      <c r="B95" s="302">
        <v>6.2077446602076742</v>
      </c>
      <c r="C95" s="302">
        <v>0.13441356085875122</v>
      </c>
      <c r="D95" s="302">
        <v>0.27791419357473784</v>
      </c>
      <c r="E95" s="302">
        <f t="shared" ref="E95:E102" si="49">SUM(B95:D95)</f>
        <v>6.6200724146411627</v>
      </c>
      <c r="F95" s="303"/>
      <c r="G95" s="302">
        <v>7.337504305017676</v>
      </c>
      <c r="H95" s="302">
        <v>0.15151905935293614</v>
      </c>
      <c r="I95" s="302">
        <v>4.6520875121843129E-2</v>
      </c>
      <c r="J95" s="302">
        <f t="shared" ref="J95:J97" si="50">SUM(G95:I95)</f>
        <v>7.5355442394924559</v>
      </c>
      <c r="K95" s="303"/>
      <c r="L95" s="302">
        <v>8.2781100250212543</v>
      </c>
      <c r="M95" s="302">
        <v>0.13174093016614072</v>
      </c>
      <c r="N95" s="302">
        <v>3.8545789543665179E-2</v>
      </c>
      <c r="O95" s="302">
        <f t="shared" ref="O95:O102" si="51">SUM(L95:N95)</f>
        <v>8.4483967447310597</v>
      </c>
    </row>
    <row r="96" spans="1:15" s="236" customFormat="1" x14ac:dyDescent="0.2">
      <c r="A96" s="237" t="str">
        <f>name!E$6</f>
        <v>Associate professional occupations</v>
      </c>
      <c r="B96" s="302">
        <v>4.2223717369068998</v>
      </c>
      <c r="C96" s="302">
        <v>0.20152946699056434</v>
      </c>
      <c r="D96" s="302">
        <v>0.29806749561980767</v>
      </c>
      <c r="E96" s="302">
        <f t="shared" si="49"/>
        <v>4.7219686995172721</v>
      </c>
      <c r="F96" s="303"/>
      <c r="G96" s="302">
        <v>4.7694067077339257</v>
      </c>
      <c r="H96" s="302">
        <v>0.18240770681754218</v>
      </c>
      <c r="I96" s="302">
        <v>5.1805485345469166E-2</v>
      </c>
      <c r="J96" s="302">
        <f t="shared" si="50"/>
        <v>5.003619899896937</v>
      </c>
      <c r="K96" s="303"/>
      <c r="L96" s="302">
        <v>4.1551881748714106</v>
      </c>
      <c r="M96" s="302">
        <v>0.12070232554850659</v>
      </c>
      <c r="N96" s="302">
        <v>4.1605925432405919E-2</v>
      </c>
      <c r="O96" s="302">
        <f t="shared" si="51"/>
        <v>4.3174964258523234</v>
      </c>
    </row>
    <row r="97" spans="1:15" s="236" customFormat="1" x14ac:dyDescent="0.2">
      <c r="A97" s="237" t="str">
        <f>name!E$7</f>
        <v>Administrative and secretarial occupations</v>
      </c>
      <c r="B97" s="302">
        <v>2.416985840130458</v>
      </c>
      <c r="C97" s="302">
        <v>0.66778583052801832</v>
      </c>
      <c r="D97" s="302">
        <v>0.15749175959050907</v>
      </c>
      <c r="E97" s="302">
        <f t="shared" si="49"/>
        <v>3.2422634302489852</v>
      </c>
      <c r="F97" s="303"/>
      <c r="G97" s="302">
        <v>2.4415822721411544</v>
      </c>
      <c r="H97" s="302">
        <v>0.4642739927099368</v>
      </c>
      <c r="I97" s="302">
        <v>2.4057885217299631E-2</v>
      </c>
      <c r="J97" s="302">
        <f t="shared" si="50"/>
        <v>2.9299141500683907</v>
      </c>
      <c r="K97" s="303"/>
      <c r="L97" s="302">
        <v>2.19768311708772</v>
      </c>
      <c r="M97" s="302">
        <v>0.31481872894923429</v>
      </c>
      <c r="N97" s="302">
        <v>1.3640492435545434E-2</v>
      </c>
      <c r="O97" s="302">
        <f t="shared" si="51"/>
        <v>2.5261423384724995</v>
      </c>
    </row>
    <row r="98" spans="1:15" s="236" customFormat="1" x14ac:dyDescent="0.2">
      <c r="A98" s="237" t="str">
        <f>name!E$8</f>
        <v>Skilled trades occupations</v>
      </c>
      <c r="B98" s="302">
        <v>11.510464941576705</v>
      </c>
      <c r="C98" s="302">
        <v>0.26530121476002566</v>
      </c>
      <c r="D98" s="302">
        <v>1.1024437510886356</v>
      </c>
      <c r="E98" s="302">
        <f t="shared" si="49"/>
        <v>12.878209907425367</v>
      </c>
      <c r="F98" s="303"/>
      <c r="G98" s="302">
        <v>8.7142921968956149</v>
      </c>
      <c r="H98" s="302">
        <v>0.19984006843472554</v>
      </c>
      <c r="I98" s="302">
        <v>4.7960059661706245E-2</v>
      </c>
      <c r="J98" s="302">
        <f>SUM(G98:I98)</f>
        <v>8.9620923249920477</v>
      </c>
      <c r="K98" s="303"/>
      <c r="L98" s="302">
        <v>6.3722764925962609</v>
      </c>
      <c r="M98" s="302">
        <v>0.19105758702371456</v>
      </c>
      <c r="N98" s="302">
        <v>4.6748029358447352E-2</v>
      </c>
      <c r="O98" s="302">
        <f t="shared" si="51"/>
        <v>6.610082108978423</v>
      </c>
    </row>
    <row r="99" spans="1:15" s="236" customFormat="1" x14ac:dyDescent="0.2">
      <c r="A99" s="237" t="str">
        <f>name!E$9</f>
        <v>Caring, leisure and other service occupations</v>
      </c>
      <c r="B99" s="302">
        <v>0.51609493882443847</v>
      </c>
      <c r="C99" s="302">
        <v>9.9541301771982227E-2</v>
      </c>
      <c r="D99" s="302">
        <v>9.2776604802983137E-2</v>
      </c>
      <c r="E99" s="302">
        <f t="shared" si="49"/>
        <v>0.70841284539940375</v>
      </c>
      <c r="F99" s="303"/>
      <c r="G99" s="302">
        <v>0.46980646585551733</v>
      </c>
      <c r="H99" s="302">
        <v>5.6441254024827123E-2</v>
      </c>
      <c r="I99" s="302">
        <v>5.2000863107738625E-2</v>
      </c>
      <c r="J99" s="302">
        <f t="shared" ref="J99:J102" si="52">SUM(G99:I99)</f>
        <v>0.57824858298808313</v>
      </c>
      <c r="K99" s="303"/>
      <c r="L99" s="302">
        <v>0.45513125975719348</v>
      </c>
      <c r="M99" s="302">
        <v>3.481798206989941E-2</v>
      </c>
      <c r="N99" s="302">
        <v>3.581511327241195E-2</v>
      </c>
      <c r="O99" s="302">
        <f t="shared" si="51"/>
        <v>0.52576435509950481</v>
      </c>
    </row>
    <row r="100" spans="1:15" s="236" customFormat="1" x14ac:dyDescent="0.2">
      <c r="A100" s="237" t="str">
        <f>name!E$10</f>
        <v>Sales and customer service occupations</v>
      </c>
      <c r="B100" s="302">
        <v>0.79596625221812467</v>
      </c>
      <c r="C100" s="302">
        <v>0.19954009456715904</v>
      </c>
      <c r="D100" s="302">
        <v>9.8961015374148878E-2</v>
      </c>
      <c r="E100" s="302">
        <f t="shared" si="49"/>
        <v>1.0944673621594325</v>
      </c>
      <c r="F100" s="303"/>
      <c r="G100" s="302">
        <v>0.69746632797917307</v>
      </c>
      <c r="H100" s="302">
        <v>0.14568357422447742</v>
      </c>
      <c r="I100" s="302">
        <v>1.3148197569919945E-2</v>
      </c>
      <c r="J100" s="302">
        <f t="shared" si="52"/>
        <v>0.85629809977357041</v>
      </c>
      <c r="K100" s="303"/>
      <c r="L100" s="302">
        <v>0.64461024105729481</v>
      </c>
      <c r="M100" s="302">
        <v>0.11517338286997805</v>
      </c>
      <c r="N100" s="302">
        <v>6.4742424055019556E-3</v>
      </c>
      <c r="O100" s="302">
        <f t="shared" si="51"/>
        <v>0.76625786633277482</v>
      </c>
    </row>
    <row r="101" spans="1:15" s="236" customFormat="1" x14ac:dyDescent="0.2">
      <c r="A101" s="237" t="str">
        <f>name!E$11</f>
        <v>Process, plant and machine operatives</v>
      </c>
      <c r="B101" s="302">
        <v>11.305144386526836</v>
      </c>
      <c r="C101" s="302">
        <v>0.45552569860682257</v>
      </c>
      <c r="D101" s="302">
        <v>0.22990041234209088</v>
      </c>
      <c r="E101" s="302">
        <f t="shared" si="49"/>
        <v>11.990570497475748</v>
      </c>
      <c r="F101" s="303"/>
      <c r="G101" s="302">
        <v>8.5149480149475831</v>
      </c>
      <c r="H101" s="302">
        <v>0.39471613056932175</v>
      </c>
      <c r="I101" s="302">
        <v>4.0907021644120502E-2</v>
      </c>
      <c r="J101" s="302">
        <f t="shared" si="52"/>
        <v>8.9505711671610246</v>
      </c>
      <c r="K101" s="303"/>
      <c r="L101" s="302">
        <v>6.9967544859048632</v>
      </c>
      <c r="M101" s="302">
        <v>0.35409054972456777</v>
      </c>
      <c r="N101" s="302">
        <v>2.3278581109020629E-2</v>
      </c>
      <c r="O101" s="302">
        <f t="shared" si="51"/>
        <v>7.3741236167384514</v>
      </c>
    </row>
    <row r="102" spans="1:15" s="236" customFormat="1" x14ac:dyDescent="0.2">
      <c r="A102" s="237" t="str">
        <f>name!E$12</f>
        <v>Elementary occupations</v>
      </c>
      <c r="B102" s="302">
        <v>2.4650273381901187</v>
      </c>
      <c r="C102" s="302">
        <v>0.40316753346132655</v>
      </c>
      <c r="D102" s="302">
        <v>0.44999899693888001</v>
      </c>
      <c r="E102" s="302">
        <f t="shared" si="49"/>
        <v>3.3181938685903249</v>
      </c>
      <c r="F102" s="303"/>
      <c r="G102" s="302">
        <v>1.6905865238520623</v>
      </c>
      <c r="H102" s="302">
        <v>0.33392896200638572</v>
      </c>
      <c r="I102" s="302">
        <v>0.10430345595356914</v>
      </c>
      <c r="J102" s="302">
        <f t="shared" si="52"/>
        <v>2.1288189418120171</v>
      </c>
      <c r="K102" s="303"/>
      <c r="L102" s="302">
        <v>1.3551315363110339</v>
      </c>
      <c r="M102" s="302">
        <v>0.44093793160572126</v>
      </c>
      <c r="N102" s="302">
        <v>9.8307853446038734E-2</v>
      </c>
      <c r="O102" s="302">
        <f t="shared" si="51"/>
        <v>1.8943773213627939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42.699497428832203</v>
      </c>
      <c r="C104" s="311">
        <f t="shared" ref="C104:E104" si="53">SUM(C94:C102)</f>
        <v>2.5237244819478004</v>
      </c>
      <c r="D104" s="311">
        <f t="shared" si="53"/>
        <v>3.128778089219959</v>
      </c>
      <c r="E104" s="311">
        <f t="shared" si="53"/>
        <v>48.351999999999961</v>
      </c>
      <c r="F104" s="311"/>
      <c r="G104" s="311">
        <f t="shared" ref="G104:J104" si="54">SUM(G94:G102)</f>
        <v>37.936277239462008</v>
      </c>
      <c r="H104" s="311">
        <f t="shared" si="54"/>
        <v>2.0500796463828008</v>
      </c>
      <c r="I104" s="311">
        <f t="shared" si="54"/>
        <v>0.42864311415514711</v>
      </c>
      <c r="J104" s="311">
        <f t="shared" si="54"/>
        <v>40.414999999999949</v>
      </c>
      <c r="K104" s="311"/>
      <c r="L104" s="311">
        <f t="shared" ref="L104:O104" si="55">SUM(L94:L102)</f>
        <v>33.123564231266393</v>
      </c>
      <c r="M104" s="311">
        <f t="shared" si="55"/>
        <v>1.8119966840645612</v>
      </c>
      <c r="N104" s="311">
        <f t="shared" si="55"/>
        <v>0.34043908466908679</v>
      </c>
      <c r="O104" s="311">
        <f t="shared" si="55"/>
        <v>35.276000000000053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0.36625585849909664</v>
      </c>
      <c r="C111" s="302">
        <v>1.3464602939764078E-2</v>
      </c>
      <c r="D111" s="302">
        <v>1.9203308129484863E-4</v>
      </c>
      <c r="E111" s="302">
        <f>SUM(B111:D111)</f>
        <v>0.37991249452015557</v>
      </c>
      <c r="F111" s="303"/>
      <c r="G111" s="302">
        <v>0.76564049528188616</v>
      </c>
      <c r="H111" s="302">
        <v>3.1727601692222794E-2</v>
      </c>
      <c r="I111" s="302">
        <v>7.886111925683939E-2</v>
      </c>
      <c r="J111" s="302">
        <f>SUM(G111:I111)</f>
        <v>0.87622921623094829</v>
      </c>
      <c r="K111" s="303"/>
      <c r="L111" s="302">
        <v>0.7358908404850274</v>
      </c>
      <c r="M111" s="302">
        <v>3.7912672253105351E-2</v>
      </c>
      <c r="N111" s="302">
        <v>0.1064740285040376</v>
      </c>
      <c r="O111" s="302">
        <f>SUM(L111:N111)</f>
        <v>0.88027754124217039</v>
      </c>
    </row>
    <row r="112" spans="1:15" s="236" customFormat="1" x14ac:dyDescent="0.2">
      <c r="A112" s="237" t="str">
        <f>name!E$5</f>
        <v>Professional occupations</v>
      </c>
      <c r="B112" s="302">
        <v>0.67956906081382806</v>
      </c>
      <c r="C112" s="302">
        <v>1.9297118104032812E-2</v>
      </c>
      <c r="D112" s="302">
        <v>2.2008499908701728E-4</v>
      </c>
      <c r="E112" s="302">
        <f t="shared" ref="E112:E119" si="56">SUM(B112:D112)</f>
        <v>0.69908626391694784</v>
      </c>
      <c r="F112" s="303"/>
      <c r="G112" s="302">
        <v>1.6018887361062843</v>
      </c>
      <c r="H112" s="302">
        <v>4.1898109917364666E-2</v>
      </c>
      <c r="I112" s="302">
        <v>9.9631746993034759E-2</v>
      </c>
      <c r="J112" s="302">
        <f t="shared" ref="J112:J114" si="57">SUM(G112:I112)</f>
        <v>1.7434185930166839</v>
      </c>
      <c r="K112" s="303"/>
      <c r="L112" s="302">
        <v>2.0101355275346435</v>
      </c>
      <c r="M112" s="302">
        <v>5.1798056412245191E-2</v>
      </c>
      <c r="N112" s="302">
        <v>7.4996291378155319E-2</v>
      </c>
      <c r="O112" s="302">
        <f t="shared" ref="O112:O119" si="58">SUM(L112:N112)</f>
        <v>2.1369298753250443</v>
      </c>
    </row>
    <row r="113" spans="1:15" s="236" customFormat="1" x14ac:dyDescent="0.2">
      <c r="A113" s="237" t="str">
        <f>name!E$6</f>
        <v>Associate professional occupations</v>
      </c>
      <c r="B113" s="302">
        <v>0.47894703336819394</v>
      </c>
      <c r="C113" s="302">
        <v>2.2795024426114925E-2</v>
      </c>
      <c r="D113" s="302">
        <v>1.5648740016542916E-4</v>
      </c>
      <c r="E113" s="302">
        <f t="shared" si="56"/>
        <v>0.5018985451944743</v>
      </c>
      <c r="F113" s="303"/>
      <c r="G113" s="302">
        <v>1.0861435311174712</v>
      </c>
      <c r="H113" s="302">
        <v>4.1168983954173698E-2</v>
      </c>
      <c r="I113" s="302">
        <v>3.5982771142243707E-2</v>
      </c>
      <c r="J113" s="302">
        <f t="shared" si="57"/>
        <v>1.1632952862138888</v>
      </c>
      <c r="K113" s="303"/>
      <c r="L113" s="302">
        <v>1.0250614137810061</v>
      </c>
      <c r="M113" s="302">
        <v>4.5387037724220418E-2</v>
      </c>
      <c r="N113" s="302">
        <v>4.3127609368759381E-2</v>
      </c>
      <c r="O113" s="302">
        <f t="shared" si="58"/>
        <v>1.113576060873986</v>
      </c>
    </row>
    <row r="114" spans="1:15" s="236" customFormat="1" x14ac:dyDescent="0.2">
      <c r="A114" s="237" t="str">
        <f>name!E$7</f>
        <v>Administrative and secretarial occupations</v>
      </c>
      <c r="B114" s="302">
        <v>9.9459797768520125E-2</v>
      </c>
      <c r="C114" s="302">
        <v>2.8061022470827559E-2</v>
      </c>
      <c r="D114" s="302">
        <v>7.1314149972843608E-5</v>
      </c>
      <c r="E114" s="302">
        <f t="shared" si="56"/>
        <v>0.12759213438932054</v>
      </c>
      <c r="F114" s="303"/>
      <c r="G114" s="302">
        <v>0.18917859384361574</v>
      </c>
      <c r="H114" s="302">
        <v>4.5580449494306348E-2</v>
      </c>
      <c r="I114" s="302">
        <v>1.7724515888889406E-2</v>
      </c>
      <c r="J114" s="302">
        <f t="shared" si="57"/>
        <v>0.25248355922681148</v>
      </c>
      <c r="K114" s="303"/>
      <c r="L114" s="302">
        <v>0.1669792791965814</v>
      </c>
      <c r="M114" s="302">
        <v>4.3330972277521598E-2</v>
      </c>
      <c r="N114" s="302">
        <v>1.8753327129300352E-2</v>
      </c>
      <c r="O114" s="302">
        <f t="shared" si="58"/>
        <v>0.22906357860340334</v>
      </c>
    </row>
    <row r="115" spans="1:15" s="236" customFormat="1" x14ac:dyDescent="0.2">
      <c r="A115" s="237" t="str">
        <f>name!E$8</f>
        <v>Skilled trades occupations</v>
      </c>
      <c r="B115" s="302">
        <v>0.31469864946295817</v>
      </c>
      <c r="C115" s="302">
        <v>1.4644501883308843E-2</v>
      </c>
      <c r="D115" s="302">
        <v>2.5898698506957707E-4</v>
      </c>
      <c r="E115" s="302">
        <f t="shared" si="56"/>
        <v>0.32960213833133661</v>
      </c>
      <c r="F115" s="303"/>
      <c r="G115" s="302">
        <v>0.48069065869454158</v>
      </c>
      <c r="H115" s="302">
        <v>1.660629126849307E-2</v>
      </c>
      <c r="I115" s="302">
        <v>8.0445544547590689E-2</v>
      </c>
      <c r="J115" s="302">
        <f>SUM(G115:I115)</f>
        <v>0.57774249451062532</v>
      </c>
      <c r="K115" s="303"/>
      <c r="L115" s="302">
        <v>0.27226387560392451</v>
      </c>
      <c r="M115" s="302">
        <v>1.5226522519303813E-2</v>
      </c>
      <c r="N115" s="302">
        <v>8.4275048028761373E-2</v>
      </c>
      <c r="O115" s="302">
        <f t="shared" si="58"/>
        <v>0.3717654461519897</v>
      </c>
    </row>
    <row r="116" spans="1:15" s="236" customFormat="1" x14ac:dyDescent="0.2">
      <c r="A116" s="237" t="str">
        <f>name!E$9</f>
        <v>Caring, leisure and other service occupations</v>
      </c>
      <c r="B116" s="302">
        <v>0.20448089693246665</v>
      </c>
      <c r="C116" s="302">
        <v>2.7842493835363448E-2</v>
      </c>
      <c r="D116" s="302">
        <v>1.0297111562953187E-4</v>
      </c>
      <c r="E116" s="302">
        <f t="shared" si="56"/>
        <v>0.23242636188345964</v>
      </c>
      <c r="F116" s="303"/>
      <c r="G116" s="302">
        <v>0.34837749062293527</v>
      </c>
      <c r="H116" s="302">
        <v>3.7811820029970827E-2</v>
      </c>
      <c r="I116" s="302">
        <v>3.3108391601351359E-3</v>
      </c>
      <c r="J116" s="302">
        <f t="shared" ref="J116:J119" si="59">SUM(G116:I116)</f>
        <v>0.38950014981304121</v>
      </c>
      <c r="K116" s="303"/>
      <c r="L116" s="302">
        <v>0.3390297086594331</v>
      </c>
      <c r="M116" s="302">
        <v>2.9984321108704574E-2</v>
      </c>
      <c r="N116" s="302">
        <v>4.7574499739088732E-3</v>
      </c>
      <c r="O116" s="302">
        <f t="shared" si="58"/>
        <v>0.37377147974204655</v>
      </c>
    </row>
    <row r="117" spans="1:15" s="236" customFormat="1" x14ac:dyDescent="0.2">
      <c r="A117" s="237" t="str">
        <f>name!E$10</f>
        <v>Sales and customer service occupations</v>
      </c>
      <c r="B117" s="302">
        <v>0.10789621108451025</v>
      </c>
      <c r="C117" s="302">
        <v>7.2265694260881641E-2</v>
      </c>
      <c r="D117" s="302">
        <v>1.0934424430416089E-4</v>
      </c>
      <c r="E117" s="302">
        <f t="shared" si="56"/>
        <v>0.18027124958969606</v>
      </c>
      <c r="F117" s="303"/>
      <c r="G117" s="302">
        <v>0.18270083535561341</v>
      </c>
      <c r="H117" s="302">
        <v>0.12617174658299907</v>
      </c>
      <c r="I117" s="302">
        <v>3.0950782295727074E-2</v>
      </c>
      <c r="J117" s="302">
        <f t="shared" si="59"/>
        <v>0.33982336423433951</v>
      </c>
      <c r="K117" s="303"/>
      <c r="L117" s="302">
        <v>0.1559326305398592</v>
      </c>
      <c r="M117" s="302">
        <v>0.1433150593474293</v>
      </c>
      <c r="N117" s="302">
        <v>2.8875631499038618E-2</v>
      </c>
      <c r="O117" s="302">
        <f t="shared" si="58"/>
        <v>0.3281233213863271</v>
      </c>
    </row>
    <row r="118" spans="1:15" s="236" customFormat="1" x14ac:dyDescent="0.2">
      <c r="A118" s="237" t="str">
        <f>name!E$11</f>
        <v>Process, plant and machine operatives</v>
      </c>
      <c r="B118" s="302">
        <v>0.18419076212146768</v>
      </c>
      <c r="C118" s="302">
        <v>6.7159912769791221E-3</v>
      </c>
      <c r="D118" s="302">
        <v>8.6468799094432591E-5</v>
      </c>
      <c r="E118" s="302">
        <f t="shared" si="56"/>
        <v>0.19099322219754122</v>
      </c>
      <c r="F118" s="303"/>
      <c r="G118" s="302">
        <v>0.2874867685211957</v>
      </c>
      <c r="H118" s="302">
        <v>1.0141024568607158E-2</v>
      </c>
      <c r="I118" s="302">
        <v>4.6066914041232927E-2</v>
      </c>
      <c r="J118" s="302">
        <f t="shared" si="59"/>
        <v>0.34369470713103578</v>
      </c>
      <c r="K118" s="303"/>
      <c r="L118" s="302">
        <v>0.27771461649458812</v>
      </c>
      <c r="M118" s="302">
        <v>1.3336302127945966E-2</v>
      </c>
      <c r="N118" s="302">
        <v>4.5825400612697804E-2</v>
      </c>
      <c r="O118" s="302">
        <f t="shared" si="58"/>
        <v>0.33687631923523187</v>
      </c>
    </row>
    <row r="119" spans="1:15" s="236" customFormat="1" x14ac:dyDescent="0.2">
      <c r="A119" s="237" t="str">
        <f>name!E$12</f>
        <v>Elementary occupations</v>
      </c>
      <c r="B119" s="302">
        <v>4.6630466684881508E-2</v>
      </c>
      <c r="C119" s="302">
        <v>4.2468034896120339E-2</v>
      </c>
      <c r="D119" s="302">
        <v>1.1908839607200566E-4</v>
      </c>
      <c r="E119" s="302">
        <f t="shared" si="56"/>
        <v>8.9217589977073866E-2</v>
      </c>
      <c r="F119" s="303"/>
      <c r="G119" s="302">
        <v>7.359635894378394E-2</v>
      </c>
      <c r="H119" s="302">
        <v>5.0696610502347625E-2</v>
      </c>
      <c r="I119" s="302">
        <v>1.4519660176488503E-2</v>
      </c>
      <c r="J119" s="302">
        <f t="shared" si="59"/>
        <v>0.13881262962262006</v>
      </c>
      <c r="K119" s="303"/>
      <c r="L119" s="302">
        <v>5.6593550614089397E-2</v>
      </c>
      <c r="M119" s="302">
        <v>2.8047166789465929E-2</v>
      </c>
      <c r="N119" s="302">
        <v>1.0975660036251691E-2</v>
      </c>
      <c r="O119" s="302">
        <f t="shared" si="58"/>
        <v>9.5616377439807027E-2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2.4821287367359228</v>
      </c>
      <c r="C121" s="311">
        <f t="shared" ref="C121:E121" si="60">SUM(C111:C119)</f>
        <v>0.24755448409339276</v>
      </c>
      <c r="D121" s="311">
        <f t="shared" si="60"/>
        <v>1.3167791706898469E-3</v>
      </c>
      <c r="E121" s="311">
        <f t="shared" si="60"/>
        <v>2.7310000000000052</v>
      </c>
      <c r="F121" s="311"/>
      <c r="G121" s="311">
        <f t="shared" ref="G121:J121" si="61">SUM(G111:G119)</f>
        <v>5.0157034684873274</v>
      </c>
      <c r="H121" s="311">
        <f t="shared" si="61"/>
        <v>0.40180263801048527</v>
      </c>
      <c r="I121" s="311">
        <f t="shared" si="61"/>
        <v>0.40749389350218157</v>
      </c>
      <c r="J121" s="311">
        <f t="shared" si="61"/>
        <v>5.824999999999994</v>
      </c>
      <c r="K121" s="311"/>
      <c r="L121" s="311">
        <f t="shared" ref="L121:O121" si="62">SUM(L111:L119)</f>
        <v>5.039601442909154</v>
      </c>
      <c r="M121" s="311">
        <f t="shared" si="62"/>
        <v>0.40833811055994218</v>
      </c>
      <c r="N121" s="311">
        <f t="shared" si="62"/>
        <v>0.41806044653091096</v>
      </c>
      <c r="O121" s="311">
        <f t="shared" si="62"/>
        <v>5.8660000000000068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0.24197397850636759</v>
      </c>
      <c r="C128" s="302">
        <v>2.1128269344924649E-2</v>
      </c>
      <c r="D128" s="302">
        <v>0</v>
      </c>
      <c r="E128" s="302">
        <f>SUM(B128:D128)</f>
        <v>0.26310224785129221</v>
      </c>
      <c r="F128" s="303"/>
      <c r="G128" s="302">
        <v>0.28602924675681612</v>
      </c>
      <c r="H128" s="302">
        <v>3.5170163031119125E-2</v>
      </c>
      <c r="I128" s="302">
        <v>8.5266690192302236E-2</v>
      </c>
      <c r="J128" s="302">
        <f>SUM(G128:I128)</f>
        <v>0.40646609998023753</v>
      </c>
      <c r="K128" s="303"/>
      <c r="L128" s="302">
        <v>0.26045522523503545</v>
      </c>
      <c r="M128" s="302">
        <v>4.0634108713604893E-2</v>
      </c>
      <c r="N128" s="302">
        <v>7.9391611990813127E-2</v>
      </c>
      <c r="O128" s="302">
        <f>SUM(L128:N128)</f>
        <v>0.38048094593945347</v>
      </c>
    </row>
    <row r="129" spans="1:15" s="236" customFormat="1" x14ac:dyDescent="0.2">
      <c r="A129" s="237" t="str">
        <f>name!E$5</f>
        <v>Professional occupations</v>
      </c>
      <c r="B129" s="302">
        <v>0.27206361340785928</v>
      </c>
      <c r="C129" s="302">
        <v>3.3487928266045526E-2</v>
      </c>
      <c r="D129" s="302">
        <v>0</v>
      </c>
      <c r="E129" s="302">
        <f t="shared" ref="E129:E136" si="63">SUM(B129:D129)</f>
        <v>0.3055515416739048</v>
      </c>
      <c r="F129" s="303"/>
      <c r="G129" s="302">
        <v>0.35556055239639989</v>
      </c>
      <c r="H129" s="302">
        <v>4.7393942234841412E-2</v>
      </c>
      <c r="I129" s="302">
        <v>6.350118587470524E-2</v>
      </c>
      <c r="J129" s="302">
        <f t="shared" ref="J129:J131" si="64">SUM(G129:I129)</f>
        <v>0.46645568050594655</v>
      </c>
      <c r="K129" s="303"/>
      <c r="L129" s="302">
        <v>0.43967366315453238</v>
      </c>
      <c r="M129" s="302">
        <v>5.3086888349063825E-2</v>
      </c>
      <c r="N129" s="302">
        <v>5.9129636884518756E-2</v>
      </c>
      <c r="O129" s="302">
        <f t="shared" ref="O129:O136" si="65">SUM(L129:N129)</f>
        <v>0.55189018838811499</v>
      </c>
    </row>
    <row r="130" spans="1:15" s="236" customFormat="1" x14ac:dyDescent="0.2">
      <c r="A130" s="237" t="str">
        <f>name!E$6</f>
        <v>Associate professional occupations</v>
      </c>
      <c r="B130" s="302">
        <v>0.3222673844946804</v>
      </c>
      <c r="C130" s="302">
        <v>5.4981403734367204E-2</v>
      </c>
      <c r="D130" s="302">
        <v>0</v>
      </c>
      <c r="E130" s="302">
        <f t="shared" si="63"/>
        <v>0.37724878822904762</v>
      </c>
      <c r="F130" s="303"/>
      <c r="G130" s="302">
        <v>0.3892707533676088</v>
      </c>
      <c r="H130" s="302">
        <v>8.7723713028605238E-2</v>
      </c>
      <c r="I130" s="302">
        <v>2.4035212907735921E-2</v>
      </c>
      <c r="J130" s="302">
        <f t="shared" si="64"/>
        <v>0.50102967930394993</v>
      </c>
      <c r="K130" s="303"/>
      <c r="L130" s="302">
        <v>0.42830588574388162</v>
      </c>
      <c r="M130" s="302">
        <v>9.7555392777354824E-2</v>
      </c>
      <c r="N130" s="302">
        <v>2.6253502617552309E-2</v>
      </c>
      <c r="O130" s="302">
        <f t="shared" si="65"/>
        <v>0.55211478113878876</v>
      </c>
    </row>
    <row r="131" spans="1:15" s="236" customFormat="1" x14ac:dyDescent="0.2">
      <c r="A131" s="237" t="str">
        <f>name!E$7</f>
        <v>Administrative and secretarial occupations</v>
      </c>
      <c r="B131" s="302">
        <v>0.18615101657116642</v>
      </c>
      <c r="C131" s="302">
        <v>6.0335687857219773E-2</v>
      </c>
      <c r="D131" s="302">
        <v>0</v>
      </c>
      <c r="E131" s="302">
        <f t="shared" si="63"/>
        <v>0.24648670442838619</v>
      </c>
      <c r="F131" s="303"/>
      <c r="G131" s="302">
        <v>0.19513648782503734</v>
      </c>
      <c r="H131" s="302">
        <v>6.1882147751151834E-2</v>
      </c>
      <c r="I131" s="302">
        <v>7.2603585754682839E-3</v>
      </c>
      <c r="J131" s="302">
        <f t="shared" si="64"/>
        <v>0.26427899415165751</v>
      </c>
      <c r="K131" s="303"/>
      <c r="L131" s="302">
        <v>0.22009484488353381</v>
      </c>
      <c r="M131" s="302">
        <v>6.9194016296721464E-2</v>
      </c>
      <c r="N131" s="302">
        <v>1.1438211710579765E-2</v>
      </c>
      <c r="O131" s="302">
        <f t="shared" si="65"/>
        <v>0.300727072890835</v>
      </c>
    </row>
    <row r="132" spans="1:15" s="236" customFormat="1" x14ac:dyDescent="0.2">
      <c r="A132" s="237" t="str">
        <f>name!E$8</f>
        <v>Skilled trades occupations</v>
      </c>
      <c r="B132" s="302">
        <v>0.18779717598950543</v>
      </c>
      <c r="C132" s="302">
        <v>1.8351275643403289E-2</v>
      </c>
      <c r="D132" s="302">
        <v>0</v>
      </c>
      <c r="E132" s="302">
        <f t="shared" si="63"/>
        <v>0.20614845163290874</v>
      </c>
      <c r="F132" s="303"/>
      <c r="G132" s="302">
        <v>0.16459217842497698</v>
      </c>
      <c r="H132" s="302">
        <v>8.8250845325656222E-3</v>
      </c>
      <c r="I132" s="302">
        <v>0.13759832055714635</v>
      </c>
      <c r="J132" s="302">
        <f>SUM(G132:I132)</f>
        <v>0.31101558351468894</v>
      </c>
      <c r="K132" s="303"/>
      <c r="L132" s="302">
        <v>0.11181253081533424</v>
      </c>
      <c r="M132" s="302">
        <v>8.3015886256002525E-3</v>
      </c>
      <c r="N132" s="302">
        <v>0.1141351534575771</v>
      </c>
      <c r="O132" s="302">
        <f t="shared" si="65"/>
        <v>0.23424927289851161</v>
      </c>
    </row>
    <row r="133" spans="1:15" s="236" customFormat="1" x14ac:dyDescent="0.2">
      <c r="A133" s="237" t="str">
        <f>name!E$9</f>
        <v>Caring, leisure and other service occupations</v>
      </c>
      <c r="B133" s="302">
        <v>6.3913799335135538E-2</v>
      </c>
      <c r="C133" s="302">
        <v>4.2794553886943656E-2</v>
      </c>
      <c r="D133" s="302">
        <v>0</v>
      </c>
      <c r="E133" s="302">
        <f t="shared" si="63"/>
        <v>0.10670835322207919</v>
      </c>
      <c r="F133" s="303"/>
      <c r="G133" s="302">
        <v>6.5401282104688527E-2</v>
      </c>
      <c r="H133" s="302">
        <v>4.8266734005201505E-2</v>
      </c>
      <c r="I133" s="302">
        <v>5.6453217197504945E-3</v>
      </c>
      <c r="J133" s="302">
        <f t="shared" ref="J133:J136" si="66">SUM(G133:I133)</f>
        <v>0.11931333782964051</v>
      </c>
      <c r="K133" s="303"/>
      <c r="L133" s="302">
        <v>7.736684599470893E-2</v>
      </c>
      <c r="M133" s="302">
        <v>4.5067517748303844E-2</v>
      </c>
      <c r="N133" s="302">
        <v>6.0710743975705122E-3</v>
      </c>
      <c r="O133" s="302">
        <f t="shared" si="65"/>
        <v>0.12850543814058329</v>
      </c>
    </row>
    <row r="134" spans="1:15" s="236" customFormat="1" x14ac:dyDescent="0.2">
      <c r="A134" s="237" t="str">
        <f>name!E$10</f>
        <v>Sales and customer service occupations</v>
      </c>
      <c r="B134" s="302">
        <v>5.5180590592555881E-2</v>
      </c>
      <c r="C134" s="302">
        <v>2.3800100446490297E-2</v>
      </c>
      <c r="D134" s="302">
        <v>0</v>
      </c>
      <c r="E134" s="302">
        <f t="shared" si="63"/>
        <v>7.8980691039046175E-2</v>
      </c>
      <c r="F134" s="303"/>
      <c r="G134" s="302">
        <v>5.6215139069060005E-2</v>
      </c>
      <c r="H134" s="302">
        <v>2.2077579231583183E-2</v>
      </c>
      <c r="I134" s="302">
        <v>1.6042505642713593E-2</v>
      </c>
      <c r="J134" s="302">
        <f t="shared" si="66"/>
        <v>9.4335223943356777E-2</v>
      </c>
      <c r="K134" s="303"/>
      <c r="L134" s="302">
        <v>6.0150741340277786E-2</v>
      </c>
      <c r="M134" s="302">
        <v>2.2826527529749726E-2</v>
      </c>
      <c r="N134" s="302">
        <v>1.2224376807691168E-2</v>
      </c>
      <c r="O134" s="302">
        <f t="shared" si="65"/>
        <v>9.5201645677718688E-2</v>
      </c>
    </row>
    <row r="135" spans="1:15" s="236" customFormat="1" x14ac:dyDescent="0.2">
      <c r="A135" s="237" t="str">
        <f>name!E$11</f>
        <v>Process, plant and machine operatives</v>
      </c>
      <c r="B135" s="302">
        <v>0.66249445929212902</v>
      </c>
      <c r="C135" s="302">
        <v>3.2944425381954183E-2</v>
      </c>
      <c r="D135" s="302">
        <v>0</v>
      </c>
      <c r="E135" s="302">
        <f t="shared" si="63"/>
        <v>0.69543888467408321</v>
      </c>
      <c r="F135" s="303"/>
      <c r="G135" s="302">
        <v>0.64977449083786099</v>
      </c>
      <c r="H135" s="302">
        <v>1.5872006038075884E-2</v>
      </c>
      <c r="I135" s="302">
        <v>4.7211627841016297E-2</v>
      </c>
      <c r="J135" s="302">
        <f t="shared" si="66"/>
        <v>0.7128581247169532</v>
      </c>
      <c r="K135" s="303"/>
      <c r="L135" s="302">
        <v>0.60808025641995223</v>
      </c>
      <c r="M135" s="302">
        <v>1.5998864350926782E-2</v>
      </c>
      <c r="N135" s="302">
        <v>4.1342589514010555E-2</v>
      </c>
      <c r="O135" s="302">
        <f t="shared" si="65"/>
        <v>0.66542171028488961</v>
      </c>
    </row>
    <row r="136" spans="1:15" s="236" customFormat="1" x14ac:dyDescent="0.2">
      <c r="A136" s="237" t="str">
        <f>name!E$12</f>
        <v>Elementary occupations</v>
      </c>
      <c r="B136" s="302">
        <v>0.49223087124498738</v>
      </c>
      <c r="C136" s="302">
        <v>6.9103466004262773E-2</v>
      </c>
      <c r="D136" s="302">
        <v>0</v>
      </c>
      <c r="E136" s="302">
        <f t="shared" si="63"/>
        <v>0.56133433724925019</v>
      </c>
      <c r="F136" s="303"/>
      <c r="G136" s="302">
        <v>0.55383342407201441</v>
      </c>
      <c r="H136" s="302">
        <v>7.5840581625499892E-2</v>
      </c>
      <c r="I136" s="302">
        <v>3.6573270356052394E-2</v>
      </c>
      <c r="J136" s="302">
        <f t="shared" si="66"/>
        <v>0.66624727605356671</v>
      </c>
      <c r="K136" s="303"/>
      <c r="L136" s="302">
        <v>0.5827605713840418</v>
      </c>
      <c r="M136" s="302">
        <v>7.0837920472655747E-2</v>
      </c>
      <c r="N136" s="302">
        <v>3.7810452784402301E-2</v>
      </c>
      <c r="O136" s="302">
        <f t="shared" si="65"/>
        <v>0.69140894464109981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2.4840728894343869</v>
      </c>
      <c r="C138" s="311">
        <f t="shared" ref="C138:E138" si="67">SUM(C128:C136)</f>
        <v>0.35692711056561133</v>
      </c>
      <c r="D138" s="311">
        <f t="shared" si="67"/>
        <v>0</v>
      </c>
      <c r="E138" s="311">
        <f t="shared" si="67"/>
        <v>2.8409999999999984</v>
      </c>
      <c r="F138" s="311"/>
      <c r="G138" s="311">
        <f t="shared" ref="G138:J138" si="68">SUM(G128:G136)</f>
        <v>2.7158135548544631</v>
      </c>
      <c r="H138" s="311">
        <f t="shared" si="68"/>
        <v>0.40305195147864364</v>
      </c>
      <c r="I138" s="311">
        <f t="shared" si="68"/>
        <v>0.42313449366689082</v>
      </c>
      <c r="J138" s="311">
        <f t="shared" si="68"/>
        <v>3.541999999999998</v>
      </c>
      <c r="K138" s="311"/>
      <c r="L138" s="311">
        <f t="shared" ref="L138:O138" si="69">SUM(L128:L136)</f>
        <v>2.7887005649712981</v>
      </c>
      <c r="M138" s="311">
        <f t="shared" si="69"/>
        <v>0.42350282486398139</v>
      </c>
      <c r="N138" s="311">
        <f t="shared" si="69"/>
        <v>0.38779661016471556</v>
      </c>
      <c r="O138" s="311">
        <f t="shared" si="69"/>
        <v>3.5999999999999952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1.4166619956827757</v>
      </c>
      <c r="C145" s="302">
        <v>0.11666320563322487</v>
      </c>
      <c r="D145" s="302">
        <v>0.35041161273439592</v>
      </c>
      <c r="E145" s="302">
        <f>SUM(B145:D145)</f>
        <v>1.8837368140503965</v>
      </c>
      <c r="F145" s="303"/>
      <c r="G145" s="302">
        <v>1.7609162316973894</v>
      </c>
      <c r="H145" s="302">
        <v>0.25271775287809745</v>
      </c>
      <c r="I145" s="302">
        <v>0.60111716178550179</v>
      </c>
      <c r="J145" s="302">
        <f>SUM(G145:I145)</f>
        <v>2.6147511463609887</v>
      </c>
      <c r="K145" s="303"/>
      <c r="L145" s="302">
        <v>1.7225962278619109</v>
      </c>
      <c r="M145" s="302">
        <v>0.25210905028687297</v>
      </c>
      <c r="N145" s="302">
        <v>0.62239692292539062</v>
      </c>
      <c r="O145" s="302">
        <f>SUM(L145:N145)</f>
        <v>2.5971022010741747</v>
      </c>
    </row>
    <row r="146" spans="1:15" s="236" customFormat="1" x14ac:dyDescent="0.2">
      <c r="A146" s="237" t="str">
        <f>name!E$5</f>
        <v>Professional occupations</v>
      </c>
      <c r="B146" s="302">
        <v>1.5551275132916544</v>
      </c>
      <c r="C146" s="302">
        <v>7.0444623164222522E-2</v>
      </c>
      <c r="D146" s="302">
        <v>0.13845919153255939</v>
      </c>
      <c r="E146" s="302">
        <f t="shared" ref="E146:E153" si="70">SUM(B146:D146)</f>
        <v>1.7640313279884365</v>
      </c>
      <c r="F146" s="303"/>
      <c r="G146" s="302">
        <v>2.1818806996738429</v>
      </c>
      <c r="H146" s="302">
        <v>0.13601956030817733</v>
      </c>
      <c r="I146" s="302">
        <v>0.22628276576656134</v>
      </c>
      <c r="J146" s="302">
        <f t="shared" ref="J146:J148" si="71">SUM(G146:I146)</f>
        <v>2.5441830257485814</v>
      </c>
      <c r="K146" s="303"/>
      <c r="L146" s="302">
        <v>2.9270885610339783</v>
      </c>
      <c r="M146" s="302">
        <v>0.1451898239834781</v>
      </c>
      <c r="N146" s="302">
        <v>0.1742897115323114</v>
      </c>
      <c r="O146" s="302">
        <f t="shared" ref="O146:O153" si="72">SUM(L146:N146)</f>
        <v>3.2465680965497676</v>
      </c>
    </row>
    <row r="147" spans="1:15" s="236" customFormat="1" x14ac:dyDescent="0.2">
      <c r="A147" s="237" t="str">
        <f>name!E$6</f>
        <v>Associate professional occupations</v>
      </c>
      <c r="B147" s="302">
        <v>1.1300202212198864</v>
      </c>
      <c r="C147" s="302">
        <v>0.11060217814792678</v>
      </c>
      <c r="D147" s="302">
        <v>8.8276331241539996E-2</v>
      </c>
      <c r="E147" s="302">
        <f t="shared" si="70"/>
        <v>1.3288987306093532</v>
      </c>
      <c r="F147" s="303"/>
      <c r="G147" s="302">
        <v>1.470557416245464</v>
      </c>
      <c r="H147" s="302">
        <v>0.18661389318325144</v>
      </c>
      <c r="I147" s="302">
        <v>0.10747684146734912</v>
      </c>
      <c r="J147" s="302">
        <f t="shared" si="71"/>
        <v>1.7646481508960645</v>
      </c>
      <c r="K147" s="303"/>
      <c r="L147" s="302">
        <v>1.6182534223460165</v>
      </c>
      <c r="M147" s="302">
        <v>0.16758686548026694</v>
      </c>
      <c r="N147" s="302">
        <v>0.11456291299091703</v>
      </c>
      <c r="O147" s="302">
        <f t="shared" si="72"/>
        <v>1.9004032008172005</v>
      </c>
    </row>
    <row r="148" spans="1:15" s="236" customFormat="1" x14ac:dyDescent="0.2">
      <c r="A148" s="237" t="str">
        <f>name!E$7</f>
        <v>Administrative and secretarial occupations</v>
      </c>
      <c r="B148" s="302">
        <v>1.2430946921409567</v>
      </c>
      <c r="C148" s="302">
        <v>0.55002496028395387</v>
      </c>
      <c r="D148" s="302">
        <v>0.29650905805118694</v>
      </c>
      <c r="E148" s="302">
        <f t="shared" si="70"/>
        <v>2.0896287104760973</v>
      </c>
      <c r="F148" s="303"/>
      <c r="G148" s="302">
        <v>1.2023603869309067</v>
      </c>
      <c r="H148" s="302">
        <v>0.69503219656624871</v>
      </c>
      <c r="I148" s="302">
        <v>0.1065480212047266</v>
      </c>
      <c r="J148" s="302">
        <f t="shared" si="71"/>
        <v>2.003940604701882</v>
      </c>
      <c r="K148" s="303"/>
      <c r="L148" s="302">
        <v>1.0202723315474929</v>
      </c>
      <c r="M148" s="302">
        <v>0.67355135565289881</v>
      </c>
      <c r="N148" s="302">
        <v>7.7482830236242792E-2</v>
      </c>
      <c r="O148" s="302">
        <f t="shared" si="72"/>
        <v>1.7713065174366345</v>
      </c>
    </row>
    <row r="149" spans="1:15" s="236" customFormat="1" x14ac:dyDescent="0.2">
      <c r="A149" s="237" t="str">
        <f>name!E$8</f>
        <v>Skilled trades occupations</v>
      </c>
      <c r="B149" s="302">
        <v>11.310279856799257</v>
      </c>
      <c r="C149" s="302">
        <v>0.32465474446732789</v>
      </c>
      <c r="D149" s="302">
        <v>5.9319773142212346</v>
      </c>
      <c r="E149" s="302">
        <f t="shared" si="70"/>
        <v>17.566911915487818</v>
      </c>
      <c r="F149" s="303"/>
      <c r="G149" s="302">
        <v>9.9207541480498946</v>
      </c>
      <c r="H149" s="302">
        <v>0.30147685670233809</v>
      </c>
      <c r="I149" s="302">
        <v>7.2275612160799643</v>
      </c>
      <c r="J149" s="302">
        <f>SUM(G149:I149)</f>
        <v>17.449792220832197</v>
      </c>
      <c r="K149" s="303"/>
      <c r="L149" s="302">
        <v>8.1737717333607822</v>
      </c>
      <c r="M149" s="302">
        <v>0.40459606406227838</v>
      </c>
      <c r="N149" s="302">
        <v>6.9936376906339914</v>
      </c>
      <c r="O149" s="302">
        <f t="shared" si="72"/>
        <v>15.572005488057052</v>
      </c>
    </row>
    <row r="150" spans="1:15" s="236" customFormat="1" x14ac:dyDescent="0.2">
      <c r="A150" s="237" t="str">
        <f>name!E$9</f>
        <v>Caring, leisure and other service occupations</v>
      </c>
      <c r="B150" s="302">
        <v>4.0538123445354908E-2</v>
      </c>
      <c r="C150" s="302">
        <v>1.1832100814778328E-2</v>
      </c>
      <c r="D150" s="302">
        <v>6.9808561875077772E-3</v>
      </c>
      <c r="E150" s="302">
        <f t="shared" si="70"/>
        <v>5.9351080447641008E-2</v>
      </c>
      <c r="F150" s="303"/>
      <c r="G150" s="302">
        <v>4.5603077854405268E-2</v>
      </c>
      <c r="H150" s="302">
        <v>1.6171605417493375E-2</v>
      </c>
      <c r="I150" s="302">
        <v>4.512374652672119E-3</v>
      </c>
      <c r="J150" s="302">
        <f t="shared" ref="J150:J153" si="73">SUM(G150:I150)</f>
        <v>6.6287057924570764E-2</v>
      </c>
      <c r="K150" s="303"/>
      <c r="L150" s="302">
        <v>3.9943367395224062E-2</v>
      </c>
      <c r="M150" s="302">
        <v>1.1427664091030265E-2</v>
      </c>
      <c r="N150" s="302">
        <v>6.9314814911440236E-3</v>
      </c>
      <c r="O150" s="302">
        <f t="shared" si="72"/>
        <v>5.8302512977398351E-2</v>
      </c>
    </row>
    <row r="151" spans="1:15" s="236" customFormat="1" x14ac:dyDescent="0.2">
      <c r="A151" s="237" t="str">
        <f>name!E$10</f>
        <v>Sales and customer service occupations</v>
      </c>
      <c r="B151" s="302">
        <v>0.31707835460842398</v>
      </c>
      <c r="C151" s="302">
        <v>0.16880469621335345</v>
      </c>
      <c r="D151" s="302">
        <v>4.2996756317485077E-2</v>
      </c>
      <c r="E151" s="302">
        <f t="shared" si="70"/>
        <v>0.52887980713926253</v>
      </c>
      <c r="F151" s="303"/>
      <c r="G151" s="302">
        <v>0.31061283983136989</v>
      </c>
      <c r="H151" s="302">
        <v>0.21974292141428745</v>
      </c>
      <c r="I151" s="302">
        <v>3.2731462406990479E-2</v>
      </c>
      <c r="J151" s="302">
        <f t="shared" si="73"/>
        <v>0.56308722365264774</v>
      </c>
      <c r="K151" s="303"/>
      <c r="L151" s="302">
        <v>0.31602976278551642</v>
      </c>
      <c r="M151" s="302">
        <v>0.20290000963247484</v>
      </c>
      <c r="N151" s="302">
        <v>3.3581250695216516E-2</v>
      </c>
      <c r="O151" s="302">
        <f t="shared" si="72"/>
        <v>0.55251102311320788</v>
      </c>
    </row>
    <row r="152" spans="1:15" s="236" customFormat="1" x14ac:dyDescent="0.2">
      <c r="A152" s="237" t="str">
        <f>name!E$11</f>
        <v>Process, plant and machine operatives</v>
      </c>
      <c r="B152" s="302">
        <v>1.8016317044667893</v>
      </c>
      <c r="C152" s="302">
        <v>5.9526308699495482E-2</v>
      </c>
      <c r="D152" s="302">
        <v>0.30389639989648914</v>
      </c>
      <c r="E152" s="302">
        <f t="shared" si="70"/>
        <v>2.1650544130627738</v>
      </c>
      <c r="F152" s="303"/>
      <c r="G152" s="302">
        <v>1.5912731146485006</v>
      </c>
      <c r="H152" s="302">
        <v>9.0953022841650868E-2</v>
      </c>
      <c r="I152" s="302">
        <v>0.53671897465627061</v>
      </c>
      <c r="J152" s="302">
        <f t="shared" si="73"/>
        <v>2.2189451121464221</v>
      </c>
      <c r="K152" s="303"/>
      <c r="L152" s="302">
        <v>1.3792108087732244</v>
      </c>
      <c r="M152" s="302">
        <v>7.5765332802614896E-2</v>
      </c>
      <c r="N152" s="302">
        <v>0.72681874903844423</v>
      </c>
      <c r="O152" s="302">
        <f t="shared" si="72"/>
        <v>2.1817948906142837</v>
      </c>
    </row>
    <row r="153" spans="1:15" s="236" customFormat="1" x14ac:dyDescent="0.2">
      <c r="A153" s="237" t="str">
        <f>name!E$12</f>
        <v>Elementary occupations</v>
      </c>
      <c r="B153" s="302">
        <v>0.79974026318660163</v>
      </c>
      <c r="C153" s="302">
        <v>0.22163971592562315</v>
      </c>
      <c r="D153" s="302">
        <v>0.34112722162597847</v>
      </c>
      <c r="E153" s="302">
        <f t="shared" si="70"/>
        <v>1.3625072007382031</v>
      </c>
      <c r="F153" s="303"/>
      <c r="G153" s="302">
        <v>0.68162345710301153</v>
      </c>
      <c r="H153" s="302">
        <v>0.24101121679823573</v>
      </c>
      <c r="I153" s="302">
        <v>0.46673078383540778</v>
      </c>
      <c r="J153" s="302">
        <f t="shared" si="73"/>
        <v>1.389365457736655</v>
      </c>
      <c r="K153" s="303"/>
      <c r="L153" s="302">
        <v>0.71609668957138262</v>
      </c>
      <c r="M153" s="302">
        <v>0.23290005671727115</v>
      </c>
      <c r="N153" s="302">
        <v>0.58100932307161957</v>
      </c>
      <c r="O153" s="302">
        <f t="shared" si="72"/>
        <v>1.5300060693602733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19.614172724841701</v>
      </c>
      <c r="C155" s="311">
        <f t="shared" ref="C155:E155" si="74">SUM(C145:C153)</f>
        <v>1.6341925333499063</v>
      </c>
      <c r="D155" s="311">
        <f t="shared" si="74"/>
        <v>7.5006347418083772</v>
      </c>
      <c r="E155" s="311">
        <f t="shared" si="74"/>
        <v>28.748999999999981</v>
      </c>
      <c r="F155" s="311"/>
      <c r="G155" s="311">
        <f t="shared" ref="G155:J155" si="75">SUM(G145:G153)</f>
        <v>19.165581372034787</v>
      </c>
      <c r="H155" s="311">
        <f t="shared" si="75"/>
        <v>2.1397390261097806</v>
      </c>
      <c r="I155" s="311">
        <f t="shared" si="75"/>
        <v>9.3096796018554446</v>
      </c>
      <c r="J155" s="311">
        <f t="shared" si="75"/>
        <v>30.615000000000009</v>
      </c>
      <c r="K155" s="311"/>
      <c r="L155" s="311">
        <f t="shared" ref="L155:O155" si="76">SUM(L145:L153)</f>
        <v>17.913262904675531</v>
      </c>
      <c r="M155" s="311">
        <f t="shared" si="76"/>
        <v>2.1660262227091862</v>
      </c>
      <c r="N155" s="311">
        <f t="shared" si="76"/>
        <v>9.3307108726152759</v>
      </c>
      <c r="O155" s="311">
        <f t="shared" si="76"/>
        <v>29.409999999999993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3.9837908324969891</v>
      </c>
      <c r="C162" s="302">
        <v>0.31691970304598227</v>
      </c>
      <c r="D162" s="302">
        <v>2.7401205377045725</v>
      </c>
      <c r="E162" s="302">
        <f>SUM(B162:D162)</f>
        <v>7.0408310732475439</v>
      </c>
      <c r="F162" s="303"/>
      <c r="G162" s="302">
        <v>5.443442676393059</v>
      </c>
      <c r="H162" s="302">
        <v>0.46881473683190306</v>
      </c>
      <c r="I162" s="302">
        <v>2.0417851570756058</v>
      </c>
      <c r="J162" s="302">
        <f>SUM(G162:I162)</f>
        <v>7.9540425703005679</v>
      </c>
      <c r="K162" s="303"/>
      <c r="L162" s="302">
        <v>5.8198837038633027</v>
      </c>
      <c r="M162" s="302">
        <v>0.47596149103679308</v>
      </c>
      <c r="N162" s="302">
        <v>2.0241901377877651</v>
      </c>
      <c r="O162" s="302">
        <f>SUM(L162:N162)</f>
        <v>8.320035332687862</v>
      </c>
    </row>
    <row r="163" spans="1:15" s="236" customFormat="1" x14ac:dyDescent="0.2">
      <c r="A163" s="237" t="str">
        <f>name!E$5</f>
        <v>Professional occupations</v>
      </c>
      <c r="B163" s="302">
        <v>2.7556596008691345</v>
      </c>
      <c r="C163" s="302">
        <v>0.49783096407930527</v>
      </c>
      <c r="D163" s="302">
        <v>0.53739152278850244</v>
      </c>
      <c r="E163" s="302">
        <f t="shared" ref="E163:E170" si="77">SUM(B163:D163)</f>
        <v>3.790882087736942</v>
      </c>
      <c r="F163" s="303"/>
      <c r="G163" s="302">
        <v>4.2757081385872189</v>
      </c>
      <c r="H163" s="302">
        <v>0.69519748186059649</v>
      </c>
      <c r="I163" s="302">
        <v>0.3952652375034777</v>
      </c>
      <c r="J163" s="302">
        <f t="shared" ref="J163:J165" si="78">SUM(G163:I163)</f>
        <v>5.3661708579512926</v>
      </c>
      <c r="K163" s="303"/>
      <c r="L163" s="302">
        <v>5.7842204625708167</v>
      </c>
      <c r="M163" s="302">
        <v>0.62543960289131262</v>
      </c>
      <c r="N163" s="302">
        <v>0.24790256002465616</v>
      </c>
      <c r="O163" s="302">
        <f t="shared" ref="O163:O170" si="79">SUM(L163:N163)</f>
        <v>6.6575626254867855</v>
      </c>
    </row>
    <row r="164" spans="1:15" s="236" customFormat="1" x14ac:dyDescent="0.2">
      <c r="A164" s="237" t="str">
        <f>name!E$6</f>
        <v>Associate professional occupations</v>
      </c>
      <c r="B164" s="302">
        <v>2.4650151634976338</v>
      </c>
      <c r="C164" s="302">
        <v>0.8386340045730496</v>
      </c>
      <c r="D164" s="302">
        <v>0.35143685385339918</v>
      </c>
      <c r="E164" s="302">
        <f t="shared" si="77"/>
        <v>3.6550860219240828</v>
      </c>
      <c r="F164" s="303"/>
      <c r="G164" s="302">
        <v>3.293790657455967</v>
      </c>
      <c r="H164" s="302">
        <v>0.94285742534403727</v>
      </c>
      <c r="I164" s="302">
        <v>0.22693509770720605</v>
      </c>
      <c r="J164" s="302">
        <f t="shared" si="78"/>
        <v>4.4635831805072099</v>
      </c>
      <c r="K164" s="303"/>
      <c r="L164" s="302">
        <v>3.7945216457467863</v>
      </c>
      <c r="M164" s="302">
        <v>0.79773799473669493</v>
      </c>
      <c r="N164" s="302">
        <v>0.20551184312577486</v>
      </c>
      <c r="O164" s="302">
        <f t="shared" si="79"/>
        <v>4.7977714836092566</v>
      </c>
    </row>
    <row r="165" spans="1:15" s="236" customFormat="1" x14ac:dyDescent="0.2">
      <c r="A165" s="237" t="str">
        <f>name!E$7</f>
        <v>Administrative and secretarial occupations</v>
      </c>
      <c r="B165" s="302">
        <v>2.6063342765594815</v>
      </c>
      <c r="C165" s="302">
        <v>0.92949498158992205</v>
      </c>
      <c r="D165" s="302">
        <v>0.12620002490532356</v>
      </c>
      <c r="E165" s="302">
        <f t="shared" si="77"/>
        <v>3.6620292830547272</v>
      </c>
      <c r="F165" s="303"/>
      <c r="G165" s="302">
        <v>2.7793252851458297</v>
      </c>
      <c r="H165" s="302">
        <v>0.97664289413520289</v>
      </c>
      <c r="I165" s="302">
        <v>8.4955394386828212E-2</v>
      </c>
      <c r="J165" s="302">
        <f t="shared" si="78"/>
        <v>3.8409235736678609</v>
      </c>
      <c r="K165" s="303"/>
      <c r="L165" s="302">
        <v>3.319031003810943</v>
      </c>
      <c r="M165" s="302">
        <v>0.94309387360496355</v>
      </c>
      <c r="N165" s="302">
        <v>0.74381789275173049</v>
      </c>
      <c r="O165" s="302">
        <f t="shared" si="79"/>
        <v>5.0059427701676364</v>
      </c>
    </row>
    <row r="166" spans="1:15" s="236" customFormat="1" x14ac:dyDescent="0.2">
      <c r="A166" s="237" t="str">
        <f>name!E$8</f>
        <v>Skilled trades occupations</v>
      </c>
      <c r="B166" s="302">
        <v>4.1963279840981116</v>
      </c>
      <c r="C166" s="302">
        <v>0.625601738225399</v>
      </c>
      <c r="D166" s="302">
        <v>1.6076817646439057</v>
      </c>
      <c r="E166" s="302">
        <f t="shared" si="77"/>
        <v>6.4296114869674161</v>
      </c>
      <c r="F166" s="303"/>
      <c r="G166" s="302">
        <v>3.922249989053701</v>
      </c>
      <c r="H166" s="302">
        <v>0.39294811748089764</v>
      </c>
      <c r="I166" s="302">
        <v>0.94677709738734495</v>
      </c>
      <c r="J166" s="302">
        <f>SUM(G166:I166)</f>
        <v>5.2619752039219438</v>
      </c>
      <c r="K166" s="303"/>
      <c r="L166" s="302">
        <v>3.6578923285115663</v>
      </c>
      <c r="M166" s="302">
        <v>0.39561884566612365</v>
      </c>
      <c r="N166" s="302">
        <v>0.99802590554447523</v>
      </c>
      <c r="O166" s="302">
        <f t="shared" si="79"/>
        <v>5.0515370797221655</v>
      </c>
    </row>
    <row r="167" spans="1:15" s="236" customFormat="1" x14ac:dyDescent="0.2">
      <c r="A167" s="237" t="str">
        <f>name!E$9</f>
        <v>Caring, leisure and other service occupations</v>
      </c>
      <c r="B167" s="302">
        <v>0.58441588776006581</v>
      </c>
      <c r="C167" s="302">
        <v>0.15166970830771068</v>
      </c>
      <c r="D167" s="302">
        <v>9.5946098407330593E-2</v>
      </c>
      <c r="E167" s="302">
        <f t="shared" si="77"/>
        <v>0.83203169447510705</v>
      </c>
      <c r="F167" s="303"/>
      <c r="G167" s="302">
        <v>0.48802817942650134</v>
      </c>
      <c r="H167" s="302">
        <v>0.12972740305727068</v>
      </c>
      <c r="I167" s="302">
        <v>8.531591577479801E-2</v>
      </c>
      <c r="J167" s="302">
        <f t="shared" ref="J167:J170" si="80">SUM(G167:I167)</f>
        <v>0.70307149825857007</v>
      </c>
      <c r="K167" s="303"/>
      <c r="L167" s="302">
        <v>0.67519979869856273</v>
      </c>
      <c r="M167" s="302">
        <v>0.10611152007415522</v>
      </c>
      <c r="N167" s="302">
        <v>0.11310101695638747</v>
      </c>
      <c r="O167" s="302">
        <f t="shared" si="79"/>
        <v>0.89441233572910539</v>
      </c>
    </row>
    <row r="168" spans="1:15" s="236" customFormat="1" x14ac:dyDescent="0.2">
      <c r="A168" s="237" t="str">
        <f>name!E$10</f>
        <v>Sales and customer service occupations</v>
      </c>
      <c r="B168" s="302">
        <v>10.782682464212613</v>
      </c>
      <c r="C168" s="302">
        <v>24.794031474328463</v>
      </c>
      <c r="D168" s="302">
        <v>1.6823076578694061</v>
      </c>
      <c r="E168" s="302">
        <f t="shared" si="77"/>
        <v>37.259021596410484</v>
      </c>
      <c r="F168" s="303"/>
      <c r="G168" s="302">
        <v>9.9711253930092312</v>
      </c>
      <c r="H168" s="302">
        <v>22.795482178601304</v>
      </c>
      <c r="I168" s="302">
        <v>0.86499708463868796</v>
      </c>
      <c r="J168" s="302">
        <f t="shared" si="80"/>
        <v>33.631604656249223</v>
      </c>
      <c r="K168" s="303"/>
      <c r="L168" s="302">
        <v>9.6910676466289836</v>
      </c>
      <c r="M168" s="302">
        <v>21.397217978270969</v>
      </c>
      <c r="N168" s="302">
        <v>0.54923301857691031</v>
      </c>
      <c r="O168" s="302">
        <f t="shared" si="79"/>
        <v>31.637518643476863</v>
      </c>
    </row>
    <row r="169" spans="1:15" s="236" customFormat="1" x14ac:dyDescent="0.2">
      <c r="A169" s="237" t="str">
        <f>name!E$11</f>
        <v>Process, plant and machine operatives</v>
      </c>
      <c r="B169" s="302">
        <v>3.5776796153306512</v>
      </c>
      <c r="C169" s="302">
        <v>0.70403883833742076</v>
      </c>
      <c r="D169" s="302">
        <v>0.13044673399980722</v>
      </c>
      <c r="E169" s="302">
        <f t="shared" si="77"/>
        <v>4.4121651876678794</v>
      </c>
      <c r="F169" s="303"/>
      <c r="G169" s="302">
        <v>3.5153432135805316</v>
      </c>
      <c r="H169" s="302">
        <v>0.64867816978646498</v>
      </c>
      <c r="I169" s="302">
        <v>9.8348289774379177E-2</v>
      </c>
      <c r="J169" s="302">
        <f t="shared" si="80"/>
        <v>4.262369673141376</v>
      </c>
      <c r="K169" s="303"/>
      <c r="L169" s="302">
        <v>2.820610468391227</v>
      </c>
      <c r="M169" s="302">
        <v>0.78192947024727799</v>
      </c>
      <c r="N169" s="302">
        <v>8.7083605466949709E-2</v>
      </c>
      <c r="O169" s="302">
        <f t="shared" si="79"/>
        <v>3.6896235441054546</v>
      </c>
    </row>
    <row r="170" spans="1:15" s="236" customFormat="1" x14ac:dyDescent="0.2">
      <c r="A170" s="237" t="str">
        <f>name!E$12</f>
        <v>Elementary occupations</v>
      </c>
      <c r="B170" s="302">
        <v>3.6680092251082788</v>
      </c>
      <c r="C170" s="302">
        <v>3.7470669552610842</v>
      </c>
      <c r="D170" s="302">
        <v>0.1212653881464245</v>
      </c>
      <c r="E170" s="302">
        <f t="shared" si="77"/>
        <v>7.5363415685157875</v>
      </c>
      <c r="F170" s="303"/>
      <c r="G170" s="302">
        <v>3.7310019476666678</v>
      </c>
      <c r="H170" s="302">
        <v>2.7801590374600909</v>
      </c>
      <c r="I170" s="302">
        <v>6.2097800875222195E-2</v>
      </c>
      <c r="J170" s="302">
        <f t="shared" si="80"/>
        <v>6.5732587860019809</v>
      </c>
      <c r="K170" s="303"/>
      <c r="L170" s="302">
        <v>3.9049187345112206</v>
      </c>
      <c r="M170" s="302">
        <v>1.6864041065150366</v>
      </c>
      <c r="N170" s="302">
        <v>7.1273343988665194E-2</v>
      </c>
      <c r="O170" s="302">
        <f t="shared" si="79"/>
        <v>5.6625961850149222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34.619915049932963</v>
      </c>
      <c r="C172" s="311">
        <f t="shared" ref="C172:E172" si="81">SUM(C162:C170)</f>
        <v>32.605288367748336</v>
      </c>
      <c r="D172" s="311">
        <f t="shared" si="81"/>
        <v>7.3927965823186721</v>
      </c>
      <c r="E172" s="311">
        <f t="shared" si="81"/>
        <v>74.617999999999967</v>
      </c>
      <c r="F172" s="311"/>
      <c r="G172" s="311">
        <f t="shared" ref="G172:J172" si="82">SUM(G162:G170)</f>
        <v>37.420015480318703</v>
      </c>
      <c r="H172" s="311">
        <f t="shared" si="82"/>
        <v>29.830507444557767</v>
      </c>
      <c r="I172" s="311">
        <f t="shared" si="82"/>
        <v>4.8064770751235493</v>
      </c>
      <c r="J172" s="311">
        <f t="shared" si="82"/>
        <v>72.057000000000031</v>
      </c>
      <c r="K172" s="311"/>
      <c r="L172" s="311">
        <f t="shared" ref="L172:O172" si="83">SUM(L162:L170)</f>
        <v>39.467345792733411</v>
      </c>
      <c r="M172" s="311">
        <f t="shared" si="83"/>
        <v>27.20951488304333</v>
      </c>
      <c r="N172" s="311">
        <f t="shared" si="83"/>
        <v>5.0401393242233148</v>
      </c>
      <c r="O172" s="311">
        <f t="shared" si="83"/>
        <v>71.717000000000056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1.0656815993243141</v>
      </c>
      <c r="C179" s="302">
        <v>0.10650220455770139</v>
      </c>
      <c r="D179" s="302">
        <v>0.22488298605403817</v>
      </c>
      <c r="E179" s="302">
        <f>SUM(B179:D179)</f>
        <v>1.3970667899360536</v>
      </c>
      <c r="F179" s="303"/>
      <c r="G179" s="302">
        <v>1.4934276701212335</v>
      </c>
      <c r="H179" s="302">
        <v>0.17768238724040725</v>
      </c>
      <c r="I179" s="302">
        <v>0.74333656427235251</v>
      </c>
      <c r="J179" s="302">
        <f>SUM(G179:I179)</f>
        <v>2.414446621633993</v>
      </c>
      <c r="K179" s="303"/>
      <c r="L179" s="302">
        <v>1.5368294745203785</v>
      </c>
      <c r="M179" s="302">
        <v>0.22057565896477291</v>
      </c>
      <c r="N179" s="302">
        <v>0.75793887704377649</v>
      </c>
      <c r="O179" s="302">
        <f>SUM(L179:N179)</f>
        <v>2.5153440105289278</v>
      </c>
    </row>
    <row r="180" spans="1:15" s="236" customFormat="1" x14ac:dyDescent="0.2">
      <c r="A180" s="237" t="str">
        <f>name!E$5</f>
        <v>Professional occupations</v>
      </c>
      <c r="B180" s="302">
        <v>0.88446113746195376</v>
      </c>
      <c r="C180" s="302">
        <v>8.6051148015446943E-2</v>
      </c>
      <c r="D180" s="302">
        <v>6.6057072642174322E-2</v>
      </c>
      <c r="E180" s="302">
        <f t="shared" ref="E180:E187" si="84">SUM(B180:D180)</f>
        <v>1.036569358119575</v>
      </c>
      <c r="F180" s="303"/>
      <c r="G180" s="302">
        <v>1.509851910814475</v>
      </c>
      <c r="H180" s="302">
        <v>0.15022703698367557</v>
      </c>
      <c r="I180" s="302">
        <v>0.18736060164950383</v>
      </c>
      <c r="J180" s="302">
        <f t="shared" ref="J180:J182" si="85">SUM(G180:I180)</f>
        <v>1.8474395494476543</v>
      </c>
      <c r="K180" s="303"/>
      <c r="L180" s="302">
        <v>2.3211091366283112</v>
      </c>
      <c r="M180" s="302">
        <v>0.26064566771755515</v>
      </c>
      <c r="N180" s="302">
        <v>0.18139769989416893</v>
      </c>
      <c r="O180" s="302">
        <f t="shared" ref="O180:O187" si="86">SUM(L180:N180)</f>
        <v>2.7631525042400353</v>
      </c>
    </row>
    <row r="181" spans="1:15" s="236" customFormat="1" x14ac:dyDescent="0.2">
      <c r="A181" s="237" t="str">
        <f>name!E$6</f>
        <v>Associate professional occupations</v>
      </c>
      <c r="B181" s="302">
        <v>0.96695824447064882</v>
      </c>
      <c r="C181" s="302">
        <v>0.13815123127653914</v>
      </c>
      <c r="D181" s="302">
        <v>4.5981615479080418E-2</v>
      </c>
      <c r="E181" s="302">
        <f t="shared" si="84"/>
        <v>1.1510910912262684</v>
      </c>
      <c r="F181" s="303"/>
      <c r="G181" s="302">
        <v>1.5516051421928743</v>
      </c>
      <c r="H181" s="302">
        <v>0.20623624033996782</v>
      </c>
      <c r="I181" s="302">
        <v>0.14217947322855429</v>
      </c>
      <c r="J181" s="302">
        <f t="shared" si="85"/>
        <v>1.9000208557613965</v>
      </c>
      <c r="K181" s="303"/>
      <c r="L181" s="302">
        <v>1.9792435437740898</v>
      </c>
      <c r="M181" s="302">
        <v>0.29089650151657653</v>
      </c>
      <c r="N181" s="302">
        <v>0.15329123935395547</v>
      </c>
      <c r="O181" s="302">
        <f t="shared" si="86"/>
        <v>2.423431284644622</v>
      </c>
    </row>
    <row r="182" spans="1:15" s="236" customFormat="1" x14ac:dyDescent="0.2">
      <c r="A182" s="237" t="str">
        <f>name!E$7</f>
        <v>Administrative and secretarial occupations</v>
      </c>
      <c r="B182" s="302">
        <v>1.263833203436646</v>
      </c>
      <c r="C182" s="302">
        <v>0.6541219627775402</v>
      </c>
      <c r="D182" s="302">
        <v>6.8560310424277571E-2</v>
      </c>
      <c r="E182" s="302">
        <f t="shared" si="84"/>
        <v>1.9865154766384636</v>
      </c>
      <c r="F182" s="303"/>
      <c r="G182" s="302">
        <v>1.6708589403487961</v>
      </c>
      <c r="H182" s="302">
        <v>0.7564230101196654</v>
      </c>
      <c r="I182" s="302">
        <v>0.37656641112840294</v>
      </c>
      <c r="J182" s="302">
        <f t="shared" si="85"/>
        <v>2.8038483615968643</v>
      </c>
      <c r="K182" s="303"/>
      <c r="L182" s="302">
        <v>1.8156427249041078</v>
      </c>
      <c r="M182" s="302">
        <v>0.75055129429066025</v>
      </c>
      <c r="N182" s="302">
        <v>0.29281223496748798</v>
      </c>
      <c r="O182" s="302">
        <f t="shared" si="86"/>
        <v>2.8590062541622556</v>
      </c>
    </row>
    <row r="183" spans="1:15" s="236" customFormat="1" x14ac:dyDescent="0.2">
      <c r="A183" s="237" t="str">
        <f>name!E$8</f>
        <v>Skilled trades occupations</v>
      </c>
      <c r="B183" s="302">
        <v>0.81559086484241672</v>
      </c>
      <c r="C183" s="302">
        <v>0.18254540954481221</v>
      </c>
      <c r="D183" s="302">
        <v>0.22038938969780641</v>
      </c>
      <c r="E183" s="302">
        <f t="shared" si="84"/>
        <v>1.2185256640850355</v>
      </c>
      <c r="F183" s="303"/>
      <c r="G183" s="302">
        <v>0.8581758312339911</v>
      </c>
      <c r="H183" s="302">
        <v>0.17920622236740258</v>
      </c>
      <c r="I183" s="302">
        <v>0.23904231484917984</v>
      </c>
      <c r="J183" s="302">
        <f>SUM(G183:I183)</f>
        <v>1.2764243684505734</v>
      </c>
      <c r="K183" s="303"/>
      <c r="L183" s="302">
        <v>0.75320446582098988</v>
      </c>
      <c r="M183" s="302">
        <v>0.32886578124596799</v>
      </c>
      <c r="N183" s="302">
        <v>0.30455344588098854</v>
      </c>
      <c r="O183" s="302">
        <f t="shared" si="86"/>
        <v>1.3866236929479463</v>
      </c>
    </row>
    <row r="184" spans="1:15" s="236" customFormat="1" x14ac:dyDescent="0.2">
      <c r="A184" s="237" t="str">
        <f>name!E$9</f>
        <v>Caring, leisure and other service occupations</v>
      </c>
      <c r="B184" s="302">
        <v>0.99475605055708149</v>
      </c>
      <c r="C184" s="302">
        <v>0.6345306611047945</v>
      </c>
      <c r="D184" s="302">
        <v>0.11612885754475211</v>
      </c>
      <c r="E184" s="302">
        <f t="shared" si="84"/>
        <v>1.7454155692066282</v>
      </c>
      <c r="F184" s="303"/>
      <c r="G184" s="302">
        <v>1.2613224152929587</v>
      </c>
      <c r="H184" s="302">
        <v>0.70481295989625159</v>
      </c>
      <c r="I184" s="302">
        <v>0.20782322992172009</v>
      </c>
      <c r="J184" s="302">
        <f t="shared" ref="J184:J187" si="87">SUM(G184:I184)</f>
        <v>2.1739586051109305</v>
      </c>
      <c r="K184" s="303"/>
      <c r="L184" s="302">
        <v>1.2274677344212015</v>
      </c>
      <c r="M184" s="302">
        <v>0.69344409681266972</v>
      </c>
      <c r="N184" s="302">
        <v>0.25845673903408489</v>
      </c>
      <c r="O184" s="302">
        <f t="shared" si="86"/>
        <v>2.1793685702679562</v>
      </c>
    </row>
    <row r="185" spans="1:15" s="236" customFormat="1" x14ac:dyDescent="0.2">
      <c r="A185" s="237" t="str">
        <f>name!E$10</f>
        <v>Sales and customer service occupations</v>
      </c>
      <c r="B185" s="302">
        <v>0.51074261626857786</v>
      </c>
      <c r="C185" s="302">
        <v>0.30614530926514144</v>
      </c>
      <c r="D185" s="302">
        <v>4.7116628719853358E-2</v>
      </c>
      <c r="E185" s="302">
        <f t="shared" si="84"/>
        <v>0.8640045542535727</v>
      </c>
      <c r="F185" s="303"/>
      <c r="G185" s="302">
        <v>0.6399289655879834</v>
      </c>
      <c r="H185" s="302">
        <v>0.3760803231758737</v>
      </c>
      <c r="I185" s="302">
        <v>0.10538152888830009</v>
      </c>
      <c r="J185" s="302">
        <f t="shared" si="87"/>
        <v>1.1213908176521572</v>
      </c>
      <c r="K185" s="303"/>
      <c r="L185" s="302">
        <v>0.76235795136871309</v>
      </c>
      <c r="M185" s="302">
        <v>0.52227508736952299</v>
      </c>
      <c r="N185" s="302">
        <v>8.9524559260163589E-2</v>
      </c>
      <c r="O185" s="302">
        <f t="shared" si="86"/>
        <v>1.3741575979983998</v>
      </c>
    </row>
    <row r="186" spans="1:15" s="236" customFormat="1" x14ac:dyDescent="0.2">
      <c r="A186" s="237" t="str">
        <f>name!E$11</f>
        <v>Process, plant and machine operatives</v>
      </c>
      <c r="B186" s="302">
        <v>6.0723697596598729</v>
      </c>
      <c r="C186" s="302">
        <v>0.8385258481410065</v>
      </c>
      <c r="D186" s="302">
        <v>2.1251414413585041</v>
      </c>
      <c r="E186" s="302">
        <f t="shared" si="84"/>
        <v>9.0360370491593844</v>
      </c>
      <c r="F186" s="303"/>
      <c r="G186" s="302">
        <v>6.3227751030026802</v>
      </c>
      <c r="H186" s="302">
        <v>1.0234095083151404</v>
      </c>
      <c r="I186" s="302">
        <v>2.9845188887158365</v>
      </c>
      <c r="J186" s="302">
        <f t="shared" si="87"/>
        <v>10.330703500033657</v>
      </c>
      <c r="K186" s="303"/>
      <c r="L186" s="302">
        <v>5.0312203366509074</v>
      </c>
      <c r="M186" s="302">
        <v>1.0672781774079929</v>
      </c>
      <c r="N186" s="302">
        <v>3.3120060955726234</v>
      </c>
      <c r="O186" s="302">
        <f t="shared" si="86"/>
        <v>9.4105046096315235</v>
      </c>
    </row>
    <row r="187" spans="1:15" s="236" customFormat="1" x14ac:dyDescent="0.2">
      <c r="A187" s="237" t="str">
        <f>name!E$12</f>
        <v>Elementary occupations</v>
      </c>
      <c r="B187" s="302">
        <v>3.0318920352918011</v>
      </c>
      <c r="C187" s="302">
        <v>0.72939765843521898</v>
      </c>
      <c r="D187" s="302">
        <v>8.3484753647967577E-2</v>
      </c>
      <c r="E187" s="302">
        <f t="shared" si="84"/>
        <v>3.8447744473749874</v>
      </c>
      <c r="F187" s="303"/>
      <c r="G187" s="302">
        <v>2.6997011167646559</v>
      </c>
      <c r="H187" s="302">
        <v>0.7370560912055828</v>
      </c>
      <c r="I187" s="302">
        <v>0.11901011234251001</v>
      </c>
      <c r="J187" s="302">
        <f t="shared" si="87"/>
        <v>3.5557673203127482</v>
      </c>
      <c r="K187" s="303"/>
      <c r="L187" s="302">
        <v>2.6062273661733988</v>
      </c>
      <c r="M187" s="302">
        <v>0.62681339430138838</v>
      </c>
      <c r="N187" s="302">
        <v>0.13637071510353313</v>
      </c>
      <c r="O187" s="302">
        <f t="shared" si="86"/>
        <v>3.3694114755783202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15.606285511313313</v>
      </c>
      <c r="C189" s="311">
        <f t="shared" ref="C189:E189" si="88">SUM(C179:C187)</f>
        <v>3.6759714331182014</v>
      </c>
      <c r="D189" s="311">
        <f t="shared" si="88"/>
        <v>2.9977430555684541</v>
      </c>
      <c r="E189" s="311">
        <f t="shared" si="88"/>
        <v>22.279999999999969</v>
      </c>
      <c r="F189" s="311"/>
      <c r="G189" s="311">
        <f t="shared" ref="G189:J189" si="89">SUM(G179:G187)</f>
        <v>18.007647095359648</v>
      </c>
      <c r="H189" s="311">
        <f t="shared" si="89"/>
        <v>4.3111337796439662</v>
      </c>
      <c r="I189" s="311">
        <f t="shared" si="89"/>
        <v>5.1052191249963599</v>
      </c>
      <c r="J189" s="311">
        <f t="shared" si="89"/>
        <v>27.423999999999971</v>
      </c>
      <c r="K189" s="311"/>
      <c r="L189" s="311">
        <f t="shared" ref="L189:O189" si="90">SUM(L179:L187)</f>
        <v>18.033302734262097</v>
      </c>
      <c r="M189" s="311">
        <f t="shared" si="90"/>
        <v>4.7613456596271071</v>
      </c>
      <c r="N189" s="311">
        <f t="shared" si="90"/>
        <v>5.486351606110782</v>
      </c>
      <c r="O189" s="311">
        <f t="shared" si="90"/>
        <v>28.280999999999988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3.094533374001982</v>
      </c>
      <c r="C196" s="302">
        <v>0.29394354548725449</v>
      </c>
      <c r="D196" s="302">
        <v>1.6607255246764074</v>
      </c>
      <c r="E196" s="302">
        <f>SUM(B196:D196)</f>
        <v>5.049202444165644</v>
      </c>
      <c r="F196" s="303"/>
      <c r="G196" s="302">
        <v>4.1103432280259264</v>
      </c>
      <c r="H196" s="302">
        <v>0.49479571286849267</v>
      </c>
      <c r="I196" s="302">
        <v>1.3179099251083937</v>
      </c>
      <c r="J196" s="302">
        <f>SUM(G196:I196)</f>
        <v>5.9230488660028131</v>
      </c>
      <c r="K196" s="303"/>
      <c r="L196" s="302">
        <v>4.967725423353782</v>
      </c>
      <c r="M196" s="302">
        <v>0.77417632276192494</v>
      </c>
      <c r="N196" s="302">
        <v>1.5585430322202909</v>
      </c>
      <c r="O196" s="302">
        <f>SUM(L196:N196)</f>
        <v>7.3004447783359971</v>
      </c>
    </row>
    <row r="197" spans="1:15" s="236" customFormat="1" x14ac:dyDescent="0.2">
      <c r="A197" s="237" t="str">
        <f>name!E$5</f>
        <v>Professional occupations</v>
      </c>
      <c r="B197" s="302">
        <v>0.7499319800650206</v>
      </c>
      <c r="C197" s="302">
        <v>8.5678884062991845E-2</v>
      </c>
      <c r="D197" s="302">
        <v>0.11646492681224344</v>
      </c>
      <c r="E197" s="302">
        <f t="shared" ref="E197:E204" si="91">SUM(B197:D197)</f>
        <v>0.95207579094025585</v>
      </c>
      <c r="F197" s="303"/>
      <c r="G197" s="302">
        <v>1.2222397048568441</v>
      </c>
      <c r="H197" s="302">
        <v>0.15025306120414939</v>
      </c>
      <c r="I197" s="302">
        <v>9.0541073472241995E-2</v>
      </c>
      <c r="J197" s="302">
        <f t="shared" ref="J197:J199" si="92">SUM(G197:I197)</f>
        <v>1.4630338395332356</v>
      </c>
      <c r="K197" s="303"/>
      <c r="L197" s="302">
        <v>1.5592676872160169</v>
      </c>
      <c r="M197" s="302">
        <v>0.26759406123660479</v>
      </c>
      <c r="N197" s="302">
        <v>6.7389340825073321E-2</v>
      </c>
      <c r="O197" s="302">
        <f t="shared" ref="O197:O204" si="93">SUM(L197:N197)</f>
        <v>1.8942510892776951</v>
      </c>
    </row>
    <row r="198" spans="1:15" s="236" customFormat="1" x14ac:dyDescent="0.2">
      <c r="A198" s="237" t="str">
        <f>name!E$6</f>
        <v>Associate professional occupations</v>
      </c>
      <c r="B198" s="302">
        <v>0.49800005528467894</v>
      </c>
      <c r="C198" s="302">
        <v>0.22337607508233293</v>
      </c>
      <c r="D198" s="302">
        <v>6.960734018453453E-2</v>
      </c>
      <c r="E198" s="302">
        <f t="shared" si="91"/>
        <v>0.79098347055154639</v>
      </c>
      <c r="F198" s="303"/>
      <c r="G198" s="302">
        <v>0.7372708383635711</v>
      </c>
      <c r="H198" s="302">
        <v>0.27058621292489321</v>
      </c>
      <c r="I198" s="302">
        <v>4.5340343685142524E-2</v>
      </c>
      <c r="J198" s="302">
        <f t="shared" si="92"/>
        <v>1.0531973949736069</v>
      </c>
      <c r="K198" s="303"/>
      <c r="L198" s="302">
        <v>0.93154348534319131</v>
      </c>
      <c r="M198" s="302">
        <v>0.46058048586499195</v>
      </c>
      <c r="N198" s="302">
        <v>4.8115182369826877E-2</v>
      </c>
      <c r="O198" s="302">
        <f t="shared" si="93"/>
        <v>1.4402391535780101</v>
      </c>
    </row>
    <row r="199" spans="1:15" s="236" customFormat="1" x14ac:dyDescent="0.2">
      <c r="A199" s="237" t="str">
        <f>name!E$7</f>
        <v>Administrative and secretarial occupations</v>
      </c>
      <c r="B199" s="302">
        <v>0.63696908406503994</v>
      </c>
      <c r="C199" s="302">
        <v>0.25809865004623939</v>
      </c>
      <c r="D199" s="302">
        <v>3.1341989263158662E-2</v>
      </c>
      <c r="E199" s="302">
        <f t="shared" si="91"/>
        <v>0.92640972337443805</v>
      </c>
      <c r="F199" s="303"/>
      <c r="G199" s="302">
        <v>0.81570495721868164</v>
      </c>
      <c r="H199" s="302">
        <v>0.26905238726496067</v>
      </c>
      <c r="I199" s="302">
        <v>2.1472097732154093E-2</v>
      </c>
      <c r="J199" s="302">
        <f t="shared" si="92"/>
        <v>1.1062294422157963</v>
      </c>
      <c r="K199" s="303"/>
      <c r="L199" s="302">
        <v>1.2201790642988521</v>
      </c>
      <c r="M199" s="302">
        <v>0.43570060297283103</v>
      </c>
      <c r="N199" s="302">
        <v>2.1626305906163826E-2</v>
      </c>
      <c r="O199" s="302">
        <f t="shared" si="93"/>
        <v>1.677505973177847</v>
      </c>
    </row>
    <row r="200" spans="1:15" s="236" customFormat="1" x14ac:dyDescent="0.2">
      <c r="A200" s="237" t="str">
        <f>name!E$8</f>
        <v>Skilled trades occupations</v>
      </c>
      <c r="B200" s="302">
        <v>1.8718022039254982</v>
      </c>
      <c r="C200" s="302">
        <v>1.3279460252911555</v>
      </c>
      <c r="D200" s="302">
        <v>0.46100194648471349</v>
      </c>
      <c r="E200" s="302">
        <f t="shared" si="91"/>
        <v>3.6607501757013674</v>
      </c>
      <c r="F200" s="303"/>
      <c r="G200" s="302">
        <v>1.829885636931494</v>
      </c>
      <c r="H200" s="302">
        <v>1.2766878965267199</v>
      </c>
      <c r="I200" s="302">
        <v>0.37560806483687909</v>
      </c>
      <c r="J200" s="302">
        <f>SUM(G200:I200)</f>
        <v>3.4821815982950928</v>
      </c>
      <c r="K200" s="303"/>
      <c r="L200" s="302">
        <v>1.5911348187936316</v>
      </c>
      <c r="M200" s="302">
        <v>1.6049597225496386</v>
      </c>
      <c r="N200" s="302">
        <v>0.49016098490423055</v>
      </c>
      <c r="O200" s="302">
        <f t="shared" si="93"/>
        <v>3.6862555262475007</v>
      </c>
    </row>
    <row r="201" spans="1:15" s="236" customFormat="1" x14ac:dyDescent="0.2">
      <c r="A201" s="237" t="str">
        <f>name!E$9</f>
        <v>Caring, leisure and other service occupations</v>
      </c>
      <c r="B201" s="302">
        <v>0.7281877538471857</v>
      </c>
      <c r="C201" s="302">
        <v>0.82868318138460229</v>
      </c>
      <c r="D201" s="302">
        <v>0.11494538489816122</v>
      </c>
      <c r="E201" s="302">
        <f t="shared" si="91"/>
        <v>1.6718163201299492</v>
      </c>
      <c r="F201" s="303"/>
      <c r="G201" s="302">
        <v>0.90199058316840797</v>
      </c>
      <c r="H201" s="302">
        <v>0.74689946307262745</v>
      </c>
      <c r="I201" s="302">
        <v>0.11734321993279137</v>
      </c>
      <c r="J201" s="302">
        <f t="shared" ref="J201:J204" si="94">SUM(G201:I201)</f>
        <v>1.7662332661738267</v>
      </c>
      <c r="K201" s="303"/>
      <c r="L201" s="302">
        <v>0.94407396790366271</v>
      </c>
      <c r="M201" s="302">
        <v>0.91247321612067378</v>
      </c>
      <c r="N201" s="302">
        <v>0.21472303467293438</v>
      </c>
      <c r="O201" s="302">
        <f t="shared" si="93"/>
        <v>2.0712702186972711</v>
      </c>
    </row>
    <row r="202" spans="1:15" s="236" customFormat="1" x14ac:dyDescent="0.2">
      <c r="A202" s="237" t="str">
        <f>name!E$10</f>
        <v>Sales and customer service occupations</v>
      </c>
      <c r="B202" s="302">
        <v>0.72635649499286004</v>
      </c>
      <c r="C202" s="302">
        <v>1.4340902905175494</v>
      </c>
      <c r="D202" s="302">
        <v>0.60505816796782264</v>
      </c>
      <c r="E202" s="302">
        <f t="shared" si="91"/>
        <v>2.7655049534782323</v>
      </c>
      <c r="F202" s="303"/>
      <c r="G202" s="302">
        <v>0.86285336971552484</v>
      </c>
      <c r="H202" s="302">
        <v>1.4860676029326205</v>
      </c>
      <c r="I202" s="302">
        <v>0.3365219080735487</v>
      </c>
      <c r="J202" s="302">
        <f t="shared" si="94"/>
        <v>2.6854428807216939</v>
      </c>
      <c r="K202" s="303"/>
      <c r="L202" s="302">
        <v>1.2072001803698942</v>
      </c>
      <c r="M202" s="302">
        <v>2.6998003117690703</v>
      </c>
      <c r="N202" s="302">
        <v>0.2694584350215079</v>
      </c>
      <c r="O202" s="302">
        <f t="shared" si="93"/>
        <v>4.1764589271604722</v>
      </c>
    </row>
    <row r="203" spans="1:15" s="236" customFormat="1" x14ac:dyDescent="0.2">
      <c r="A203" s="237" t="str">
        <f>name!E$11</f>
        <v>Process, plant and machine operatives</v>
      </c>
      <c r="B203" s="302">
        <v>0.37303101970722458</v>
      </c>
      <c r="C203" s="302">
        <v>0.48903128337820723</v>
      </c>
      <c r="D203" s="302">
        <v>2.0761609292646966E-2</v>
      </c>
      <c r="E203" s="302">
        <f t="shared" si="91"/>
        <v>0.88282391237807867</v>
      </c>
      <c r="F203" s="303"/>
      <c r="G203" s="302">
        <v>0.31204554388643579</v>
      </c>
      <c r="H203" s="302">
        <v>0.70436886135876242</v>
      </c>
      <c r="I203" s="302">
        <v>1.3817422166382183E-2</v>
      </c>
      <c r="J203" s="302">
        <f t="shared" si="94"/>
        <v>1.0302318274115805</v>
      </c>
      <c r="K203" s="303"/>
      <c r="L203" s="302">
        <v>0.22707858820148205</v>
      </c>
      <c r="M203" s="302">
        <v>1.3396887129140813</v>
      </c>
      <c r="N203" s="302">
        <v>1.9363784836161021E-2</v>
      </c>
      <c r="O203" s="302">
        <f t="shared" si="93"/>
        <v>1.5861310859517244</v>
      </c>
    </row>
    <row r="204" spans="1:15" s="236" customFormat="1" x14ac:dyDescent="0.2">
      <c r="A204" s="237" t="str">
        <f>name!E$12</f>
        <v>Elementary occupations</v>
      </c>
      <c r="B204" s="302">
        <v>2.7457711811070622</v>
      </c>
      <c r="C204" s="302">
        <v>13.614129995495311</v>
      </c>
      <c r="D204" s="302">
        <v>5.9532032678109588E-2</v>
      </c>
      <c r="E204" s="302">
        <f t="shared" si="91"/>
        <v>16.419433209280484</v>
      </c>
      <c r="F204" s="303"/>
      <c r="G204" s="302">
        <v>3.1348199077021883</v>
      </c>
      <c r="H204" s="302">
        <v>12.257521276249671</v>
      </c>
      <c r="I204" s="302">
        <v>2.9059700720508629E-2</v>
      </c>
      <c r="J204" s="302">
        <f t="shared" si="94"/>
        <v>15.421400884672369</v>
      </c>
      <c r="K204" s="303"/>
      <c r="L204" s="302">
        <v>3.6099230675148313</v>
      </c>
      <c r="M204" s="302">
        <v>11.607236142377609</v>
      </c>
      <c r="N204" s="302">
        <v>4.428403768106292E-2</v>
      </c>
      <c r="O204" s="302">
        <f t="shared" si="93"/>
        <v>15.261443247573503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11.424583146996554</v>
      </c>
      <c r="C206" s="311">
        <f t="shared" ref="C206:E206" si="95">SUM(C196:C204)</f>
        <v>18.554977930745643</v>
      </c>
      <c r="D206" s="311">
        <f t="shared" si="95"/>
        <v>3.1394389222577979</v>
      </c>
      <c r="E206" s="311">
        <f t="shared" si="95"/>
        <v>33.119</v>
      </c>
      <c r="F206" s="311"/>
      <c r="G206" s="311">
        <f t="shared" ref="G206:J206" si="96">SUM(G196:G204)</f>
        <v>13.927153769869072</v>
      </c>
      <c r="H206" s="311">
        <f t="shared" si="96"/>
        <v>17.656232474402898</v>
      </c>
      <c r="I206" s="311">
        <f t="shared" si="96"/>
        <v>2.3476137557280423</v>
      </c>
      <c r="J206" s="311">
        <f t="shared" si="96"/>
        <v>33.931000000000012</v>
      </c>
      <c r="K206" s="311"/>
      <c r="L206" s="311">
        <f t="shared" ref="L206:O206" si="97">SUM(L196:L204)</f>
        <v>16.258126282995342</v>
      </c>
      <c r="M206" s="311">
        <f t="shared" si="97"/>
        <v>20.102209578567425</v>
      </c>
      <c r="N206" s="311">
        <f t="shared" si="97"/>
        <v>2.733664138437252</v>
      </c>
      <c r="O206" s="311">
        <f t="shared" si="97"/>
        <v>39.094000000000023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0.12547919360449075</v>
      </c>
      <c r="C213" s="302">
        <v>2.1182984782187945E-2</v>
      </c>
      <c r="D213" s="302">
        <v>9.6571870906444895E-2</v>
      </c>
      <c r="E213" s="302">
        <f>SUM(B213:D213)</f>
        <v>0.24323404929312359</v>
      </c>
      <c r="F213" s="303"/>
      <c r="G213" s="302">
        <v>0.11216405397250634</v>
      </c>
      <c r="H213" s="302">
        <v>1.3177996360196332E-2</v>
      </c>
      <c r="I213" s="302">
        <v>0.129798761057171</v>
      </c>
      <c r="J213" s="302">
        <f>SUM(G213:I213)</f>
        <v>0.25514081138987366</v>
      </c>
      <c r="K213" s="303"/>
      <c r="L213" s="302">
        <v>0.10081771397048785</v>
      </c>
      <c r="M213" s="302">
        <v>1.5347591509853537E-2</v>
      </c>
      <c r="N213" s="302">
        <v>0.12018564511994814</v>
      </c>
      <c r="O213" s="302">
        <f>SUM(L213:N213)</f>
        <v>0.23635095060028954</v>
      </c>
    </row>
    <row r="214" spans="1:15" s="236" customFormat="1" x14ac:dyDescent="0.2">
      <c r="A214" s="237" t="str">
        <f>name!E$5</f>
        <v>Professional occupations</v>
      </c>
      <c r="B214" s="302">
        <v>0.28575807440394363</v>
      </c>
      <c r="C214" s="302">
        <v>2.8514438431357439E-2</v>
      </c>
      <c r="D214" s="302">
        <v>0.17138881870295403</v>
      </c>
      <c r="E214" s="302">
        <f t="shared" ref="E214:E221" si="98">SUM(B214:D214)</f>
        <v>0.48566133153825508</v>
      </c>
      <c r="F214" s="303"/>
      <c r="G214" s="302">
        <v>0.26439464722888695</v>
      </c>
      <c r="H214" s="302">
        <v>2.450637939838957E-2</v>
      </c>
      <c r="I214" s="302">
        <v>0.17199347692731623</v>
      </c>
      <c r="J214" s="302">
        <f t="shared" ref="J214:J216" si="99">SUM(G214:I214)</f>
        <v>0.46089450355459272</v>
      </c>
      <c r="K214" s="303"/>
      <c r="L214" s="302">
        <v>0.31392936343670008</v>
      </c>
      <c r="M214" s="302">
        <v>3.488665093197179E-2</v>
      </c>
      <c r="N214" s="302">
        <v>0.14821789298934546</v>
      </c>
      <c r="O214" s="302">
        <f t="shared" ref="O214:O221" si="100">SUM(L214:N214)</f>
        <v>0.49703390735801734</v>
      </c>
    </row>
    <row r="215" spans="1:15" s="236" customFormat="1" x14ac:dyDescent="0.2">
      <c r="A215" s="237" t="str">
        <f>name!E$6</f>
        <v>Associate professional occupations</v>
      </c>
      <c r="B215" s="302">
        <v>0.20409120495048044</v>
      </c>
      <c r="C215" s="302">
        <v>4.7828620094878427E-2</v>
      </c>
      <c r="D215" s="302">
        <v>0.33387268005535192</v>
      </c>
      <c r="E215" s="302">
        <f t="shared" si="98"/>
        <v>0.58579250510071079</v>
      </c>
      <c r="F215" s="303"/>
      <c r="G215" s="302">
        <v>0.20128785999114648</v>
      </c>
      <c r="H215" s="302">
        <v>3.3824390865063669E-2</v>
      </c>
      <c r="I215" s="302">
        <v>0.56226857480465187</v>
      </c>
      <c r="J215" s="302">
        <f t="shared" si="99"/>
        <v>0.79738082566086199</v>
      </c>
      <c r="K215" s="303"/>
      <c r="L215" s="302">
        <v>0.18962892629209646</v>
      </c>
      <c r="M215" s="302">
        <v>3.6571950717117954E-2</v>
      </c>
      <c r="N215" s="302">
        <v>0.49231188149559352</v>
      </c>
      <c r="O215" s="302">
        <f t="shared" si="100"/>
        <v>0.71851275850480789</v>
      </c>
    </row>
    <row r="216" spans="1:15" s="236" customFormat="1" x14ac:dyDescent="0.2">
      <c r="A216" s="237" t="str">
        <f>name!E$7</f>
        <v>Administrative and secretarial occupations</v>
      </c>
      <c r="B216" s="302">
        <v>0.19533982901539998</v>
      </c>
      <c r="C216" s="302">
        <v>9.4793955682487982E-2</v>
      </c>
      <c r="D216" s="302">
        <v>2.4622753797503831E-2</v>
      </c>
      <c r="E216" s="302">
        <f t="shared" si="98"/>
        <v>0.31475653849539181</v>
      </c>
      <c r="F216" s="303"/>
      <c r="G216" s="302">
        <v>0.18372806966119232</v>
      </c>
      <c r="H216" s="302">
        <v>7.3356132588011519E-2</v>
      </c>
      <c r="I216" s="302">
        <v>3.7639803704323689E-2</v>
      </c>
      <c r="J216" s="302">
        <f t="shared" si="99"/>
        <v>0.29472400595352749</v>
      </c>
      <c r="K216" s="303"/>
      <c r="L216" s="302">
        <v>0.18448848357052072</v>
      </c>
      <c r="M216" s="302">
        <v>7.0309728915420353E-2</v>
      </c>
      <c r="N216" s="302">
        <v>2.8313486475119647E-2</v>
      </c>
      <c r="O216" s="302">
        <f t="shared" si="100"/>
        <v>0.28311169896106075</v>
      </c>
    </row>
    <row r="217" spans="1:15" s="236" customFormat="1" x14ac:dyDescent="0.2">
      <c r="A217" s="237" t="str">
        <f>name!E$8</f>
        <v>Skilled trades occupations</v>
      </c>
      <c r="B217" s="302">
        <v>0.11408138063247224</v>
      </c>
      <c r="C217" s="302">
        <v>2.7440085123147499E-2</v>
      </c>
      <c r="D217" s="302">
        <v>9.8479734130587179E-2</v>
      </c>
      <c r="E217" s="302">
        <f t="shared" si="98"/>
        <v>0.24000119988620694</v>
      </c>
      <c r="F217" s="303"/>
      <c r="G217" s="302">
        <v>0.10782455686618399</v>
      </c>
      <c r="H217" s="302">
        <v>1.3521600185414125E-2</v>
      </c>
      <c r="I217" s="302">
        <v>9.2031484615915135E-2</v>
      </c>
      <c r="J217" s="302">
        <f>SUM(G217:I217)</f>
        <v>0.21337764166751325</v>
      </c>
      <c r="K217" s="303"/>
      <c r="L217" s="302">
        <v>7.8050122539820341E-2</v>
      </c>
      <c r="M217" s="302">
        <v>1.6107775837759918E-2</v>
      </c>
      <c r="N217" s="302">
        <v>0.11265840445173737</v>
      </c>
      <c r="O217" s="302">
        <f t="shared" si="100"/>
        <v>0.20681630282931762</v>
      </c>
    </row>
    <row r="218" spans="1:15" s="236" customFormat="1" x14ac:dyDescent="0.2">
      <c r="A218" s="237" t="str">
        <f>name!E$9</f>
        <v>Caring, leisure and other service occupations</v>
      </c>
      <c r="B218" s="302">
        <v>4.7947400895566879E-2</v>
      </c>
      <c r="C218" s="302">
        <v>2.5944760931270121E-2</v>
      </c>
      <c r="D218" s="302">
        <v>1.9708184036001157E-2</v>
      </c>
      <c r="E218" s="302">
        <f t="shared" si="98"/>
        <v>9.3600345862838163E-2</v>
      </c>
      <c r="F218" s="303"/>
      <c r="G218" s="302">
        <v>6.4644098191094387E-2</v>
      </c>
      <c r="H218" s="302">
        <v>3.7384455394697196E-2</v>
      </c>
      <c r="I218" s="302">
        <v>3.9772321092451997E-2</v>
      </c>
      <c r="J218" s="302">
        <f t="shared" ref="J218:J221" si="101">SUM(G218:I218)</f>
        <v>0.14180087467824357</v>
      </c>
      <c r="K218" s="303"/>
      <c r="L218" s="302">
        <v>5.8748657880573332E-2</v>
      </c>
      <c r="M218" s="302">
        <v>2.9932657878698938E-2</v>
      </c>
      <c r="N218" s="302">
        <v>4.315640569643861E-2</v>
      </c>
      <c r="O218" s="302">
        <f t="shared" si="100"/>
        <v>0.13183772145571088</v>
      </c>
    </row>
    <row r="219" spans="1:15" s="236" customFormat="1" x14ac:dyDescent="0.2">
      <c r="A219" s="237" t="str">
        <f>name!E$10</f>
        <v>Sales and customer service occupations</v>
      </c>
      <c r="B219" s="302">
        <v>8.2687113141853924E-2</v>
      </c>
      <c r="C219" s="302">
        <v>4.1925214899946016E-2</v>
      </c>
      <c r="D219" s="302">
        <v>2.1373225766699852E-2</v>
      </c>
      <c r="E219" s="302">
        <f t="shared" si="98"/>
        <v>0.14598555380849981</v>
      </c>
      <c r="F219" s="303"/>
      <c r="G219" s="302">
        <v>9.03418622795851E-2</v>
      </c>
      <c r="H219" s="302">
        <v>4.6367616936808027E-2</v>
      </c>
      <c r="I219" s="302">
        <v>2.2533875011488427E-2</v>
      </c>
      <c r="J219" s="302">
        <f t="shared" si="101"/>
        <v>0.15924335422788155</v>
      </c>
      <c r="K219" s="303"/>
      <c r="L219" s="302">
        <v>9.8350982914614304E-2</v>
      </c>
      <c r="M219" s="302">
        <v>5.0060944896458751E-2</v>
      </c>
      <c r="N219" s="302">
        <v>1.5724713348626223E-2</v>
      </c>
      <c r="O219" s="302">
        <f t="shared" si="100"/>
        <v>0.16413664115969925</v>
      </c>
    </row>
    <row r="220" spans="1:15" s="236" customFormat="1" x14ac:dyDescent="0.2">
      <c r="A220" s="237" t="str">
        <f>name!E$11</f>
        <v>Process, plant and machine operatives</v>
      </c>
      <c r="B220" s="302">
        <v>4.2586735340981841E-2</v>
      </c>
      <c r="C220" s="302">
        <v>3.0251571624582672E-2</v>
      </c>
      <c r="D220" s="302">
        <v>2.1744654700621063E-2</v>
      </c>
      <c r="E220" s="302">
        <f t="shared" si="98"/>
        <v>9.4582961666185572E-2</v>
      </c>
      <c r="F220" s="303"/>
      <c r="G220" s="302">
        <v>4.0745540846146795E-2</v>
      </c>
      <c r="H220" s="302">
        <v>1.45678082474973E-2</v>
      </c>
      <c r="I220" s="302">
        <v>2.6280317204583081E-2</v>
      </c>
      <c r="J220" s="302">
        <f t="shared" si="101"/>
        <v>8.1593666298227174E-2</v>
      </c>
      <c r="K220" s="303"/>
      <c r="L220" s="302">
        <v>3.535941080309514E-2</v>
      </c>
      <c r="M220" s="302">
        <v>1.9499895950520301E-2</v>
      </c>
      <c r="N220" s="302">
        <v>4.8612092484347301E-2</v>
      </c>
      <c r="O220" s="302">
        <f t="shared" si="100"/>
        <v>0.10347139923796275</v>
      </c>
    </row>
    <row r="221" spans="1:15" s="236" customFormat="1" x14ac:dyDescent="0.2">
      <c r="A221" s="237" t="str">
        <f>name!E$12</f>
        <v>Elementary occupations</v>
      </c>
      <c r="B221" s="302">
        <v>0.14340542583188984</v>
      </c>
      <c r="C221" s="302">
        <v>0.12265958249154178</v>
      </c>
      <c r="D221" s="302">
        <v>9.3320506025361336E-2</v>
      </c>
      <c r="E221" s="302">
        <f t="shared" si="98"/>
        <v>0.35938551434879296</v>
      </c>
      <c r="F221" s="303"/>
      <c r="G221" s="302">
        <v>0.21275576402492413</v>
      </c>
      <c r="H221" s="302">
        <v>0.13170598652307663</v>
      </c>
      <c r="I221" s="302">
        <v>0.14738256602127828</v>
      </c>
      <c r="J221" s="302">
        <f t="shared" si="101"/>
        <v>0.49184431656927907</v>
      </c>
      <c r="K221" s="303"/>
      <c r="L221" s="302">
        <v>0.21883615398856604</v>
      </c>
      <c r="M221" s="302">
        <v>0.1476096831455522</v>
      </c>
      <c r="N221" s="302">
        <v>0.18028278275901075</v>
      </c>
      <c r="O221" s="302">
        <f t="shared" si="100"/>
        <v>0.54672861989312904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1.2413763578170796</v>
      </c>
      <c r="C223" s="311">
        <f t="shared" ref="C223:E223" si="102">SUM(C213:C221)</f>
        <v>0.4405412140613999</v>
      </c>
      <c r="D223" s="311">
        <f t="shared" si="102"/>
        <v>0.88108242812152526</v>
      </c>
      <c r="E223" s="311">
        <f t="shared" si="102"/>
        <v>2.5630000000000055</v>
      </c>
      <c r="F223" s="311"/>
      <c r="G223" s="311">
        <f t="shared" ref="G223:J223" si="103">SUM(G213:G221)</f>
        <v>1.2778864530616665</v>
      </c>
      <c r="H223" s="311">
        <f t="shared" si="103"/>
        <v>0.38841236649915439</v>
      </c>
      <c r="I223" s="311">
        <f t="shared" si="103"/>
        <v>1.22970118043918</v>
      </c>
      <c r="J223" s="311">
        <f t="shared" si="103"/>
        <v>2.8960000000000004</v>
      </c>
      <c r="K223" s="311"/>
      <c r="L223" s="311">
        <f t="shared" ref="L223:O223" si="104">SUM(L213:L221)</f>
        <v>1.2782098153964743</v>
      </c>
      <c r="M223" s="311">
        <f t="shared" si="104"/>
        <v>0.42032687978335381</v>
      </c>
      <c r="N223" s="311">
        <f t="shared" si="104"/>
        <v>1.189463304820167</v>
      </c>
      <c r="O223" s="311">
        <f t="shared" si="104"/>
        <v>2.8879999999999946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0.83155653164461485</v>
      </c>
      <c r="C230" s="302">
        <v>0.13031032241878659</v>
      </c>
      <c r="D230" s="302">
        <v>6.6651751280210031E-2</v>
      </c>
      <c r="E230" s="302">
        <f>SUM(B230:D230)</f>
        <v>1.0285186053436115</v>
      </c>
      <c r="F230" s="303"/>
      <c r="G230" s="302">
        <v>0.5819458079293508</v>
      </c>
      <c r="H230" s="302">
        <v>5.3580701461622568E-2</v>
      </c>
      <c r="I230" s="302">
        <v>4.1486581924055473E-2</v>
      </c>
      <c r="J230" s="302">
        <f>SUM(G230:I230)</f>
        <v>0.67701309131502885</v>
      </c>
      <c r="K230" s="303"/>
      <c r="L230" s="302">
        <v>0.5722757515998842</v>
      </c>
      <c r="M230" s="302">
        <v>5.9681968423229176E-2</v>
      </c>
      <c r="N230" s="302">
        <v>4.3586460117060778E-2</v>
      </c>
      <c r="O230" s="302">
        <f>SUM(L230:N230)</f>
        <v>0.67554418014017414</v>
      </c>
    </row>
    <row r="231" spans="1:15" s="236" customFormat="1" x14ac:dyDescent="0.2">
      <c r="A231" s="237" t="str">
        <f>name!E$5</f>
        <v>Professional occupations</v>
      </c>
      <c r="B231" s="302">
        <v>2.6048234999678233</v>
      </c>
      <c r="C231" s="302">
        <v>0.11942997717923007</v>
      </c>
      <c r="D231" s="302">
        <v>0.18044625095550459</v>
      </c>
      <c r="E231" s="302">
        <f t="shared" ref="E231:E238" si="105">SUM(B231:D231)</f>
        <v>2.9046997281025582</v>
      </c>
      <c r="F231" s="303"/>
      <c r="G231" s="302">
        <v>2.0507332636115208</v>
      </c>
      <c r="H231" s="302">
        <v>5.1270929439670113E-2</v>
      </c>
      <c r="I231" s="302">
        <v>9.6993942345620865E-2</v>
      </c>
      <c r="J231" s="302">
        <f t="shared" ref="J231:J233" si="106">SUM(G231:I231)</f>
        <v>2.198998135396812</v>
      </c>
      <c r="K231" s="303"/>
      <c r="L231" s="302">
        <v>2.8269782973154052</v>
      </c>
      <c r="M231" s="302">
        <v>7.3650174328365334E-2</v>
      </c>
      <c r="N231" s="302">
        <v>0.10795283976653329</v>
      </c>
      <c r="O231" s="302">
        <f t="shared" ref="O231:O238" si="107">SUM(L231:N231)</f>
        <v>3.0085813114103037</v>
      </c>
    </row>
    <row r="232" spans="1:15" s="236" customFormat="1" x14ac:dyDescent="0.2">
      <c r="A232" s="237" t="str">
        <f>name!E$6</f>
        <v>Associate professional occupations</v>
      </c>
      <c r="B232" s="302">
        <v>1.2457900851683512</v>
      </c>
      <c r="C232" s="302">
        <v>0.14221212050756027</v>
      </c>
      <c r="D232" s="302">
        <v>9.4666242890393201E-2</v>
      </c>
      <c r="E232" s="302">
        <f t="shared" si="105"/>
        <v>1.4826684485663049</v>
      </c>
      <c r="F232" s="303"/>
      <c r="G232" s="302">
        <v>0.9056665933024971</v>
      </c>
      <c r="H232" s="302">
        <v>5.9991661087034118E-2</v>
      </c>
      <c r="I232" s="302">
        <v>8.2033570241491091E-2</v>
      </c>
      <c r="J232" s="302">
        <f t="shared" si="106"/>
        <v>1.0476918246310223</v>
      </c>
      <c r="K232" s="303"/>
      <c r="L232" s="302">
        <v>0.9750979836389766</v>
      </c>
      <c r="M232" s="302">
        <v>5.7753177957676941E-2</v>
      </c>
      <c r="N232" s="302">
        <v>7.6503747705125483E-2</v>
      </c>
      <c r="O232" s="302">
        <f t="shared" si="107"/>
        <v>1.1093549093017792</v>
      </c>
    </row>
    <row r="233" spans="1:15" s="236" customFormat="1" x14ac:dyDescent="0.2">
      <c r="A233" s="237" t="str">
        <f>name!E$7</f>
        <v>Administrative and secretarial occupations</v>
      </c>
      <c r="B233" s="302">
        <v>0.67654641047308539</v>
      </c>
      <c r="C233" s="302">
        <v>0.28415614979517878</v>
      </c>
      <c r="D233" s="302">
        <v>4.0086400794900334E-2</v>
      </c>
      <c r="E233" s="302">
        <f t="shared" si="105"/>
        <v>1.0007889610631646</v>
      </c>
      <c r="F233" s="303"/>
      <c r="G233" s="302">
        <v>0.40183758444993856</v>
      </c>
      <c r="H233" s="302">
        <v>8.8380519048738074E-2</v>
      </c>
      <c r="I233" s="302">
        <v>1.8177358781512415E-2</v>
      </c>
      <c r="J233" s="302">
        <f t="shared" si="106"/>
        <v>0.50839546228018906</v>
      </c>
      <c r="K233" s="303"/>
      <c r="L233" s="302">
        <v>0.45241435015575704</v>
      </c>
      <c r="M233" s="302">
        <v>9.4813990182691696E-2</v>
      </c>
      <c r="N233" s="302">
        <v>1.0316956163653008E-2</v>
      </c>
      <c r="O233" s="302">
        <f t="shared" si="107"/>
        <v>0.55754529650210172</v>
      </c>
    </row>
    <row r="234" spans="1:15" s="236" customFormat="1" x14ac:dyDescent="0.2">
      <c r="A234" s="237" t="str">
        <f>name!E$8</f>
        <v>Skilled trades occupations</v>
      </c>
      <c r="B234" s="302">
        <v>0.52562553653500155</v>
      </c>
      <c r="C234" s="302">
        <v>7.0273055159013414E-2</v>
      </c>
      <c r="D234" s="302">
        <v>6.5344042480609793E-2</v>
      </c>
      <c r="E234" s="302">
        <f t="shared" si="105"/>
        <v>0.6612426341746247</v>
      </c>
      <c r="F234" s="303"/>
      <c r="G234" s="302">
        <v>0.29538272725835923</v>
      </c>
      <c r="H234" s="302">
        <v>1.9020352021937192E-2</v>
      </c>
      <c r="I234" s="302">
        <v>2.540385916717721E-2</v>
      </c>
      <c r="J234" s="302">
        <f>SUM(G234:I234)</f>
        <v>0.33980693844747362</v>
      </c>
      <c r="K234" s="303"/>
      <c r="L234" s="302">
        <v>0.18519948288329832</v>
      </c>
      <c r="M234" s="302">
        <v>2.4909290198064808E-2</v>
      </c>
      <c r="N234" s="302">
        <v>4.3459994082514351E-2</v>
      </c>
      <c r="O234" s="302">
        <f t="shared" si="107"/>
        <v>0.2535687671638775</v>
      </c>
    </row>
    <row r="235" spans="1:15" s="236" customFormat="1" x14ac:dyDescent="0.2">
      <c r="A235" s="237" t="str">
        <f>name!E$9</f>
        <v>Caring, leisure and other service occupations</v>
      </c>
      <c r="B235" s="302">
        <v>0.17244425635087202</v>
      </c>
      <c r="C235" s="302">
        <v>4.3627332193106674E-2</v>
      </c>
      <c r="D235" s="302">
        <v>2.1242354711495985E-2</v>
      </c>
      <c r="E235" s="302">
        <f t="shared" si="105"/>
        <v>0.23731394325547467</v>
      </c>
      <c r="F235" s="303"/>
      <c r="G235" s="302">
        <v>0.11534070880715014</v>
      </c>
      <c r="H235" s="302">
        <v>1.9861278173044474E-2</v>
      </c>
      <c r="I235" s="302">
        <v>1.7583164464421795E-2</v>
      </c>
      <c r="J235" s="302">
        <f t="shared" ref="J235:J238" si="108">SUM(G235:I235)</f>
        <v>0.15278515144461641</v>
      </c>
      <c r="K235" s="303"/>
      <c r="L235" s="302">
        <v>0.15053249647525424</v>
      </c>
      <c r="M235" s="302">
        <v>2.2284243164515494E-2</v>
      </c>
      <c r="N235" s="302">
        <v>2.525942396586648E-2</v>
      </c>
      <c r="O235" s="302">
        <f t="shared" si="107"/>
        <v>0.19807616360563621</v>
      </c>
    </row>
    <row r="236" spans="1:15" s="236" customFormat="1" x14ac:dyDescent="0.2">
      <c r="A236" s="237" t="str">
        <f>name!E$10</f>
        <v>Sales and customer service occupations</v>
      </c>
      <c r="B236" s="302">
        <v>0.44932853719846672</v>
      </c>
      <c r="C236" s="302">
        <v>0.35946717179677046</v>
      </c>
      <c r="D236" s="302">
        <v>2.0023458404263859E-2</v>
      </c>
      <c r="E236" s="302">
        <f t="shared" si="105"/>
        <v>0.82881916739950101</v>
      </c>
      <c r="F236" s="303"/>
      <c r="G236" s="302">
        <v>0.24558315526052601</v>
      </c>
      <c r="H236" s="302">
        <v>9.4111142162967731E-2</v>
      </c>
      <c r="I236" s="302">
        <v>6.6154584293624964E-3</v>
      </c>
      <c r="J236" s="302">
        <f t="shared" si="108"/>
        <v>0.34630975585285628</v>
      </c>
      <c r="K236" s="303"/>
      <c r="L236" s="302">
        <v>0.30375208565752176</v>
      </c>
      <c r="M236" s="302">
        <v>0.13224455620384354</v>
      </c>
      <c r="N236" s="302">
        <v>6.3020182728270677E-3</v>
      </c>
      <c r="O236" s="302">
        <f t="shared" si="107"/>
        <v>0.44229866013419239</v>
      </c>
    </row>
    <row r="237" spans="1:15" s="236" customFormat="1" x14ac:dyDescent="0.2">
      <c r="A237" s="237" t="str">
        <f>name!E$11</f>
        <v>Process, plant and machine operatives</v>
      </c>
      <c r="B237" s="302">
        <v>6.0221746364119241E-2</v>
      </c>
      <c r="C237" s="302">
        <v>4.8583357502447376E-2</v>
      </c>
      <c r="D237" s="302">
        <v>1.8849349531875455E-2</v>
      </c>
      <c r="E237" s="302">
        <f t="shared" si="105"/>
        <v>0.12765445339844206</v>
      </c>
      <c r="F237" s="303"/>
      <c r="G237" s="302">
        <v>3.9186458805425234E-2</v>
      </c>
      <c r="H237" s="302">
        <v>2.5179214554241165E-2</v>
      </c>
      <c r="I237" s="302">
        <v>1.0307507433260763E-2</v>
      </c>
      <c r="J237" s="302">
        <f t="shared" si="108"/>
        <v>7.467318079292716E-2</v>
      </c>
      <c r="K237" s="303"/>
      <c r="L237" s="302">
        <v>3.7466522032927017E-2</v>
      </c>
      <c r="M237" s="302">
        <v>2.9140019241473733E-2</v>
      </c>
      <c r="N237" s="302">
        <v>1.7918506387662823E-2</v>
      </c>
      <c r="O237" s="302">
        <f t="shared" si="107"/>
        <v>8.4525047662063563E-2</v>
      </c>
    </row>
    <row r="238" spans="1:15" s="236" customFormat="1" x14ac:dyDescent="0.2">
      <c r="A238" s="237" t="str">
        <f>name!E$12</f>
        <v>Elementary occupations</v>
      </c>
      <c r="B238" s="302">
        <v>0.15914256663272516</v>
      </c>
      <c r="C238" s="302">
        <v>5.0482438655492151E-2</v>
      </c>
      <c r="D238" s="302">
        <v>5.5669053408115926E-2</v>
      </c>
      <c r="E238" s="302">
        <f t="shared" si="105"/>
        <v>0.26529405869633327</v>
      </c>
      <c r="F238" s="303"/>
      <c r="G238" s="302">
        <v>0.18238211077349484</v>
      </c>
      <c r="H238" s="302">
        <v>6.0142847787497088E-2</v>
      </c>
      <c r="I238" s="302">
        <v>4.8801501278095599E-2</v>
      </c>
      <c r="J238" s="302">
        <f t="shared" si="108"/>
        <v>0.29132645983908756</v>
      </c>
      <c r="K238" s="303"/>
      <c r="L238" s="302">
        <v>0.23316878735912497</v>
      </c>
      <c r="M238" s="302">
        <v>6.0585045675726153E-2</v>
      </c>
      <c r="N238" s="302">
        <v>9.375183104502588E-2</v>
      </c>
      <c r="O238" s="302">
        <f t="shared" si="107"/>
        <v>0.38750566407987702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6.7254791703350589</v>
      </c>
      <c r="C240" s="311">
        <f t="shared" ref="C240:E240" si="109">SUM(C230:C238)</f>
        <v>1.2485419252075858</v>
      </c>
      <c r="D240" s="311">
        <f t="shared" si="109"/>
        <v>0.56297890445736909</v>
      </c>
      <c r="E240" s="311">
        <f t="shared" si="109"/>
        <v>8.5370000000000168</v>
      </c>
      <c r="F240" s="311"/>
      <c r="G240" s="311">
        <f t="shared" ref="G240:J240" si="110">SUM(G230:G238)</f>
        <v>4.8180584101982635</v>
      </c>
      <c r="H240" s="311">
        <f t="shared" si="110"/>
        <v>0.47153864573675247</v>
      </c>
      <c r="I240" s="311">
        <f t="shared" si="110"/>
        <v>0.34740294406499772</v>
      </c>
      <c r="J240" s="311">
        <f t="shared" si="110"/>
        <v>5.6370000000000138</v>
      </c>
      <c r="K240" s="311"/>
      <c r="L240" s="311">
        <f t="shared" ref="L240:O240" si="111">SUM(L230:L238)</f>
        <v>5.7368857571181486</v>
      </c>
      <c r="M240" s="311">
        <f t="shared" si="111"/>
        <v>0.5550624653755869</v>
      </c>
      <c r="N240" s="311">
        <f t="shared" si="111"/>
        <v>0.42505177750626921</v>
      </c>
      <c r="O240" s="311">
        <f t="shared" si="111"/>
        <v>6.7170000000000067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0.72248419070017622</v>
      </c>
      <c r="C247" s="302">
        <v>0.16661161558417636</v>
      </c>
      <c r="D247" s="302">
        <v>9.0239085071373196E-2</v>
      </c>
      <c r="E247" s="302">
        <f>SUM(B247:D247)</f>
        <v>0.97933489135572582</v>
      </c>
      <c r="F247" s="303"/>
      <c r="G247" s="302">
        <v>0.72103289381970348</v>
      </c>
      <c r="H247" s="302">
        <v>0.20352676298325018</v>
      </c>
      <c r="I247" s="302">
        <v>3.5116046899584079E-2</v>
      </c>
      <c r="J247" s="302">
        <f>SUM(G247:I247)</f>
        <v>0.95967570370253774</v>
      </c>
      <c r="K247" s="303"/>
      <c r="L247" s="302">
        <v>0.64113168835487477</v>
      </c>
      <c r="M247" s="302">
        <v>0.29780887149219676</v>
      </c>
      <c r="N247" s="302">
        <v>4.0259917545692268E-2</v>
      </c>
      <c r="O247" s="302">
        <f>SUM(L247:N247)</f>
        <v>0.97920047739276372</v>
      </c>
    </row>
    <row r="248" spans="1:15" s="236" customFormat="1" x14ac:dyDescent="0.2">
      <c r="A248" s="237" t="str">
        <f>name!E$5</f>
        <v>Professional occupations</v>
      </c>
      <c r="B248" s="302">
        <v>1.2029793934748849</v>
      </c>
      <c r="C248" s="302">
        <v>7.9715559523846707E-2</v>
      </c>
      <c r="D248" s="302">
        <v>0.45907733261801037</v>
      </c>
      <c r="E248" s="302">
        <f t="shared" ref="E248:E255" si="112">SUM(B248:D248)</f>
        <v>1.7417722856167421</v>
      </c>
      <c r="F248" s="303"/>
      <c r="G248" s="302">
        <v>1.3965516880733857</v>
      </c>
      <c r="H248" s="302">
        <v>9.5134250126628447E-2</v>
      </c>
      <c r="I248" s="302">
        <v>3.9384930288218975E-2</v>
      </c>
      <c r="J248" s="302">
        <f t="shared" ref="J248:J250" si="113">SUM(G248:I248)</f>
        <v>1.531070868488233</v>
      </c>
      <c r="K248" s="303"/>
      <c r="L248" s="302">
        <v>1.7583342154571715</v>
      </c>
      <c r="M248" s="302">
        <v>0.11409738261601057</v>
      </c>
      <c r="N248" s="302">
        <v>3.7029913500095379E-2</v>
      </c>
      <c r="O248" s="302">
        <f t="shared" ref="O248:O255" si="114">SUM(L248:N248)</f>
        <v>1.9094615115732774</v>
      </c>
    </row>
    <row r="249" spans="1:15" s="236" customFormat="1" x14ac:dyDescent="0.2">
      <c r="A249" s="237" t="str">
        <f>name!E$6</f>
        <v>Associate professional occupations</v>
      </c>
      <c r="B249" s="302">
        <v>1.2907997893887091</v>
      </c>
      <c r="C249" s="302">
        <v>0.17386660077994856</v>
      </c>
      <c r="D249" s="302">
        <v>0.21088137326201437</v>
      </c>
      <c r="E249" s="302">
        <f t="shared" si="112"/>
        <v>1.6755477634306719</v>
      </c>
      <c r="F249" s="303"/>
      <c r="G249" s="302">
        <v>1.3389494385233911</v>
      </c>
      <c r="H249" s="302">
        <v>0.170037043853106</v>
      </c>
      <c r="I249" s="302">
        <v>5.023881462995209E-2</v>
      </c>
      <c r="J249" s="302">
        <f t="shared" si="113"/>
        <v>1.5592252970064493</v>
      </c>
      <c r="K249" s="303"/>
      <c r="L249" s="302">
        <v>1.2717429873753676</v>
      </c>
      <c r="M249" s="302">
        <v>0.18246826450030107</v>
      </c>
      <c r="N249" s="302">
        <v>5.9933134100569656E-2</v>
      </c>
      <c r="O249" s="302">
        <f t="shared" si="114"/>
        <v>1.5141443859762382</v>
      </c>
    </row>
    <row r="250" spans="1:15" s="236" customFormat="1" x14ac:dyDescent="0.2">
      <c r="A250" s="237" t="str">
        <f>name!E$7</f>
        <v>Administrative and secretarial occupations</v>
      </c>
      <c r="B250" s="302">
        <v>2.6183518277268072</v>
      </c>
      <c r="C250" s="302">
        <v>0.73280193644498892</v>
      </c>
      <c r="D250" s="302">
        <v>0.10989347024173138</v>
      </c>
      <c r="E250" s="302">
        <f t="shared" si="112"/>
        <v>3.4610472344135275</v>
      </c>
      <c r="F250" s="303"/>
      <c r="G250" s="302">
        <v>2.3226194854614337</v>
      </c>
      <c r="H250" s="302">
        <v>0.58565859359820915</v>
      </c>
      <c r="I250" s="302">
        <v>6.0008751572487888E-3</v>
      </c>
      <c r="J250" s="302">
        <f t="shared" si="113"/>
        <v>2.9142789542168916</v>
      </c>
      <c r="K250" s="303"/>
      <c r="L250" s="302">
        <v>2.2867486449983079</v>
      </c>
      <c r="M250" s="302">
        <v>0.47758230353283715</v>
      </c>
      <c r="N250" s="302">
        <v>7.6414779404849103E-3</v>
      </c>
      <c r="O250" s="302">
        <f t="shared" si="114"/>
        <v>2.7719724264716299</v>
      </c>
    </row>
    <row r="251" spans="1:15" s="236" customFormat="1" x14ac:dyDescent="0.2">
      <c r="A251" s="237" t="str">
        <f>name!E$8</f>
        <v>Skilled trades occupations</v>
      </c>
      <c r="B251" s="302">
        <v>7.3714380404384106E-2</v>
      </c>
      <c r="C251" s="302">
        <v>9.861291436311443E-3</v>
      </c>
      <c r="D251" s="302">
        <v>0.12281536596568804</v>
      </c>
      <c r="E251" s="302">
        <f t="shared" si="112"/>
        <v>0.20639103780638357</v>
      </c>
      <c r="F251" s="303"/>
      <c r="G251" s="302">
        <v>5.2329571245433346E-2</v>
      </c>
      <c r="H251" s="302">
        <v>7.9861375804225702E-3</v>
      </c>
      <c r="I251" s="302">
        <v>9.2051284471670429E-3</v>
      </c>
      <c r="J251" s="302">
        <f>SUM(G251:I251)</f>
        <v>6.9520837273022953E-2</v>
      </c>
      <c r="K251" s="303"/>
      <c r="L251" s="302">
        <v>4.3750200312784406E-2</v>
      </c>
      <c r="M251" s="302">
        <v>9.1345715401650839E-3</v>
      </c>
      <c r="N251" s="302">
        <v>1.029255474651016E-2</v>
      </c>
      <c r="O251" s="302">
        <f t="shared" si="114"/>
        <v>6.3177326599459641E-2</v>
      </c>
    </row>
    <row r="252" spans="1:15" s="236" customFormat="1" x14ac:dyDescent="0.2">
      <c r="A252" s="237" t="str">
        <f>name!E$9</f>
        <v>Caring, leisure and other service occupations</v>
      </c>
      <c r="B252" s="302">
        <v>3.9283590178798747E-2</v>
      </c>
      <c r="C252" s="302">
        <v>7.7682352124027838E-3</v>
      </c>
      <c r="D252" s="302">
        <v>7.8300885903941318E-3</v>
      </c>
      <c r="E252" s="302">
        <f t="shared" si="112"/>
        <v>5.4881913981595656E-2</v>
      </c>
      <c r="F252" s="303"/>
      <c r="G252" s="302">
        <v>3.6749497115050454E-2</v>
      </c>
      <c r="H252" s="302">
        <v>5.8905009093098573E-3</v>
      </c>
      <c r="I252" s="302">
        <v>1.9289451706387263E-3</v>
      </c>
      <c r="J252" s="302">
        <f t="shared" ref="J252:J255" si="115">SUM(G252:I252)</f>
        <v>4.4568943194999038E-2</v>
      </c>
      <c r="K252" s="303"/>
      <c r="L252" s="302">
        <v>3.9693736068009682E-2</v>
      </c>
      <c r="M252" s="302">
        <v>5.4889569751958561E-3</v>
      </c>
      <c r="N252" s="302">
        <v>2.9113621004228287E-3</v>
      </c>
      <c r="O252" s="302">
        <f t="shared" si="114"/>
        <v>4.809405514362837E-2</v>
      </c>
    </row>
    <row r="253" spans="1:15" s="236" customFormat="1" x14ac:dyDescent="0.2">
      <c r="A253" s="237" t="str">
        <f>name!E$10</f>
        <v>Sales and customer service occupations</v>
      </c>
      <c r="B253" s="302">
        <v>0.59348669216393324</v>
      </c>
      <c r="C253" s="302">
        <v>0.2541630526879432</v>
      </c>
      <c r="D253" s="302">
        <v>0.11473997009180104</v>
      </c>
      <c r="E253" s="302">
        <f t="shared" si="112"/>
        <v>0.96238971494367753</v>
      </c>
      <c r="F253" s="303"/>
      <c r="G253" s="302">
        <v>0.51270895306029796</v>
      </c>
      <c r="H253" s="302">
        <v>0.24442290883316053</v>
      </c>
      <c r="I253" s="302">
        <v>5.1108075476260905E-3</v>
      </c>
      <c r="J253" s="302">
        <f t="shared" si="115"/>
        <v>0.76224266944108454</v>
      </c>
      <c r="K253" s="303"/>
      <c r="L253" s="302">
        <v>0.52520001016154627</v>
      </c>
      <c r="M253" s="302">
        <v>0.25392728495246092</v>
      </c>
      <c r="N253" s="302">
        <v>5.3689132450207245E-3</v>
      </c>
      <c r="O253" s="302">
        <f t="shared" si="114"/>
        <v>0.78449620835902789</v>
      </c>
    </row>
    <row r="254" spans="1:15" s="236" customFormat="1" x14ac:dyDescent="0.2">
      <c r="A254" s="237" t="str">
        <f>name!E$11</f>
        <v>Process, plant and machine operatives</v>
      </c>
      <c r="B254" s="302">
        <v>3.1600784835740178E-2</v>
      </c>
      <c r="C254" s="302">
        <v>3.0257529417016859E-3</v>
      </c>
      <c r="D254" s="302">
        <v>6.5153851362828558E-2</v>
      </c>
      <c r="E254" s="302">
        <f t="shared" si="112"/>
        <v>9.9780389140270431E-2</v>
      </c>
      <c r="F254" s="303"/>
      <c r="G254" s="302">
        <v>2.1925724042202908E-2</v>
      </c>
      <c r="H254" s="302">
        <v>2.6344661246138264E-3</v>
      </c>
      <c r="I254" s="302">
        <v>7.5822064280472315E-3</v>
      </c>
      <c r="J254" s="302">
        <f t="shared" si="115"/>
        <v>3.2142396594863967E-2</v>
      </c>
      <c r="K254" s="303"/>
      <c r="L254" s="302">
        <v>2.0780181634522277E-2</v>
      </c>
      <c r="M254" s="302">
        <v>3.8128394953125971E-3</v>
      </c>
      <c r="N254" s="302">
        <v>1.0446816076324942E-2</v>
      </c>
      <c r="O254" s="302">
        <f t="shared" si="114"/>
        <v>3.5039837206159816E-2</v>
      </c>
    </row>
    <row r="255" spans="1:15" s="236" customFormat="1" x14ac:dyDescent="0.2">
      <c r="A255" s="237" t="str">
        <f>name!E$12</f>
        <v>Elementary occupations</v>
      </c>
      <c r="B255" s="302">
        <v>0.11832808738808115</v>
      </c>
      <c r="C255" s="302">
        <v>1.3820293741313853E-2</v>
      </c>
      <c r="D255" s="302">
        <v>4.5706388182005842E-2</v>
      </c>
      <c r="E255" s="302">
        <f t="shared" si="112"/>
        <v>0.17785476931140085</v>
      </c>
      <c r="F255" s="303"/>
      <c r="G255" s="302">
        <v>8.5239138076700638E-2</v>
      </c>
      <c r="H255" s="302">
        <v>1.1476674100195502E-2</v>
      </c>
      <c r="I255" s="302">
        <v>2.5585179050090215E-3</v>
      </c>
      <c r="J255" s="302">
        <f t="shared" si="115"/>
        <v>9.9274330081905157E-2</v>
      </c>
      <c r="K255" s="303"/>
      <c r="L255" s="302">
        <v>8.0513021911330113E-2</v>
      </c>
      <c r="M255" s="302">
        <v>1.1664068290018594E-2</v>
      </c>
      <c r="N255" s="302">
        <v>3.2366810764625801E-3</v>
      </c>
      <c r="O255" s="302">
        <f t="shared" si="114"/>
        <v>9.5413771277811282E-2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6.6910287362615151</v>
      </c>
      <c r="C257" s="311">
        <f t="shared" ref="C257:E257" si="116">SUM(C247:C255)</f>
        <v>1.4416343383526338</v>
      </c>
      <c r="D257" s="311">
        <f t="shared" si="116"/>
        <v>1.2263369253858469</v>
      </c>
      <c r="E257" s="311">
        <f t="shared" si="116"/>
        <v>9.3589999999999964</v>
      </c>
      <c r="F257" s="311"/>
      <c r="G257" s="311">
        <f t="shared" ref="G257:J257" si="117">SUM(G247:G255)</f>
        <v>6.4881063894176005</v>
      </c>
      <c r="H257" s="311">
        <f t="shared" si="117"/>
        <v>1.3267673381088958</v>
      </c>
      <c r="I257" s="311">
        <f t="shared" si="117"/>
        <v>0.15712627247349201</v>
      </c>
      <c r="J257" s="311">
        <f t="shared" si="117"/>
        <v>7.971999999999988</v>
      </c>
      <c r="K257" s="311"/>
      <c r="L257" s="311">
        <f t="shared" ref="L257:O257" si="118">SUM(L247:L255)</f>
        <v>6.6678946862739146</v>
      </c>
      <c r="M257" s="311">
        <f t="shared" si="118"/>
        <v>1.3559845433944988</v>
      </c>
      <c r="N257" s="311">
        <f t="shared" si="118"/>
        <v>0.17712077033158349</v>
      </c>
      <c r="O257" s="311">
        <f t="shared" si="118"/>
        <v>8.200999999999997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0.5487329924184271</v>
      </c>
      <c r="C264" s="302">
        <v>6.1343111583838816E-2</v>
      </c>
      <c r="D264" s="302">
        <v>0.23401250855096214</v>
      </c>
      <c r="E264" s="302">
        <f>SUM(B264:D264)</f>
        <v>0.84408861255322809</v>
      </c>
      <c r="F264" s="303"/>
      <c r="G264" s="302">
        <v>0.52267051146905752</v>
      </c>
      <c r="H264" s="302">
        <v>0.14043639166619579</v>
      </c>
      <c r="I264" s="302">
        <v>0.24043307753673096</v>
      </c>
      <c r="J264" s="302">
        <f>SUM(G264:I264)</f>
        <v>0.90353998067198427</v>
      </c>
      <c r="K264" s="303"/>
      <c r="L264" s="302">
        <v>0.55593279952817443</v>
      </c>
      <c r="M264" s="302">
        <v>0.14162188652851354</v>
      </c>
      <c r="N264" s="302">
        <v>0.25688735262253776</v>
      </c>
      <c r="O264" s="302">
        <f>SUM(L264:N264)</f>
        <v>0.95444203867922561</v>
      </c>
    </row>
    <row r="265" spans="1:15" s="236" customFormat="1" x14ac:dyDescent="0.2">
      <c r="A265" s="237" t="str">
        <f>name!E$5</f>
        <v>Professional occupations</v>
      </c>
      <c r="B265" s="302">
        <v>0.68814677605672814</v>
      </c>
      <c r="C265" s="302">
        <v>7.0105475425480096E-2</v>
      </c>
      <c r="D265" s="302">
        <v>5.0593749017500841E-2</v>
      </c>
      <c r="E265" s="302">
        <f t="shared" ref="E265:E272" si="119">SUM(B265:D265)</f>
        <v>0.80884600049970901</v>
      </c>
      <c r="F265" s="303"/>
      <c r="G265" s="302">
        <v>0.77484115296686629</v>
      </c>
      <c r="H265" s="302">
        <v>0.11963305958585642</v>
      </c>
      <c r="I265" s="302">
        <v>4.1765398192431483E-2</v>
      </c>
      <c r="J265" s="302">
        <f t="shared" ref="J265:J267" si="120">SUM(G265:I265)</f>
        <v>0.93623961074515427</v>
      </c>
      <c r="K265" s="303"/>
      <c r="L265" s="302">
        <v>0.98463608162162108</v>
      </c>
      <c r="M265" s="302">
        <v>0.14361447184064402</v>
      </c>
      <c r="N265" s="302">
        <v>3.6950553571699726E-2</v>
      </c>
      <c r="O265" s="302">
        <f t="shared" ref="O265:O272" si="121">SUM(L265:N265)</f>
        <v>1.1652011070339647</v>
      </c>
    </row>
    <row r="266" spans="1:15" s="236" customFormat="1" x14ac:dyDescent="0.2">
      <c r="A266" s="237" t="str">
        <f>name!E$6</f>
        <v>Associate professional occupations</v>
      </c>
      <c r="B266" s="302">
        <v>0.58957002277090453</v>
      </c>
      <c r="C266" s="302">
        <v>0.10446097839070433</v>
      </c>
      <c r="D266" s="302">
        <v>5.6079091909148365E-2</v>
      </c>
      <c r="E266" s="302">
        <f t="shared" si="119"/>
        <v>0.75011009307075727</v>
      </c>
      <c r="F266" s="303"/>
      <c r="G266" s="302">
        <v>0.61602201117271627</v>
      </c>
      <c r="H266" s="302">
        <v>0.16416822176436188</v>
      </c>
      <c r="I266" s="302">
        <v>3.6863619329279396E-2</v>
      </c>
      <c r="J266" s="302">
        <f t="shared" si="120"/>
        <v>0.81705385226635752</v>
      </c>
      <c r="K266" s="303"/>
      <c r="L266" s="302">
        <v>0.81584695419835673</v>
      </c>
      <c r="M266" s="302">
        <v>0.18626790094152071</v>
      </c>
      <c r="N266" s="302">
        <v>4.2163069461687616E-2</v>
      </c>
      <c r="O266" s="302">
        <f t="shared" si="121"/>
        <v>1.0442779246015652</v>
      </c>
    </row>
    <row r="267" spans="1:15" s="236" customFormat="1" x14ac:dyDescent="0.2">
      <c r="A267" s="237" t="str">
        <f>name!E$7</f>
        <v>Administrative and secretarial occupations</v>
      </c>
      <c r="B267" s="302">
        <v>1.1755696163863067</v>
      </c>
      <c r="C267" s="302">
        <v>0.61280271784980456</v>
      </c>
      <c r="D267" s="302">
        <v>4.0309891196303557E-2</v>
      </c>
      <c r="E267" s="302">
        <f t="shared" si="119"/>
        <v>1.8286822254324149</v>
      </c>
      <c r="F267" s="303"/>
      <c r="G267" s="302">
        <v>1.1025233384193749</v>
      </c>
      <c r="H267" s="302">
        <v>0.53488612481843278</v>
      </c>
      <c r="I267" s="302">
        <v>7.4198740401115598E-2</v>
      </c>
      <c r="J267" s="302">
        <f t="shared" si="120"/>
        <v>1.7116082036389231</v>
      </c>
      <c r="K267" s="303"/>
      <c r="L267" s="302">
        <v>1.3417567901429541</v>
      </c>
      <c r="M267" s="302">
        <v>0.47836506656520328</v>
      </c>
      <c r="N267" s="302">
        <v>7.4597943460321683E-2</v>
      </c>
      <c r="O267" s="302">
        <f t="shared" si="121"/>
        <v>1.8947198001684791</v>
      </c>
    </row>
    <row r="268" spans="1:15" s="236" customFormat="1" x14ac:dyDescent="0.2">
      <c r="A268" s="237" t="str">
        <f>name!E$8</f>
        <v>Skilled trades occupations</v>
      </c>
      <c r="B268" s="302">
        <v>0.44909372945315112</v>
      </c>
      <c r="C268" s="302">
        <v>1.9762829494041973E-2</v>
      </c>
      <c r="D268" s="302">
        <v>0.21435969774151931</v>
      </c>
      <c r="E268" s="302">
        <f t="shared" si="119"/>
        <v>0.68321625668871233</v>
      </c>
      <c r="F268" s="303"/>
      <c r="G268" s="302">
        <v>0.28858003884008515</v>
      </c>
      <c r="H268" s="302">
        <v>3.0536979508351748E-2</v>
      </c>
      <c r="I268" s="302">
        <v>6.2335997059867039E-2</v>
      </c>
      <c r="J268" s="302">
        <f>SUM(G268:I268)</f>
        <v>0.38145301540830395</v>
      </c>
      <c r="K268" s="303"/>
      <c r="L268" s="302">
        <v>0.30475719819738467</v>
      </c>
      <c r="M268" s="302">
        <v>4.7177442532383422E-2</v>
      </c>
      <c r="N268" s="302">
        <v>0.11030560005901395</v>
      </c>
      <c r="O268" s="302">
        <f t="shared" si="121"/>
        <v>0.46224024078878206</v>
      </c>
    </row>
    <row r="269" spans="1:15" s="236" customFormat="1" x14ac:dyDescent="0.2">
      <c r="A269" s="237" t="str">
        <f>name!E$9</f>
        <v>Caring, leisure and other service occupations</v>
      </c>
      <c r="B269" s="302">
        <v>0.1755260152975065</v>
      </c>
      <c r="C269" s="302">
        <v>3.7090023937747331E-2</v>
      </c>
      <c r="D269" s="302">
        <v>2.4571298102871095E-2</v>
      </c>
      <c r="E269" s="302">
        <f t="shared" si="119"/>
        <v>0.23718733733812492</v>
      </c>
      <c r="F269" s="303"/>
      <c r="G269" s="302">
        <v>0.15471266677039289</v>
      </c>
      <c r="H269" s="302">
        <v>5.89925993378555E-2</v>
      </c>
      <c r="I269" s="302">
        <v>1.9087349029149232E-2</v>
      </c>
      <c r="J269" s="302">
        <f t="shared" ref="J269:J272" si="122">SUM(G269:I269)</f>
        <v>0.23279261513739763</v>
      </c>
      <c r="K269" s="303"/>
      <c r="L269" s="302">
        <v>0.15450185801008021</v>
      </c>
      <c r="M269" s="302">
        <v>6.377765405096833E-2</v>
      </c>
      <c r="N269" s="302">
        <v>3.3365458201923145E-2</v>
      </c>
      <c r="O269" s="302">
        <f t="shared" si="121"/>
        <v>0.25164497026297167</v>
      </c>
    </row>
    <row r="270" spans="1:15" s="236" customFormat="1" x14ac:dyDescent="0.2">
      <c r="A270" s="237" t="str">
        <f>name!E$10</f>
        <v>Sales and customer service occupations</v>
      </c>
      <c r="B270" s="302">
        <v>0.91228525377020453</v>
      </c>
      <c r="C270" s="302">
        <v>0.40608703048482314</v>
      </c>
      <c r="D270" s="302">
        <v>6.9239239801761027E-2</v>
      </c>
      <c r="E270" s="302">
        <f t="shared" si="119"/>
        <v>1.3876115240567886</v>
      </c>
      <c r="F270" s="303"/>
      <c r="G270" s="302">
        <v>0.75906166465259162</v>
      </c>
      <c r="H270" s="302">
        <v>0.4675561702450407</v>
      </c>
      <c r="I270" s="302">
        <v>4.8142139689220563E-2</v>
      </c>
      <c r="J270" s="302">
        <f t="shared" si="122"/>
        <v>1.274759974586853</v>
      </c>
      <c r="K270" s="303"/>
      <c r="L270" s="302">
        <v>0.9153074095094984</v>
      </c>
      <c r="M270" s="302">
        <v>0.53821565890374135</v>
      </c>
      <c r="N270" s="302">
        <v>3.3926413497736597E-2</v>
      </c>
      <c r="O270" s="302">
        <f t="shared" si="121"/>
        <v>1.4874494819109763</v>
      </c>
    </row>
    <row r="271" spans="1:15" s="236" customFormat="1" x14ac:dyDescent="0.2">
      <c r="A271" s="237" t="str">
        <f>name!E$11</f>
        <v>Process, plant and machine operatives</v>
      </c>
      <c r="B271" s="302">
        <v>0.22780016849145013</v>
      </c>
      <c r="C271" s="302">
        <v>5.9909191992718542E-3</v>
      </c>
      <c r="D271" s="302">
        <v>8.4745242285102582E-3</v>
      </c>
      <c r="E271" s="302">
        <f t="shared" si="119"/>
        <v>0.24226561191923224</v>
      </c>
      <c r="F271" s="303"/>
      <c r="G271" s="302">
        <v>0.14404231574381277</v>
      </c>
      <c r="H271" s="302">
        <v>1.7479619702632107E-2</v>
      </c>
      <c r="I271" s="302">
        <v>1.7957719147657909E-3</v>
      </c>
      <c r="J271" s="302">
        <f t="shared" si="122"/>
        <v>0.16331770736121068</v>
      </c>
      <c r="K271" s="303"/>
      <c r="L271" s="302">
        <v>0.12731107491898522</v>
      </c>
      <c r="M271" s="302">
        <v>1.8667888453399929E-2</v>
      </c>
      <c r="N271" s="302">
        <v>3.6855194333621625E-3</v>
      </c>
      <c r="O271" s="302">
        <f t="shared" si="121"/>
        <v>0.14966448280574729</v>
      </c>
    </row>
    <row r="272" spans="1:15" s="236" customFormat="1" x14ac:dyDescent="0.2">
      <c r="A272" s="237" t="str">
        <f>name!E$12</f>
        <v>Elementary occupations</v>
      </c>
      <c r="B272" s="302">
        <v>0.38979967291888229</v>
      </c>
      <c r="C272" s="302">
        <v>6.3318185660569071E-2</v>
      </c>
      <c r="D272" s="302">
        <v>3.2874479861586738E-2</v>
      </c>
      <c r="E272" s="302">
        <f t="shared" si="119"/>
        <v>0.48599233844103812</v>
      </c>
      <c r="F272" s="303"/>
      <c r="G272" s="302">
        <v>0.2626994172182785</v>
      </c>
      <c r="H272" s="302">
        <v>7.4361226405631919E-2</v>
      </c>
      <c r="I272" s="302">
        <v>2.4174396559904065E-2</v>
      </c>
      <c r="J272" s="302">
        <f t="shared" si="122"/>
        <v>0.36123504018381447</v>
      </c>
      <c r="K272" s="303"/>
      <c r="L272" s="302">
        <v>0.31558034760527404</v>
      </c>
      <c r="M272" s="302">
        <v>7.2691237640968534E-2</v>
      </c>
      <c r="N272" s="302">
        <v>4.6088368502049518E-2</v>
      </c>
      <c r="O272" s="302">
        <f t="shared" si="121"/>
        <v>0.43435995374829206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5.1565242475635609</v>
      </c>
      <c r="C274" s="311">
        <f t="shared" ref="C274:E274" si="123">SUM(C264:C272)</f>
        <v>1.3809612720262809</v>
      </c>
      <c r="D274" s="311">
        <f t="shared" si="123"/>
        <v>0.73051448041016331</v>
      </c>
      <c r="E274" s="311">
        <f t="shared" si="123"/>
        <v>7.268000000000006</v>
      </c>
      <c r="F274" s="311"/>
      <c r="G274" s="311">
        <f t="shared" ref="G274:J274" si="124">SUM(G264:G272)</f>
        <v>4.6251531172531752</v>
      </c>
      <c r="H274" s="311">
        <f t="shared" si="124"/>
        <v>1.608050393034359</v>
      </c>
      <c r="I274" s="311">
        <f t="shared" si="124"/>
        <v>0.54879648971246409</v>
      </c>
      <c r="J274" s="311">
        <f t="shared" si="124"/>
        <v>6.7819999999999983</v>
      </c>
      <c r="K274" s="311"/>
      <c r="L274" s="311">
        <f t="shared" ref="L274:O274" si="125">SUM(L264:L272)</f>
        <v>5.5156305137323303</v>
      </c>
      <c r="M274" s="311">
        <f t="shared" si="125"/>
        <v>1.6903992074573431</v>
      </c>
      <c r="N274" s="311">
        <f t="shared" si="125"/>
        <v>0.63797027881033219</v>
      </c>
      <c r="O274" s="311">
        <f t="shared" si="125"/>
        <v>7.844000000000003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1.5444963949360426</v>
      </c>
      <c r="C281" s="302">
        <v>0.17982118532186486</v>
      </c>
      <c r="D281" s="302">
        <v>0.53346557815788698</v>
      </c>
      <c r="E281" s="302">
        <f>SUM(B281:D281)</f>
        <v>2.2577831584157946</v>
      </c>
      <c r="F281" s="303"/>
      <c r="G281" s="302">
        <v>1.3414206114651739</v>
      </c>
      <c r="H281" s="302">
        <v>0.30012073438328246</v>
      </c>
      <c r="I281" s="302">
        <v>0.54275127095609754</v>
      </c>
      <c r="J281" s="302">
        <f>SUM(G281:I281)</f>
        <v>2.1842926168045538</v>
      </c>
      <c r="K281" s="303"/>
      <c r="L281" s="302">
        <v>1.173260826411646</v>
      </c>
      <c r="M281" s="302">
        <v>0.38345658249430431</v>
      </c>
      <c r="N281" s="302">
        <v>0.70895469919583476</v>
      </c>
      <c r="O281" s="302">
        <f>SUM(L281:N281)</f>
        <v>2.2656721081017852</v>
      </c>
    </row>
    <row r="282" spans="1:15" s="236" customFormat="1" x14ac:dyDescent="0.2">
      <c r="A282" s="237" t="str">
        <f>name!E$5</f>
        <v>Professional occupations</v>
      </c>
      <c r="B282" s="302">
        <v>5.9959236952144135</v>
      </c>
      <c r="C282" s="302">
        <v>0.41748665574540028</v>
      </c>
      <c r="D282" s="302">
        <v>1.3365314240136421</v>
      </c>
      <c r="E282" s="302">
        <f t="shared" ref="E282:E289" si="126">SUM(B282:D282)</f>
        <v>7.7499417749734558</v>
      </c>
      <c r="F282" s="303"/>
      <c r="G282" s="302">
        <v>5.8793458238652514</v>
      </c>
      <c r="H282" s="302">
        <v>0.61638076132128594</v>
      </c>
      <c r="I282" s="302">
        <v>1.1195278850313635</v>
      </c>
      <c r="J282" s="302">
        <f t="shared" ref="J282:J284" si="127">SUM(G282:I282)</f>
        <v>7.6152544702179004</v>
      </c>
      <c r="K282" s="303"/>
      <c r="L282" s="302">
        <v>7.0647656642904231</v>
      </c>
      <c r="M282" s="302">
        <v>0.76471854323125854</v>
      </c>
      <c r="N282" s="302">
        <v>1.0147972608311497</v>
      </c>
      <c r="O282" s="302">
        <f t="shared" ref="O282:O289" si="128">SUM(L282:N282)</f>
        <v>8.8442814683528308</v>
      </c>
    </row>
    <row r="283" spans="1:15" s="236" customFormat="1" x14ac:dyDescent="0.2">
      <c r="A283" s="237" t="str">
        <f>name!E$6</f>
        <v>Associate professional occupations</v>
      </c>
      <c r="B283" s="302">
        <v>2.7993099719075016</v>
      </c>
      <c r="C283" s="302">
        <v>0.39129270680769684</v>
      </c>
      <c r="D283" s="302">
        <v>0.654987926156268</v>
      </c>
      <c r="E283" s="302">
        <f t="shared" si="126"/>
        <v>3.8455906048714663</v>
      </c>
      <c r="F283" s="303"/>
      <c r="G283" s="302">
        <v>2.6222316812326261</v>
      </c>
      <c r="H283" s="302">
        <v>0.52743708092642605</v>
      </c>
      <c r="I283" s="302">
        <v>0.54761551294854127</v>
      </c>
      <c r="J283" s="302">
        <f t="shared" si="127"/>
        <v>3.6972842751075934</v>
      </c>
      <c r="K283" s="303"/>
      <c r="L283" s="302">
        <v>2.7914787611732481</v>
      </c>
      <c r="M283" s="302">
        <v>0.61230965533429871</v>
      </c>
      <c r="N283" s="302">
        <v>0.63911429851027912</v>
      </c>
      <c r="O283" s="302">
        <f t="shared" si="128"/>
        <v>4.0429027150178261</v>
      </c>
    </row>
    <row r="284" spans="1:15" s="236" customFormat="1" x14ac:dyDescent="0.2">
      <c r="A284" s="237" t="str">
        <f>name!E$7</f>
        <v>Administrative and secretarial occupations</v>
      </c>
      <c r="B284" s="302">
        <v>4.1687169929032892</v>
      </c>
      <c r="C284" s="302">
        <v>1.8024558638740176</v>
      </c>
      <c r="D284" s="302">
        <v>0.59659217549231325</v>
      </c>
      <c r="E284" s="302">
        <f t="shared" si="126"/>
        <v>6.5677650322696204</v>
      </c>
      <c r="F284" s="303"/>
      <c r="G284" s="302">
        <v>3.6112334732438032</v>
      </c>
      <c r="H284" s="302">
        <v>1.9065709903973944</v>
      </c>
      <c r="I284" s="302">
        <v>0.34218154016260338</v>
      </c>
      <c r="J284" s="302">
        <f t="shared" si="127"/>
        <v>5.859986003803801</v>
      </c>
      <c r="K284" s="303"/>
      <c r="L284" s="302">
        <v>3.7742573099167034</v>
      </c>
      <c r="M284" s="302">
        <v>1.9638421026271435</v>
      </c>
      <c r="N284" s="302">
        <v>0.46569285675804045</v>
      </c>
      <c r="O284" s="302">
        <f t="shared" si="128"/>
        <v>6.2037922693018874</v>
      </c>
    </row>
    <row r="285" spans="1:15" s="236" customFormat="1" x14ac:dyDescent="0.2">
      <c r="A285" s="237" t="str">
        <f>name!E$8</f>
        <v>Skilled trades occupations</v>
      </c>
      <c r="B285" s="302">
        <v>0.93859882328304034</v>
      </c>
      <c r="C285" s="302">
        <v>8.4937014869030325E-2</v>
      </c>
      <c r="D285" s="302">
        <v>0.2851855096358516</v>
      </c>
      <c r="E285" s="302">
        <f t="shared" si="126"/>
        <v>1.3087213477879223</v>
      </c>
      <c r="F285" s="303"/>
      <c r="G285" s="302">
        <v>0.52536945998573104</v>
      </c>
      <c r="H285" s="302">
        <v>7.0435607397599048E-2</v>
      </c>
      <c r="I285" s="302">
        <v>0.22914898417219881</v>
      </c>
      <c r="J285" s="302">
        <f>SUM(G285:I285)</f>
        <v>0.82495405155552892</v>
      </c>
      <c r="K285" s="303"/>
      <c r="L285" s="302">
        <v>0.36642690948627643</v>
      </c>
      <c r="M285" s="302">
        <v>8.2440980206558767E-2</v>
      </c>
      <c r="N285" s="302">
        <v>0.33263892487191449</v>
      </c>
      <c r="O285" s="302">
        <f t="shared" si="128"/>
        <v>0.78150681456474969</v>
      </c>
    </row>
    <row r="286" spans="1:15" s="236" customFormat="1" x14ac:dyDescent="0.2">
      <c r="A286" s="237" t="str">
        <f>name!E$9</f>
        <v>Caring, leisure and other service occupations</v>
      </c>
      <c r="B286" s="302">
        <v>0.16658990985615202</v>
      </c>
      <c r="C286" s="302">
        <v>8.2924932459058798E-2</v>
      </c>
      <c r="D286" s="302">
        <v>0.15772371772833157</v>
      </c>
      <c r="E286" s="302">
        <f t="shared" si="126"/>
        <v>0.40723856004354242</v>
      </c>
      <c r="F286" s="303"/>
      <c r="G286" s="302">
        <v>0.13976835764973619</v>
      </c>
      <c r="H286" s="302">
        <v>9.5700118960790781E-2</v>
      </c>
      <c r="I286" s="302">
        <v>0.118647453258954</v>
      </c>
      <c r="J286" s="302">
        <f t="shared" ref="J286:J289" si="129">SUM(G286:I286)</f>
        <v>0.35411592986948098</v>
      </c>
      <c r="K286" s="303"/>
      <c r="L286" s="302">
        <v>0.1645656491882494</v>
      </c>
      <c r="M286" s="302">
        <v>0.12348873068907465</v>
      </c>
      <c r="N286" s="302">
        <v>0.20849790363798221</v>
      </c>
      <c r="O286" s="302">
        <f t="shared" si="128"/>
        <v>0.49655228351530628</v>
      </c>
    </row>
    <row r="287" spans="1:15" s="236" customFormat="1" x14ac:dyDescent="0.2">
      <c r="A287" s="237" t="str">
        <f>name!E$10</f>
        <v>Sales and customer service occupations</v>
      </c>
      <c r="B287" s="302">
        <v>0.83211907704449817</v>
      </c>
      <c r="C287" s="302">
        <v>0.51398017702957199</v>
      </c>
      <c r="D287" s="302">
        <v>0.21054510475623336</v>
      </c>
      <c r="E287" s="302">
        <f t="shared" si="126"/>
        <v>1.5566443588303036</v>
      </c>
      <c r="F287" s="303"/>
      <c r="G287" s="302">
        <v>0.68102012550773361</v>
      </c>
      <c r="H287" s="302">
        <v>0.56200407229165261</v>
      </c>
      <c r="I287" s="302">
        <v>0.10908286647314901</v>
      </c>
      <c r="J287" s="302">
        <f t="shared" si="129"/>
        <v>1.3521070642725352</v>
      </c>
      <c r="K287" s="303"/>
      <c r="L287" s="302">
        <v>0.74234625888058126</v>
      </c>
      <c r="M287" s="302">
        <v>0.72672674042759444</v>
      </c>
      <c r="N287" s="302">
        <v>0.10907267507659688</v>
      </c>
      <c r="O287" s="302">
        <f t="shared" si="128"/>
        <v>1.5781456743847726</v>
      </c>
    </row>
    <row r="288" spans="1:15" s="236" customFormat="1" x14ac:dyDescent="0.2">
      <c r="A288" s="237" t="str">
        <f>name!E$11</f>
        <v>Process, plant and machine operatives</v>
      </c>
      <c r="B288" s="302">
        <v>0.52171316336846352</v>
      </c>
      <c r="C288" s="302">
        <v>5.3363303948014335E-2</v>
      </c>
      <c r="D288" s="302">
        <v>9.0048881941142578E-2</v>
      </c>
      <c r="E288" s="302">
        <f t="shared" si="126"/>
        <v>0.66512534925762046</v>
      </c>
      <c r="F288" s="303"/>
      <c r="G288" s="302">
        <v>0.28292551903149599</v>
      </c>
      <c r="H288" s="302">
        <v>6.648932835810771E-2</v>
      </c>
      <c r="I288" s="302">
        <v>7.9232967067669358E-2</v>
      </c>
      <c r="J288" s="302">
        <f t="shared" si="129"/>
        <v>0.42864781445727307</v>
      </c>
      <c r="K288" s="303"/>
      <c r="L288" s="302">
        <v>0.21480517597463272</v>
      </c>
      <c r="M288" s="302">
        <v>7.4100295760034879E-2</v>
      </c>
      <c r="N288" s="302">
        <v>0.12010012312208812</v>
      </c>
      <c r="O288" s="302">
        <f t="shared" si="128"/>
        <v>0.40900559485675575</v>
      </c>
    </row>
    <row r="289" spans="1:15" s="236" customFormat="1" x14ac:dyDescent="0.2">
      <c r="A289" s="237" t="str">
        <f>name!E$12</f>
        <v>Elementary occupations</v>
      </c>
      <c r="B289" s="302">
        <v>0.64452689373166761</v>
      </c>
      <c r="C289" s="302">
        <v>0.13067190152759406</v>
      </c>
      <c r="D289" s="302">
        <v>0.22999101829102364</v>
      </c>
      <c r="E289" s="302">
        <f t="shared" si="126"/>
        <v>1.0051898135502852</v>
      </c>
      <c r="F289" s="303"/>
      <c r="G289" s="302">
        <v>0.47571899427574799</v>
      </c>
      <c r="H289" s="302">
        <v>0.16487092502727232</v>
      </c>
      <c r="I289" s="302">
        <v>0.1367678546083205</v>
      </c>
      <c r="J289" s="302">
        <f t="shared" si="129"/>
        <v>0.77735777391134087</v>
      </c>
      <c r="K289" s="303"/>
      <c r="L289" s="302">
        <v>0.50519532162155756</v>
      </c>
      <c r="M289" s="302">
        <v>0.21187487384992487</v>
      </c>
      <c r="N289" s="302">
        <v>0.23607087643266028</v>
      </c>
      <c r="O289" s="302">
        <f t="shared" si="128"/>
        <v>0.95314107190414266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17.611994922245071</v>
      </c>
      <c r="C291" s="311">
        <f t="shared" ref="C291:E291" si="130">SUM(C281:C289)</f>
        <v>3.6569337415822489</v>
      </c>
      <c r="D291" s="311">
        <f t="shared" si="130"/>
        <v>4.0950713361726931</v>
      </c>
      <c r="E291" s="311">
        <f t="shared" si="130"/>
        <v>25.364000000000011</v>
      </c>
      <c r="F291" s="311"/>
      <c r="G291" s="311">
        <f t="shared" ref="G291:J291" si="131">SUM(G281:G289)</f>
        <v>15.559034046257301</v>
      </c>
      <c r="H291" s="311">
        <f t="shared" si="131"/>
        <v>4.3100096190638117</v>
      </c>
      <c r="I291" s="311">
        <f t="shared" si="131"/>
        <v>3.2249563346788972</v>
      </c>
      <c r="J291" s="311">
        <f t="shared" si="131"/>
        <v>23.094000000000008</v>
      </c>
      <c r="K291" s="311"/>
      <c r="L291" s="311">
        <f t="shared" ref="L291:O291" si="132">SUM(L281:L289)</f>
        <v>16.797101876943316</v>
      </c>
      <c r="M291" s="311">
        <f t="shared" si="132"/>
        <v>4.9429585046201918</v>
      </c>
      <c r="N291" s="311">
        <f t="shared" si="132"/>
        <v>3.8349396184365458</v>
      </c>
      <c r="O291" s="311">
        <f t="shared" si="132"/>
        <v>25.575000000000056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0.97161797131382921</v>
      </c>
      <c r="C298" s="302">
        <v>0.20727208242759546</v>
      </c>
      <c r="D298" s="302">
        <v>0.34471353134168808</v>
      </c>
      <c r="E298" s="302">
        <f>SUM(B298:D298)</f>
        <v>1.5236035850831127</v>
      </c>
      <c r="F298" s="303"/>
      <c r="G298" s="302">
        <v>1.2133638066466557</v>
      </c>
      <c r="H298" s="302">
        <v>0.29731456124743288</v>
      </c>
      <c r="I298" s="302">
        <v>0.45690639635017516</v>
      </c>
      <c r="J298" s="302">
        <f>SUM(G298:I298)</f>
        <v>1.9675847642442637</v>
      </c>
      <c r="K298" s="303"/>
      <c r="L298" s="302">
        <v>1.1398235679529021</v>
      </c>
      <c r="M298" s="302">
        <v>0.27758594074675841</v>
      </c>
      <c r="N298" s="302">
        <v>0.53443479417844642</v>
      </c>
      <c r="O298" s="302">
        <f>SUM(L298:N298)</f>
        <v>1.951844302878107</v>
      </c>
    </row>
    <row r="299" spans="1:15" s="236" customFormat="1" x14ac:dyDescent="0.2">
      <c r="A299" s="237" t="str">
        <f>name!E$5</f>
        <v>Professional occupations</v>
      </c>
      <c r="B299" s="302">
        <v>1.498966205671153</v>
      </c>
      <c r="C299" s="302">
        <v>0.44403209763254664</v>
      </c>
      <c r="D299" s="302">
        <v>0.16917059575558455</v>
      </c>
      <c r="E299" s="302">
        <f t="shared" ref="E299:E306" si="133">SUM(B299:D299)</f>
        <v>2.1121688990592844</v>
      </c>
      <c r="F299" s="303"/>
      <c r="G299" s="302">
        <v>2.0444311829414832</v>
      </c>
      <c r="H299" s="302">
        <v>0.53298696417078018</v>
      </c>
      <c r="I299" s="302">
        <v>0.21176370903030936</v>
      </c>
      <c r="J299" s="302">
        <f t="shared" ref="J299:J301" si="134">SUM(G299:I299)</f>
        <v>2.789181856142573</v>
      </c>
      <c r="K299" s="303"/>
      <c r="L299" s="302">
        <v>2.5468988719928713</v>
      </c>
      <c r="M299" s="302">
        <v>0.56979961493170495</v>
      </c>
      <c r="N299" s="302">
        <v>0.18307675220120853</v>
      </c>
      <c r="O299" s="302">
        <f t="shared" ref="O299:O306" si="135">SUM(L299:N299)</f>
        <v>3.2997752391257849</v>
      </c>
    </row>
    <row r="300" spans="1:15" s="236" customFormat="1" x14ac:dyDescent="0.2">
      <c r="A300" s="237" t="str">
        <f>name!E$6</f>
        <v>Associate professional occupations</v>
      </c>
      <c r="B300" s="302">
        <v>1.8930508941066377</v>
      </c>
      <c r="C300" s="302">
        <v>0.66360884316340674</v>
      </c>
      <c r="D300" s="302">
        <v>0.41539585313490984</v>
      </c>
      <c r="E300" s="302">
        <f t="shared" si="133"/>
        <v>2.9720555904049544</v>
      </c>
      <c r="F300" s="303"/>
      <c r="G300" s="302">
        <v>2.3432985695797783</v>
      </c>
      <c r="H300" s="302">
        <v>0.73706807854015755</v>
      </c>
      <c r="I300" s="302">
        <v>0.45505732103957547</v>
      </c>
      <c r="J300" s="302">
        <f t="shared" si="134"/>
        <v>3.5354239691595115</v>
      </c>
      <c r="K300" s="303"/>
      <c r="L300" s="302">
        <v>2.3576372096318639</v>
      </c>
      <c r="M300" s="302">
        <v>0.83969027353323855</v>
      </c>
      <c r="N300" s="302">
        <v>0.4318591097534703</v>
      </c>
      <c r="O300" s="302">
        <f t="shared" si="135"/>
        <v>3.6291865929185727</v>
      </c>
    </row>
    <row r="301" spans="1:15" s="236" customFormat="1" x14ac:dyDescent="0.2">
      <c r="A301" s="237" t="str">
        <f>name!E$7</f>
        <v>Administrative and secretarial occupations</v>
      </c>
      <c r="B301" s="302">
        <v>3.9362496975822561</v>
      </c>
      <c r="C301" s="302">
        <v>2.2534896283368622</v>
      </c>
      <c r="D301" s="302">
        <v>0.16206328067447878</v>
      </c>
      <c r="E301" s="302">
        <f t="shared" si="133"/>
        <v>6.3518026065935977</v>
      </c>
      <c r="F301" s="303"/>
      <c r="G301" s="302">
        <v>4.0674542595539123</v>
      </c>
      <c r="H301" s="302">
        <v>2.1972811435956339</v>
      </c>
      <c r="I301" s="302">
        <v>0.1182234059096242</v>
      </c>
      <c r="J301" s="302">
        <f t="shared" si="134"/>
        <v>6.3829588090591702</v>
      </c>
      <c r="K301" s="303"/>
      <c r="L301" s="302">
        <v>4.8034476017221337</v>
      </c>
      <c r="M301" s="302">
        <v>2.3577718460148045</v>
      </c>
      <c r="N301" s="302">
        <v>0.12954563837370903</v>
      </c>
      <c r="O301" s="302">
        <f t="shared" si="135"/>
        <v>7.290765086110647</v>
      </c>
    </row>
    <row r="302" spans="1:15" s="236" customFormat="1" x14ac:dyDescent="0.2">
      <c r="A302" s="237" t="str">
        <f>name!E$8</f>
        <v>Skilled trades occupations</v>
      </c>
      <c r="B302" s="302">
        <v>0.7378213051185698</v>
      </c>
      <c r="C302" s="302">
        <v>0.18395477033838545</v>
      </c>
      <c r="D302" s="302">
        <v>0.26439147210698161</v>
      </c>
      <c r="E302" s="302">
        <f t="shared" si="133"/>
        <v>1.1861675475639368</v>
      </c>
      <c r="F302" s="303"/>
      <c r="G302" s="302">
        <v>0.73058543130468101</v>
      </c>
      <c r="H302" s="302">
        <v>0.13015682558604946</v>
      </c>
      <c r="I302" s="302">
        <v>0.34571647673558631</v>
      </c>
      <c r="J302" s="302">
        <f>SUM(G302:I302)</f>
        <v>1.2064587336263168</v>
      </c>
      <c r="K302" s="303"/>
      <c r="L302" s="302">
        <v>0.59936416894624078</v>
      </c>
      <c r="M302" s="302">
        <v>0.18375805356975422</v>
      </c>
      <c r="N302" s="302">
        <v>0.37153882603457866</v>
      </c>
      <c r="O302" s="302">
        <f t="shared" si="135"/>
        <v>1.1546610485505737</v>
      </c>
    </row>
    <row r="303" spans="1:15" s="236" customFormat="1" x14ac:dyDescent="0.2">
      <c r="A303" s="237" t="str">
        <f>name!E$9</f>
        <v>Caring, leisure and other service occupations</v>
      </c>
      <c r="B303" s="302">
        <v>1.1864277190081283</v>
      </c>
      <c r="C303" s="302">
        <v>1.0286338482255442</v>
      </c>
      <c r="D303" s="302">
        <v>0.28246156368395248</v>
      </c>
      <c r="E303" s="302">
        <f t="shared" si="133"/>
        <v>2.4975231309176249</v>
      </c>
      <c r="F303" s="303"/>
      <c r="G303" s="302">
        <v>1.14507019864872</v>
      </c>
      <c r="H303" s="302">
        <v>0.93059890871620587</v>
      </c>
      <c r="I303" s="302">
        <v>0.25641816530113448</v>
      </c>
      <c r="J303" s="302">
        <f t="shared" ref="J303:J306" si="136">SUM(G303:I303)</f>
        <v>2.3320872726660604</v>
      </c>
      <c r="K303" s="303"/>
      <c r="L303" s="302">
        <v>1.1696715115202492</v>
      </c>
      <c r="M303" s="302">
        <v>0.85803430013187298</v>
      </c>
      <c r="N303" s="302">
        <v>0.29934977395791185</v>
      </c>
      <c r="O303" s="302">
        <f t="shared" si="135"/>
        <v>2.3270555856100339</v>
      </c>
    </row>
    <row r="304" spans="1:15" s="236" customFormat="1" x14ac:dyDescent="0.2">
      <c r="A304" s="237" t="str">
        <f>name!E$10</f>
        <v>Sales and customer service occupations</v>
      </c>
      <c r="B304" s="302">
        <v>2.2926924172215091</v>
      </c>
      <c r="C304" s="302">
        <v>1.3486223040753653</v>
      </c>
      <c r="D304" s="302">
        <v>0.13488996836475314</v>
      </c>
      <c r="E304" s="302">
        <f t="shared" si="133"/>
        <v>3.7762046896616273</v>
      </c>
      <c r="F304" s="303"/>
      <c r="G304" s="302">
        <v>2.3295941759497834</v>
      </c>
      <c r="H304" s="302">
        <v>1.3880813071519682</v>
      </c>
      <c r="I304" s="302">
        <v>0.12713290236422312</v>
      </c>
      <c r="J304" s="302">
        <f t="shared" si="136"/>
        <v>3.8448083854659743</v>
      </c>
      <c r="K304" s="303"/>
      <c r="L304" s="302">
        <v>2.6183003977838797</v>
      </c>
      <c r="M304" s="302">
        <v>1.8850153072119746</v>
      </c>
      <c r="N304" s="302">
        <v>0.10737054963638284</v>
      </c>
      <c r="O304" s="302">
        <f t="shared" si="135"/>
        <v>4.6106862546322374</v>
      </c>
    </row>
    <row r="305" spans="1:15" s="236" customFormat="1" x14ac:dyDescent="0.2">
      <c r="A305" s="237" t="str">
        <f>name!E$11</f>
        <v>Process, plant and machine operatives</v>
      </c>
      <c r="B305" s="302">
        <v>1.314137222596063</v>
      </c>
      <c r="C305" s="302">
        <v>0.45663165059477812</v>
      </c>
      <c r="D305" s="302">
        <v>5.0179357794987223E-2</v>
      </c>
      <c r="E305" s="302">
        <f t="shared" si="133"/>
        <v>1.8209482309858283</v>
      </c>
      <c r="F305" s="303"/>
      <c r="G305" s="302">
        <v>1.2724896561831747</v>
      </c>
      <c r="H305" s="302">
        <v>0.46229779754411005</v>
      </c>
      <c r="I305" s="302">
        <v>0.10621209924452099</v>
      </c>
      <c r="J305" s="302">
        <f t="shared" si="136"/>
        <v>1.8409995529718057</v>
      </c>
      <c r="K305" s="303"/>
      <c r="L305" s="302">
        <v>1.0922314983426216</v>
      </c>
      <c r="M305" s="302">
        <v>0.50660418203431423</v>
      </c>
      <c r="N305" s="302">
        <v>0.1093545474611273</v>
      </c>
      <c r="O305" s="302">
        <f t="shared" si="135"/>
        <v>1.7081902278380632</v>
      </c>
    </row>
    <row r="306" spans="1:15" s="236" customFormat="1" x14ac:dyDescent="0.2">
      <c r="A306" s="237" t="str">
        <f>name!E$12</f>
        <v>Elementary occupations</v>
      </c>
      <c r="B306" s="302">
        <v>7.3641981654904587</v>
      </c>
      <c r="C306" s="302">
        <v>4.7355011961655915</v>
      </c>
      <c r="D306" s="302">
        <v>0.82782635807402671</v>
      </c>
      <c r="E306" s="302">
        <f t="shared" si="133"/>
        <v>12.927525719730077</v>
      </c>
      <c r="F306" s="303"/>
      <c r="G306" s="302">
        <v>6.6762577997182611</v>
      </c>
      <c r="H306" s="302">
        <v>3.9045376908181022</v>
      </c>
      <c r="I306" s="302">
        <v>0.709701166127921</v>
      </c>
      <c r="J306" s="302">
        <f t="shared" si="136"/>
        <v>11.290496656664285</v>
      </c>
      <c r="K306" s="303"/>
      <c r="L306" s="302">
        <v>7.4420700437826222</v>
      </c>
      <c r="M306" s="302">
        <v>3.4769702206993425</v>
      </c>
      <c r="N306" s="302">
        <v>0.79579539785394204</v>
      </c>
      <c r="O306" s="302">
        <f t="shared" si="135"/>
        <v>11.714835662335906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21.195161598108605</v>
      </c>
      <c r="C308" s="311">
        <f t="shared" ref="C308:E308" si="137">SUM(C298:C306)</f>
        <v>11.321746420960075</v>
      </c>
      <c r="D308" s="311">
        <f t="shared" si="137"/>
        <v>2.6510919809313624</v>
      </c>
      <c r="E308" s="311">
        <f t="shared" si="137"/>
        <v>35.168000000000042</v>
      </c>
      <c r="F308" s="311"/>
      <c r="G308" s="311">
        <f t="shared" ref="G308:J308" si="138">SUM(G298:G306)</f>
        <v>21.822545080526449</v>
      </c>
      <c r="H308" s="311">
        <f t="shared" si="138"/>
        <v>10.580323277370441</v>
      </c>
      <c r="I308" s="311">
        <f t="shared" si="138"/>
        <v>2.7871316421030703</v>
      </c>
      <c r="J308" s="311">
        <f t="shared" si="138"/>
        <v>35.189999999999955</v>
      </c>
      <c r="K308" s="311"/>
      <c r="L308" s="311">
        <f t="shared" ref="L308:O308" si="139">SUM(L298:L306)</f>
        <v>23.769444871675386</v>
      </c>
      <c r="M308" s="311">
        <f t="shared" si="139"/>
        <v>10.955229738873765</v>
      </c>
      <c r="N308" s="311">
        <f t="shared" si="139"/>
        <v>2.9623253894507773</v>
      </c>
      <c r="O308" s="311">
        <f t="shared" si="139"/>
        <v>37.686999999999927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1.6469188845206471</v>
      </c>
      <c r="C315" s="302">
        <v>0.45434206603306421</v>
      </c>
      <c r="D315" s="302">
        <v>0.11176365627789585</v>
      </c>
      <c r="E315" s="302">
        <f>SUM(B315:D315)</f>
        <v>2.2130246068316071</v>
      </c>
      <c r="F315" s="303"/>
      <c r="G315" s="302">
        <v>1.7979143570561329</v>
      </c>
      <c r="H315" s="302">
        <v>0.60373454706254037</v>
      </c>
      <c r="I315" s="302">
        <v>0.12523548964202807</v>
      </c>
      <c r="J315" s="302">
        <f>SUM(G315:I315)</f>
        <v>2.5268843937607013</v>
      </c>
      <c r="K315" s="303"/>
      <c r="L315" s="302">
        <v>1.6325409270758722</v>
      </c>
      <c r="M315" s="302">
        <v>0.722830518338196</v>
      </c>
      <c r="N315" s="302">
        <v>0.13118732720682244</v>
      </c>
      <c r="O315" s="302">
        <f>SUM(L315:N315)</f>
        <v>2.4865587726208904</v>
      </c>
    </row>
    <row r="316" spans="1:15" s="236" customFormat="1" x14ac:dyDescent="0.2">
      <c r="A316" s="237" t="str">
        <f>name!E$5</f>
        <v>Professional occupations</v>
      </c>
      <c r="B316" s="302">
        <v>4.0218557789853415</v>
      </c>
      <c r="C316" s="302">
        <v>1.5038567279521071</v>
      </c>
      <c r="D316" s="302">
        <v>0.35256611740025601</v>
      </c>
      <c r="E316" s="302">
        <f t="shared" ref="E316:E323" si="140">SUM(B316:D316)</f>
        <v>5.878278624337705</v>
      </c>
      <c r="F316" s="303"/>
      <c r="G316" s="302">
        <v>5.0025006906984819</v>
      </c>
      <c r="H316" s="302">
        <v>1.8548810155376105</v>
      </c>
      <c r="I316" s="302">
        <v>0.59790774889501053</v>
      </c>
      <c r="J316" s="302">
        <f t="shared" ref="J316:J318" si="141">SUM(G316:I316)</f>
        <v>7.4552894551311022</v>
      </c>
      <c r="K316" s="303"/>
      <c r="L316" s="302">
        <v>5.7857738972890491</v>
      </c>
      <c r="M316" s="302">
        <v>2.2193228122996937</v>
      </c>
      <c r="N316" s="302">
        <v>0.60213358271528361</v>
      </c>
      <c r="O316" s="302">
        <f t="shared" ref="O316:O323" si="142">SUM(L316:N316)</f>
        <v>8.6072302923040276</v>
      </c>
    </row>
    <row r="317" spans="1:15" s="236" customFormat="1" x14ac:dyDescent="0.2">
      <c r="A317" s="237" t="str">
        <f>name!E$6</f>
        <v>Associate professional occupations</v>
      </c>
      <c r="B317" s="302">
        <v>6.9209345686670094</v>
      </c>
      <c r="C317" s="302">
        <v>1.5826725484942921</v>
      </c>
      <c r="D317" s="302">
        <v>0.16739651336465763</v>
      </c>
      <c r="E317" s="302">
        <f t="shared" si="140"/>
        <v>8.6710036305259592</v>
      </c>
      <c r="F317" s="303"/>
      <c r="G317" s="302">
        <v>7.6356246223248858</v>
      </c>
      <c r="H317" s="302">
        <v>1.6082087405747951</v>
      </c>
      <c r="I317" s="302">
        <v>0.19711897000438569</v>
      </c>
      <c r="J317" s="302">
        <f t="shared" si="141"/>
        <v>9.4409523329040663</v>
      </c>
      <c r="K317" s="303"/>
      <c r="L317" s="302">
        <v>7.1154137750642397</v>
      </c>
      <c r="M317" s="302">
        <v>1.8496141722758772</v>
      </c>
      <c r="N317" s="302">
        <v>0.21059812761908989</v>
      </c>
      <c r="O317" s="302">
        <f t="shared" si="142"/>
        <v>9.1756260749592062</v>
      </c>
    </row>
    <row r="318" spans="1:15" s="236" customFormat="1" x14ac:dyDescent="0.2">
      <c r="A318" s="237" t="str">
        <f>name!E$7</f>
        <v>Administrative and secretarial occupations</v>
      </c>
      <c r="B318" s="302">
        <v>4.6104986756571842</v>
      </c>
      <c r="C318" s="302">
        <v>4.9649646217251346</v>
      </c>
      <c r="D318" s="302">
        <v>6.4328893646689519E-2</v>
      </c>
      <c r="E318" s="302">
        <f t="shared" si="140"/>
        <v>9.6397921910290076</v>
      </c>
      <c r="F318" s="303"/>
      <c r="G318" s="302">
        <v>4.2716037115761427</v>
      </c>
      <c r="H318" s="302">
        <v>4.3180296802981752</v>
      </c>
      <c r="I318" s="302">
        <v>9.3147055249594241E-2</v>
      </c>
      <c r="J318" s="302">
        <f t="shared" si="141"/>
        <v>8.6827804471239123</v>
      </c>
      <c r="K318" s="303"/>
      <c r="L318" s="302">
        <v>3.2002575393371191</v>
      </c>
      <c r="M318" s="302">
        <v>3.7821895015889933</v>
      </c>
      <c r="N318" s="302">
        <v>6.9918797277836744E-2</v>
      </c>
      <c r="O318" s="302">
        <f t="shared" si="142"/>
        <v>7.0523658382039498</v>
      </c>
    </row>
    <row r="319" spans="1:15" s="236" customFormat="1" x14ac:dyDescent="0.2">
      <c r="A319" s="237" t="str">
        <f>name!E$8</f>
        <v>Skilled trades occupations</v>
      </c>
      <c r="B319" s="302">
        <v>0.34836106328674088</v>
      </c>
      <c r="C319" s="302">
        <v>5.0570684218600045E-2</v>
      </c>
      <c r="D319" s="302">
        <v>7.2665712537020949E-2</v>
      </c>
      <c r="E319" s="302">
        <f t="shared" si="140"/>
        <v>0.47159746004236192</v>
      </c>
      <c r="F319" s="303"/>
      <c r="G319" s="302">
        <v>0.27552523036907167</v>
      </c>
      <c r="H319" s="302">
        <v>4.1897249664066848E-2</v>
      </c>
      <c r="I319" s="302">
        <v>1.2952205753927384E-2</v>
      </c>
      <c r="J319" s="302">
        <f>SUM(G319:I319)</f>
        <v>0.33037468578706586</v>
      </c>
      <c r="K319" s="303"/>
      <c r="L319" s="302">
        <v>0.26057366001657228</v>
      </c>
      <c r="M319" s="302">
        <v>7.7498923073806708E-2</v>
      </c>
      <c r="N319" s="302">
        <v>2.193801915517261E-2</v>
      </c>
      <c r="O319" s="302">
        <f t="shared" si="142"/>
        <v>0.36001060224555165</v>
      </c>
    </row>
    <row r="320" spans="1:15" s="236" customFormat="1" x14ac:dyDescent="0.2">
      <c r="A320" s="237" t="str">
        <f>name!E$9</f>
        <v>Caring, leisure and other service occupations</v>
      </c>
      <c r="B320" s="302">
        <v>0.69108541682908331</v>
      </c>
      <c r="C320" s="302">
        <v>0.51458376602486233</v>
      </c>
      <c r="D320" s="302">
        <v>3.4113859652787668E-2</v>
      </c>
      <c r="E320" s="302">
        <f t="shared" si="140"/>
        <v>1.2397830425067333</v>
      </c>
      <c r="F320" s="303"/>
      <c r="G320" s="302">
        <v>0.64282061393918855</v>
      </c>
      <c r="H320" s="302">
        <v>0.46096886521775504</v>
      </c>
      <c r="I320" s="302">
        <v>8.0175677920513222E-2</v>
      </c>
      <c r="J320" s="302">
        <f t="shared" ref="J320:J323" si="143">SUM(G320:I320)</f>
        <v>1.1839651570774568</v>
      </c>
      <c r="K320" s="303"/>
      <c r="L320" s="302">
        <v>0.67910642078756456</v>
      </c>
      <c r="M320" s="302">
        <v>0.42026399018406957</v>
      </c>
      <c r="N320" s="302">
        <v>5.3489940631314521E-2</v>
      </c>
      <c r="O320" s="302">
        <f t="shared" si="142"/>
        <v>1.1528603516029485</v>
      </c>
    </row>
    <row r="321" spans="1:15" s="236" customFormat="1" x14ac:dyDescent="0.2">
      <c r="A321" s="237" t="str">
        <f>name!E$10</f>
        <v>Sales and customer service occupations</v>
      </c>
      <c r="B321" s="302">
        <v>0.38469430138085114</v>
      </c>
      <c r="C321" s="302">
        <v>0.51706649622656242</v>
      </c>
      <c r="D321" s="302">
        <v>2.4560802457234937E-2</v>
      </c>
      <c r="E321" s="302">
        <f t="shared" si="140"/>
        <v>0.92632160006464848</v>
      </c>
      <c r="F321" s="303"/>
      <c r="G321" s="302">
        <v>0.36174883383161088</v>
      </c>
      <c r="H321" s="302">
        <v>0.48220034833672332</v>
      </c>
      <c r="I321" s="302">
        <v>1.8683965869397655E-2</v>
      </c>
      <c r="J321" s="302">
        <f t="shared" si="143"/>
        <v>0.86263314803773194</v>
      </c>
      <c r="K321" s="303"/>
      <c r="L321" s="302">
        <v>0.34840214532336533</v>
      </c>
      <c r="M321" s="302">
        <v>0.51821388620598963</v>
      </c>
      <c r="N321" s="302">
        <v>1.8156087415747629E-2</v>
      </c>
      <c r="O321" s="302">
        <f t="shared" si="142"/>
        <v>0.88477211894510255</v>
      </c>
    </row>
    <row r="322" spans="1:15" s="236" customFormat="1" x14ac:dyDescent="0.2">
      <c r="A322" s="237" t="str">
        <f>name!E$11</f>
        <v>Process, plant and machine operatives</v>
      </c>
      <c r="B322" s="302">
        <v>0.22218777608021922</v>
      </c>
      <c r="C322" s="302">
        <v>0.12857914461375491</v>
      </c>
      <c r="D322" s="302">
        <v>1.1001244524028257E-2</v>
      </c>
      <c r="E322" s="302">
        <f t="shared" si="140"/>
        <v>0.36176816521800237</v>
      </c>
      <c r="F322" s="303"/>
      <c r="G322" s="302">
        <v>0.16245472669216612</v>
      </c>
      <c r="H322" s="302">
        <v>9.4857354783766709E-2</v>
      </c>
      <c r="I322" s="302">
        <v>6.0203690999951201E-3</v>
      </c>
      <c r="J322" s="302">
        <f t="shared" si="143"/>
        <v>0.26333245057592791</v>
      </c>
      <c r="K322" s="303"/>
      <c r="L322" s="302">
        <v>0.1395407066943409</v>
      </c>
      <c r="M322" s="302">
        <v>0.10531970854733345</v>
      </c>
      <c r="N322" s="302">
        <v>8.3991860563887577E-3</v>
      </c>
      <c r="O322" s="302">
        <f t="shared" si="142"/>
        <v>0.25325960129806313</v>
      </c>
    </row>
    <row r="323" spans="1:15" s="236" customFormat="1" x14ac:dyDescent="0.2">
      <c r="A323" s="237" t="str">
        <f>name!E$12</f>
        <v>Elementary occupations</v>
      </c>
      <c r="B323" s="302">
        <v>0.51872132460484044</v>
      </c>
      <c r="C323" s="302">
        <v>0.63718279497864538</v>
      </c>
      <c r="D323" s="302">
        <v>1.452655986053796E-2</v>
      </c>
      <c r="E323" s="302">
        <f t="shared" si="140"/>
        <v>1.1704306794440238</v>
      </c>
      <c r="F323" s="303"/>
      <c r="G323" s="302">
        <v>0.40296605418811376</v>
      </c>
      <c r="H323" s="302">
        <v>0.44839196247379143</v>
      </c>
      <c r="I323" s="302">
        <v>9.4299129401237431E-3</v>
      </c>
      <c r="J323" s="302">
        <f t="shared" si="143"/>
        <v>0.86078792960202899</v>
      </c>
      <c r="K323" s="303"/>
      <c r="L323" s="302">
        <v>0.35970840067428672</v>
      </c>
      <c r="M323" s="302">
        <v>0.30154485861922226</v>
      </c>
      <c r="N323" s="302">
        <v>1.3063088526746997E-2</v>
      </c>
      <c r="O323" s="302">
        <f t="shared" si="142"/>
        <v>0.67431634782025596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19.365257790011917</v>
      </c>
      <c r="C325" s="311">
        <f t="shared" ref="C325:E325" si="144">SUM(C315:C323)</f>
        <v>10.353818850267023</v>
      </c>
      <c r="D325" s="311">
        <f t="shared" si="144"/>
        <v>0.85292335972110878</v>
      </c>
      <c r="E325" s="311">
        <f t="shared" si="144"/>
        <v>30.572000000000052</v>
      </c>
      <c r="F325" s="311"/>
      <c r="G325" s="311">
        <f t="shared" ref="G325:J325" si="145">SUM(G315:G323)</f>
        <v>20.553158840675795</v>
      </c>
      <c r="H325" s="311">
        <f t="shared" si="145"/>
        <v>9.9131697639492256</v>
      </c>
      <c r="I325" s="311">
        <f t="shared" si="145"/>
        <v>1.1406713953749756</v>
      </c>
      <c r="J325" s="311">
        <f t="shared" si="145"/>
        <v>31.606999999999992</v>
      </c>
      <c r="K325" s="311"/>
      <c r="L325" s="311">
        <f t="shared" ref="L325:O325" si="146">SUM(L315:L323)</f>
        <v>19.52131747226241</v>
      </c>
      <c r="M325" s="311">
        <f t="shared" si="146"/>
        <v>9.9967983711331811</v>
      </c>
      <c r="N325" s="311">
        <f t="shared" si="146"/>
        <v>1.1288841566044032</v>
      </c>
      <c r="O325" s="311">
        <f t="shared" si="146"/>
        <v>30.646999999999995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0.72257169046141989</v>
      </c>
      <c r="C332" s="302">
        <v>0.17874117511200802</v>
      </c>
      <c r="D332" s="302">
        <v>0.21079539709144438</v>
      </c>
      <c r="E332" s="302">
        <f>SUM(B332:D332)</f>
        <v>1.1121082626648724</v>
      </c>
      <c r="F332" s="303"/>
      <c r="G332" s="302">
        <v>0.62342292912055997</v>
      </c>
      <c r="H332" s="302">
        <v>0.23057568016181726</v>
      </c>
      <c r="I332" s="302">
        <v>0.18674299341099823</v>
      </c>
      <c r="J332" s="302">
        <f>SUM(G332:I332)</f>
        <v>1.0407416026933756</v>
      </c>
      <c r="K332" s="303"/>
      <c r="L332" s="302">
        <v>0.58301877179744366</v>
      </c>
      <c r="M332" s="302">
        <v>0.29725085932795503</v>
      </c>
      <c r="N332" s="302">
        <v>9.4347370769256908E-2</v>
      </c>
      <c r="O332" s="302">
        <f>SUM(L332:N332)</f>
        <v>0.97461700189465561</v>
      </c>
    </row>
    <row r="333" spans="1:15" s="236" customFormat="1" x14ac:dyDescent="0.2">
      <c r="A333" s="237" t="str">
        <f>name!E$5</f>
        <v>Professional occupations</v>
      </c>
      <c r="B333" s="302">
        <v>16.483637208227652</v>
      </c>
      <c r="C333" s="302">
        <v>4.7184809170431343</v>
      </c>
      <c r="D333" s="302">
        <v>0.28768120432718386</v>
      </c>
      <c r="E333" s="302">
        <f t="shared" ref="E333:E340" si="147">SUM(B333:D333)</f>
        <v>21.489799329597972</v>
      </c>
      <c r="F333" s="303"/>
      <c r="G333" s="302">
        <v>16.677209366526174</v>
      </c>
      <c r="H333" s="302">
        <v>5.2910585291155297</v>
      </c>
      <c r="I333" s="302">
        <v>0.28772614640559491</v>
      </c>
      <c r="J333" s="302">
        <f t="shared" ref="J333:J335" si="148">SUM(G333:I333)</f>
        <v>22.255994042047298</v>
      </c>
      <c r="K333" s="303"/>
      <c r="L333" s="302">
        <v>18.897991839258388</v>
      </c>
      <c r="M333" s="302">
        <v>6.6616056993985806</v>
      </c>
      <c r="N333" s="302">
        <v>2.1183752481153808E-2</v>
      </c>
      <c r="O333" s="302">
        <f t="shared" ref="O333:O340" si="149">SUM(L333:N333)</f>
        <v>25.580781291138123</v>
      </c>
    </row>
    <row r="334" spans="1:15" s="236" customFormat="1" x14ac:dyDescent="0.2">
      <c r="A334" s="237" t="str">
        <f>name!E$6</f>
        <v>Associate professional occupations</v>
      </c>
      <c r="B334" s="302">
        <v>1.9442070983005399</v>
      </c>
      <c r="C334" s="302">
        <v>1.1047060960970891</v>
      </c>
      <c r="D334" s="302">
        <v>0.165798512365568</v>
      </c>
      <c r="E334" s="302">
        <f t="shared" si="147"/>
        <v>3.2147117067631972</v>
      </c>
      <c r="F334" s="303"/>
      <c r="G334" s="302">
        <v>1.8013694575122789</v>
      </c>
      <c r="H334" s="302">
        <v>1.2160285118811285</v>
      </c>
      <c r="I334" s="302">
        <v>0.1186246413992455</v>
      </c>
      <c r="J334" s="302">
        <f t="shared" si="148"/>
        <v>3.1360226107926525</v>
      </c>
      <c r="K334" s="303"/>
      <c r="L334" s="302">
        <v>2.2416759499858125</v>
      </c>
      <c r="M334" s="302">
        <v>1.7499493962849315</v>
      </c>
      <c r="N334" s="302">
        <v>1.501498262344785E-2</v>
      </c>
      <c r="O334" s="302">
        <f t="shared" si="149"/>
        <v>4.0066403288941919</v>
      </c>
    </row>
    <row r="335" spans="1:15" s="236" customFormat="1" x14ac:dyDescent="0.2">
      <c r="A335" s="237" t="str">
        <f>name!E$7</f>
        <v>Administrative and secretarial occupations</v>
      </c>
      <c r="B335" s="302">
        <v>0.84352248569538713</v>
      </c>
      <c r="C335" s="302">
        <v>2.0153723264100765</v>
      </c>
      <c r="D335" s="302">
        <v>0.12499421243149564</v>
      </c>
      <c r="E335" s="302">
        <f t="shared" si="147"/>
        <v>2.9838890245369591</v>
      </c>
      <c r="F335" s="303"/>
      <c r="G335" s="302">
        <v>0.74519788877369286</v>
      </c>
      <c r="H335" s="302">
        <v>1.8111903977146775</v>
      </c>
      <c r="I335" s="302">
        <v>0.10528828065276583</v>
      </c>
      <c r="J335" s="302">
        <f t="shared" si="148"/>
        <v>2.6616765671411362</v>
      </c>
      <c r="K335" s="303"/>
      <c r="L335" s="302">
        <v>0.34903844635644093</v>
      </c>
      <c r="M335" s="302">
        <v>1.5777701030846158</v>
      </c>
      <c r="N335" s="302">
        <v>0.11859908654216525</v>
      </c>
      <c r="O335" s="302">
        <f t="shared" si="149"/>
        <v>2.0454076359832221</v>
      </c>
    </row>
    <row r="336" spans="1:15" s="236" customFormat="1" x14ac:dyDescent="0.2">
      <c r="A336" s="237" t="str">
        <f>name!E$8</f>
        <v>Skilled trades occupations</v>
      </c>
      <c r="B336" s="302">
        <v>0.42185948242373345</v>
      </c>
      <c r="C336" s="302">
        <v>0.23388286532606564</v>
      </c>
      <c r="D336" s="302">
        <v>0.43080795138644828</v>
      </c>
      <c r="E336" s="302">
        <f t="shared" si="147"/>
        <v>1.0865502991362475</v>
      </c>
      <c r="F336" s="303"/>
      <c r="G336" s="302">
        <v>0.25347771033743671</v>
      </c>
      <c r="H336" s="302">
        <v>0.16082264411356562</v>
      </c>
      <c r="I336" s="302">
        <v>0.37360499424787935</v>
      </c>
      <c r="J336" s="302">
        <f>SUM(G336:I336)</f>
        <v>0.78790534869888162</v>
      </c>
      <c r="K336" s="303"/>
      <c r="L336" s="302">
        <v>0.14399338664155459</v>
      </c>
      <c r="M336" s="302">
        <v>8.0161525590936866E-2</v>
      </c>
      <c r="N336" s="302">
        <v>0.5365569402980902</v>
      </c>
      <c r="O336" s="302">
        <f t="shared" si="149"/>
        <v>0.7607118525305816</v>
      </c>
    </row>
    <row r="337" spans="1:15" s="236" customFormat="1" x14ac:dyDescent="0.2">
      <c r="A337" s="237" t="str">
        <f>name!E$9</f>
        <v>Caring, leisure and other service occupations</v>
      </c>
      <c r="B337" s="302">
        <v>4.5276982816891165</v>
      </c>
      <c r="C337" s="302">
        <v>5.0591163801905861</v>
      </c>
      <c r="D337" s="302">
        <v>0.77057207915527715</v>
      </c>
      <c r="E337" s="302">
        <f t="shared" si="147"/>
        <v>10.357386741034981</v>
      </c>
      <c r="F337" s="303"/>
      <c r="G337" s="302">
        <v>4.3437306017341442</v>
      </c>
      <c r="H337" s="302">
        <v>4.8435554686010178</v>
      </c>
      <c r="I337" s="302">
        <v>0.52678002235207544</v>
      </c>
      <c r="J337" s="302">
        <f t="shared" ref="J337:J340" si="150">SUM(G337:I337)</f>
        <v>9.7140660926872382</v>
      </c>
      <c r="K337" s="303"/>
      <c r="L337" s="302">
        <v>5.3454428682985826</v>
      </c>
      <c r="M337" s="302">
        <v>4.9132703765598533</v>
      </c>
      <c r="N337" s="302">
        <v>0.78864627936323739</v>
      </c>
      <c r="O337" s="302">
        <f t="shared" si="149"/>
        <v>11.047359524221672</v>
      </c>
    </row>
    <row r="338" spans="1:15" s="236" customFormat="1" x14ac:dyDescent="0.2">
      <c r="A338" s="237" t="str">
        <f>name!E$10</f>
        <v>Sales and customer service occupations</v>
      </c>
      <c r="B338" s="302">
        <v>9.2919616957235884E-2</v>
      </c>
      <c r="C338" s="302">
        <v>0.1692530882525837</v>
      </c>
      <c r="D338" s="302">
        <v>0.19736460281422449</v>
      </c>
      <c r="E338" s="302">
        <f t="shared" si="147"/>
        <v>0.45953730802404413</v>
      </c>
      <c r="F338" s="303"/>
      <c r="G338" s="302">
        <v>7.5385254008437472E-2</v>
      </c>
      <c r="H338" s="302">
        <v>0.15148045410488764</v>
      </c>
      <c r="I338" s="302">
        <v>0.152962804527431</v>
      </c>
      <c r="J338" s="302">
        <f t="shared" si="150"/>
        <v>0.37982851264075612</v>
      </c>
      <c r="K338" s="303"/>
      <c r="L338" s="302">
        <v>8.5330481936157651E-2</v>
      </c>
      <c r="M338" s="302">
        <v>0.16365747621320584</v>
      </c>
      <c r="N338" s="302">
        <v>0.19260243116761086</v>
      </c>
      <c r="O338" s="302">
        <f t="shared" si="149"/>
        <v>0.44159038931697436</v>
      </c>
    </row>
    <row r="339" spans="1:15" s="236" customFormat="1" x14ac:dyDescent="0.2">
      <c r="A339" s="237" t="str">
        <f>name!E$11</f>
        <v>Process, plant and machine operatives</v>
      </c>
      <c r="B339" s="302">
        <v>7.223619237471865E-2</v>
      </c>
      <c r="C339" s="302">
        <v>8.342506124466724E-2</v>
      </c>
      <c r="D339" s="302">
        <v>0.70415089138888942</v>
      </c>
      <c r="E339" s="302">
        <f t="shared" si="147"/>
        <v>0.8598121450082753</v>
      </c>
      <c r="F339" s="303"/>
      <c r="G339" s="302">
        <v>3.8752199312054328E-2</v>
      </c>
      <c r="H339" s="302">
        <v>5.6507930531073426E-2</v>
      </c>
      <c r="I339" s="302">
        <v>0.94376347657347071</v>
      </c>
      <c r="J339" s="302">
        <f t="shared" si="150"/>
        <v>1.0390236064165985</v>
      </c>
      <c r="K339" s="303"/>
      <c r="L339" s="302">
        <v>2.280741664498635E-2</v>
      </c>
      <c r="M339" s="302">
        <v>5.6747880642980586E-2</v>
      </c>
      <c r="N339" s="302">
        <v>0.96698348150864222</v>
      </c>
      <c r="O339" s="302">
        <f t="shared" si="149"/>
        <v>1.0465387787966092</v>
      </c>
    </row>
    <row r="340" spans="1:15" s="236" customFormat="1" x14ac:dyDescent="0.2">
      <c r="A340" s="237" t="str">
        <f>name!E$12</f>
        <v>Elementary occupations</v>
      </c>
      <c r="B340" s="302">
        <v>0.2817453913590634</v>
      </c>
      <c r="C340" s="302">
        <v>1.675339991899105</v>
      </c>
      <c r="D340" s="302">
        <v>0.70711979997535857</v>
      </c>
      <c r="E340" s="302">
        <f t="shared" si="147"/>
        <v>2.664205183233527</v>
      </c>
      <c r="F340" s="303"/>
      <c r="G340" s="302">
        <v>0.21911895450993452</v>
      </c>
      <c r="H340" s="302">
        <v>1.2895222651121123</v>
      </c>
      <c r="I340" s="302">
        <v>0.47710039726005143</v>
      </c>
      <c r="J340" s="302">
        <f t="shared" si="150"/>
        <v>1.9857416168820983</v>
      </c>
      <c r="K340" s="303"/>
      <c r="L340" s="302">
        <v>0.2564013453631207</v>
      </c>
      <c r="M340" s="302">
        <v>0.13239259377638776</v>
      </c>
      <c r="N340" s="302">
        <v>0.84955925808447119</v>
      </c>
      <c r="O340" s="302">
        <f t="shared" si="149"/>
        <v>1.2383531972239796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25.390397447488866</v>
      </c>
      <c r="C342" s="311">
        <f t="shared" ref="C342:E342" si="151">SUM(C332:C340)</f>
        <v>15.238317901575316</v>
      </c>
      <c r="D342" s="311">
        <f t="shared" si="151"/>
        <v>3.59928465093589</v>
      </c>
      <c r="E342" s="311">
        <f t="shared" si="151"/>
        <v>44.22800000000008</v>
      </c>
      <c r="F342" s="311"/>
      <c r="G342" s="311">
        <f t="shared" ref="G342:J342" si="152">SUM(G332:G340)</f>
        <v>24.777664361834713</v>
      </c>
      <c r="H342" s="311">
        <f t="shared" si="152"/>
        <v>15.05074188133581</v>
      </c>
      <c r="I342" s="311">
        <f t="shared" si="152"/>
        <v>3.1725937568295124</v>
      </c>
      <c r="J342" s="311">
        <f t="shared" si="152"/>
        <v>43.001000000000033</v>
      </c>
      <c r="K342" s="311"/>
      <c r="L342" s="311">
        <f t="shared" ref="L342:O342" si="153">SUM(L332:L340)</f>
        <v>27.925700506282489</v>
      </c>
      <c r="M342" s="311">
        <f t="shared" si="153"/>
        <v>15.632805910879448</v>
      </c>
      <c r="N342" s="311">
        <f t="shared" si="153"/>
        <v>3.5834935828380758</v>
      </c>
      <c r="O342" s="311">
        <f t="shared" si="153"/>
        <v>47.14200000000001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2.0468513043120984</v>
      </c>
      <c r="C349" s="302">
        <v>0.58138239352223453</v>
      </c>
      <c r="D349" s="302">
        <v>0.33439428378439867</v>
      </c>
      <c r="E349" s="302">
        <f>SUM(B349:D349)</f>
        <v>2.9626279816187315</v>
      </c>
      <c r="F349" s="303"/>
      <c r="G349" s="302">
        <v>1.9768388217161652</v>
      </c>
      <c r="H349" s="302">
        <v>0.81388229650615884</v>
      </c>
      <c r="I349" s="302">
        <v>0.26085178711040391</v>
      </c>
      <c r="J349" s="302">
        <f>SUM(G349:I349)</f>
        <v>3.0515729053327281</v>
      </c>
      <c r="K349" s="303"/>
      <c r="L349" s="302">
        <v>2.005516012609978</v>
      </c>
      <c r="M349" s="302">
        <v>0.95671945608787567</v>
      </c>
      <c r="N349" s="302">
        <v>0.28001020667256721</v>
      </c>
      <c r="O349" s="302">
        <f>SUM(L349:N349)</f>
        <v>3.242245675370421</v>
      </c>
    </row>
    <row r="350" spans="1:15" s="236" customFormat="1" x14ac:dyDescent="0.2">
      <c r="A350" s="237" t="str">
        <f>name!E$5</f>
        <v>Professional occupations</v>
      </c>
      <c r="B350" s="302">
        <v>15.378894049567398</v>
      </c>
      <c r="C350" s="302">
        <v>7.4545123234010262</v>
      </c>
      <c r="D350" s="302">
        <v>1.9278965427443435</v>
      </c>
      <c r="E350" s="302">
        <f t="shared" ref="E350:E357" si="154">SUM(B350:D350)</f>
        <v>24.761302915712768</v>
      </c>
      <c r="F350" s="303"/>
      <c r="G350" s="302">
        <v>15.401774378829581</v>
      </c>
      <c r="H350" s="302">
        <v>8.877735674635181</v>
      </c>
      <c r="I350" s="302">
        <v>1.4567139872886885</v>
      </c>
      <c r="J350" s="302">
        <f t="shared" ref="J350:J352" si="155">SUM(G350:I350)</f>
        <v>25.736224040753449</v>
      </c>
      <c r="K350" s="303"/>
      <c r="L350" s="302">
        <v>16.911870653606808</v>
      </c>
      <c r="M350" s="302">
        <v>10.185819305303077</v>
      </c>
      <c r="N350" s="302">
        <v>1.4997958478582518</v>
      </c>
      <c r="O350" s="302">
        <f t="shared" ref="O350:O357" si="156">SUM(L350:N350)</f>
        <v>28.597485806768137</v>
      </c>
    </row>
    <row r="351" spans="1:15" s="236" customFormat="1" x14ac:dyDescent="0.2">
      <c r="A351" s="237" t="str">
        <f>name!E$6</f>
        <v>Associate professional occupations</v>
      </c>
      <c r="B351" s="302">
        <v>5.4899673379655143</v>
      </c>
      <c r="C351" s="302">
        <v>3.1851513681332744</v>
      </c>
      <c r="D351" s="302">
        <v>0.49939824208966827</v>
      </c>
      <c r="E351" s="302">
        <f t="shared" si="154"/>
        <v>9.1745169481884581</v>
      </c>
      <c r="F351" s="303"/>
      <c r="G351" s="302">
        <v>5.3702545639988752</v>
      </c>
      <c r="H351" s="302">
        <v>3.7451921923443061</v>
      </c>
      <c r="I351" s="302">
        <v>0.31002835633454662</v>
      </c>
      <c r="J351" s="302">
        <f t="shared" si="155"/>
        <v>9.425475112677729</v>
      </c>
      <c r="K351" s="303"/>
      <c r="L351" s="302">
        <v>9.3089662217706266</v>
      </c>
      <c r="M351" s="302">
        <v>5.795638073598294</v>
      </c>
      <c r="N351" s="302">
        <v>0.36908892949774724</v>
      </c>
      <c r="O351" s="302">
        <f t="shared" si="156"/>
        <v>15.473693224866668</v>
      </c>
    </row>
    <row r="352" spans="1:15" s="236" customFormat="1" x14ac:dyDescent="0.2">
      <c r="A352" s="237" t="str">
        <f>name!E$7</f>
        <v>Administrative and secretarial occupations</v>
      </c>
      <c r="B352" s="302">
        <v>2.386368011828798</v>
      </c>
      <c r="C352" s="302">
        <v>3.3260383212400875</v>
      </c>
      <c r="D352" s="302">
        <v>9.5253806898839458E-2</v>
      </c>
      <c r="E352" s="302">
        <f t="shared" si="154"/>
        <v>5.8076601399677257</v>
      </c>
      <c r="F352" s="303"/>
      <c r="G352" s="302">
        <v>1.9204203875458528</v>
      </c>
      <c r="H352" s="302">
        <v>2.9993612715308786</v>
      </c>
      <c r="I352" s="302">
        <v>5.3010396461431367E-2</v>
      </c>
      <c r="J352" s="302">
        <f t="shared" si="155"/>
        <v>4.9727920555381626</v>
      </c>
      <c r="K352" s="303"/>
      <c r="L352" s="302">
        <v>1.5750409957293086</v>
      </c>
      <c r="M352" s="302">
        <v>1.4851961294348188</v>
      </c>
      <c r="N352" s="302">
        <v>3.7413677361374492E-2</v>
      </c>
      <c r="O352" s="302">
        <f t="shared" si="156"/>
        <v>3.0976508025255018</v>
      </c>
    </row>
    <row r="353" spans="1:15" s="236" customFormat="1" x14ac:dyDescent="0.2">
      <c r="A353" s="237" t="str">
        <f>name!E$8</f>
        <v>Skilled trades occupations</v>
      </c>
      <c r="B353" s="302">
        <v>0.4803311501010224</v>
      </c>
      <c r="C353" s="302">
        <v>0.38704463717669924</v>
      </c>
      <c r="D353" s="302">
        <v>0.13485054213917524</v>
      </c>
      <c r="E353" s="302">
        <f t="shared" si="154"/>
        <v>1.0022263294168969</v>
      </c>
      <c r="F353" s="303"/>
      <c r="G353" s="302">
        <v>0.33640883396239124</v>
      </c>
      <c r="H353" s="302">
        <v>0.29837166300657475</v>
      </c>
      <c r="I353" s="302">
        <v>8.4183959077006376E-2</v>
      </c>
      <c r="J353" s="302">
        <f>SUM(G353:I353)</f>
        <v>0.71896445604597237</v>
      </c>
      <c r="K353" s="303"/>
      <c r="L353" s="302">
        <v>0.18986879611089921</v>
      </c>
      <c r="M353" s="302">
        <v>0.22558418942682099</v>
      </c>
      <c r="N353" s="302">
        <v>8.0003254596428305E-2</v>
      </c>
      <c r="O353" s="302">
        <f t="shared" si="156"/>
        <v>0.49545624013414852</v>
      </c>
    </row>
    <row r="354" spans="1:15" s="236" customFormat="1" x14ac:dyDescent="0.2">
      <c r="A354" s="237" t="str">
        <f>name!E$9</f>
        <v>Caring, leisure and other service occupations</v>
      </c>
      <c r="B354" s="302">
        <v>10.433713288359858</v>
      </c>
      <c r="C354" s="302">
        <v>8.9522628768160146</v>
      </c>
      <c r="D354" s="302">
        <v>0.90451728200766379</v>
      </c>
      <c r="E354" s="302">
        <f t="shared" si="154"/>
        <v>20.290493447183536</v>
      </c>
      <c r="F354" s="303"/>
      <c r="G354" s="302">
        <v>8.8873814719652611</v>
      </c>
      <c r="H354" s="302">
        <v>8.6837616433496105</v>
      </c>
      <c r="I354" s="302">
        <v>0.73455566383767446</v>
      </c>
      <c r="J354" s="302">
        <f t="shared" ref="J354:J357" si="157">SUM(G354:I354)</f>
        <v>18.305698779152547</v>
      </c>
      <c r="K354" s="303"/>
      <c r="L354" s="302">
        <v>8.9962367400198389</v>
      </c>
      <c r="M354" s="302">
        <v>7.7427714650686843</v>
      </c>
      <c r="N354" s="302">
        <v>0.8482870229053372</v>
      </c>
      <c r="O354" s="302">
        <f t="shared" si="156"/>
        <v>17.587295227993863</v>
      </c>
    </row>
    <row r="355" spans="1:15" s="236" customFormat="1" x14ac:dyDescent="0.2">
      <c r="A355" s="237" t="str">
        <f>name!E$10</f>
        <v>Sales and customer service occupations</v>
      </c>
      <c r="B355" s="302">
        <v>0.47826344265677134</v>
      </c>
      <c r="C355" s="302">
        <v>0.50395269973879275</v>
      </c>
      <c r="D355" s="302">
        <v>6.4434764029050268E-2</v>
      </c>
      <c r="E355" s="302">
        <f t="shared" si="154"/>
        <v>1.0466509064246143</v>
      </c>
      <c r="F355" s="303"/>
      <c r="G355" s="302">
        <v>0.38646991875103592</v>
      </c>
      <c r="H355" s="302">
        <v>0.45816519334069494</v>
      </c>
      <c r="I355" s="302">
        <v>2.8623575880947692E-2</v>
      </c>
      <c r="J355" s="302">
        <f t="shared" si="157"/>
        <v>0.87325868797267847</v>
      </c>
      <c r="K355" s="303"/>
      <c r="L355" s="302">
        <v>0.43567438930888869</v>
      </c>
      <c r="M355" s="302">
        <v>0.43526725216593121</v>
      </c>
      <c r="N355" s="302">
        <v>2.9825722476591005E-2</v>
      </c>
      <c r="O355" s="302">
        <f t="shared" si="156"/>
        <v>0.90076736395141088</v>
      </c>
    </row>
    <row r="356" spans="1:15" s="236" customFormat="1" x14ac:dyDescent="0.2">
      <c r="A356" s="237" t="str">
        <f>name!E$11</f>
        <v>Process, plant and machine operatives</v>
      </c>
      <c r="B356" s="302">
        <v>0.19317171144345274</v>
      </c>
      <c r="C356" s="302">
        <v>0.23621140245153002</v>
      </c>
      <c r="D356" s="302">
        <v>2.6289460134307538E-2</v>
      </c>
      <c r="E356" s="302">
        <f t="shared" si="154"/>
        <v>0.45567257402929029</v>
      </c>
      <c r="F356" s="303"/>
      <c r="G356" s="302">
        <v>0.12487413519786794</v>
      </c>
      <c r="H356" s="302">
        <v>0.21534357029947512</v>
      </c>
      <c r="I356" s="302">
        <v>1.6303236167020851E-2</v>
      </c>
      <c r="J356" s="302">
        <f t="shared" si="157"/>
        <v>0.35652094166436393</v>
      </c>
      <c r="K356" s="303"/>
      <c r="L356" s="302">
        <v>3.4527084938239541E-2</v>
      </c>
      <c r="M356" s="302">
        <v>0.11310708383587899</v>
      </c>
      <c r="N356" s="302">
        <v>8.2661534814558901E-2</v>
      </c>
      <c r="O356" s="302">
        <f t="shared" si="156"/>
        <v>0.23029570358867743</v>
      </c>
    </row>
    <row r="357" spans="1:15" s="236" customFormat="1" x14ac:dyDescent="0.2">
      <c r="A357" s="237" t="str">
        <f>name!E$12</f>
        <v>Elementary occupations</v>
      </c>
      <c r="B357" s="302">
        <v>1.6707430256429314</v>
      </c>
      <c r="C357" s="302">
        <v>1.3062556097849753</v>
      </c>
      <c r="D357" s="302">
        <v>0.45185012203008396</v>
      </c>
      <c r="E357" s="302">
        <f t="shared" si="154"/>
        <v>3.4288487574579909</v>
      </c>
      <c r="F357" s="303"/>
      <c r="G357" s="302">
        <v>1.1905894914619455</v>
      </c>
      <c r="H357" s="302">
        <v>1.0008587660843284</v>
      </c>
      <c r="I357" s="302">
        <v>0.20404476331616025</v>
      </c>
      <c r="J357" s="302">
        <f t="shared" si="157"/>
        <v>2.3954930208624341</v>
      </c>
      <c r="K357" s="303"/>
      <c r="L357" s="302">
        <v>1.9047229525015708</v>
      </c>
      <c r="M357" s="302">
        <v>0.5018074038766871</v>
      </c>
      <c r="N357" s="302">
        <v>0.4455795984228979</v>
      </c>
      <c r="O357" s="302">
        <f t="shared" si="156"/>
        <v>2.8521099548011555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38.558303321877844</v>
      </c>
      <c r="C359" s="311">
        <f t="shared" ref="C359:E359" si="158">SUM(C349:C357)</f>
        <v>25.932811632264634</v>
      </c>
      <c r="D359" s="311">
        <f t="shared" si="158"/>
        <v>4.4388850458575293</v>
      </c>
      <c r="E359" s="311">
        <f t="shared" si="158"/>
        <v>68.930000000000007</v>
      </c>
      <c r="F359" s="311"/>
      <c r="G359" s="311">
        <f t="shared" ref="G359:J359" si="159">SUM(G349:G357)</f>
        <v>35.59501200342897</v>
      </c>
      <c r="H359" s="311">
        <f t="shared" si="159"/>
        <v>27.092672271097204</v>
      </c>
      <c r="I359" s="311">
        <f t="shared" si="159"/>
        <v>3.1483157254738798</v>
      </c>
      <c r="J359" s="311">
        <f t="shared" si="159"/>
        <v>65.83600000000007</v>
      </c>
      <c r="K359" s="311"/>
      <c r="L359" s="311">
        <f t="shared" ref="L359:O359" si="160">SUM(L349:L357)</f>
        <v>41.362423846596158</v>
      </c>
      <c r="M359" s="311">
        <f t="shared" si="160"/>
        <v>27.441910358798072</v>
      </c>
      <c r="N359" s="311">
        <f t="shared" si="160"/>
        <v>3.6726657946057539</v>
      </c>
      <c r="O359" s="311">
        <f t="shared" si="160"/>
        <v>72.476999999999975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0.28469539218439438</v>
      </c>
      <c r="C366" s="302">
        <v>9.6284836574795654E-2</v>
      </c>
      <c r="D366" s="302">
        <v>0.23544191854476335</v>
      </c>
      <c r="E366" s="302">
        <f>SUM(B366:D366)</f>
        <v>0.61642214730395339</v>
      </c>
      <c r="F366" s="303"/>
      <c r="G366" s="302">
        <v>0.31051636870668581</v>
      </c>
      <c r="H366" s="302">
        <v>0.18110880772610316</v>
      </c>
      <c r="I366" s="302">
        <v>0.19427086834969096</v>
      </c>
      <c r="J366" s="302">
        <f>SUM(G366:I366)</f>
        <v>0.6858960447824799</v>
      </c>
      <c r="K366" s="303"/>
      <c r="L366" s="302">
        <v>0.33162980598812397</v>
      </c>
      <c r="M366" s="302">
        <v>0.25193134843224446</v>
      </c>
      <c r="N366" s="302">
        <v>0.19920315031298524</v>
      </c>
      <c r="O366" s="302">
        <f>SUM(L366:N366)</f>
        <v>0.78276430473335368</v>
      </c>
    </row>
    <row r="367" spans="1:15" s="236" customFormat="1" x14ac:dyDescent="0.2">
      <c r="A367" s="237" t="str">
        <f>name!E$5</f>
        <v>Professional occupations</v>
      </c>
      <c r="B367" s="302">
        <v>0.55589374175881134</v>
      </c>
      <c r="C367" s="302">
        <v>0.23545950007312796</v>
      </c>
      <c r="D367" s="302">
        <v>0.61624901660622888</v>
      </c>
      <c r="E367" s="302">
        <f t="shared" ref="E367:E374" si="161">SUM(B367:D367)</f>
        <v>1.4076022584381682</v>
      </c>
      <c r="F367" s="303"/>
      <c r="G367" s="302">
        <v>0.6693206052711046</v>
      </c>
      <c r="H367" s="302">
        <v>0.45119127207610471</v>
      </c>
      <c r="I367" s="302">
        <v>0.53192422181693999</v>
      </c>
      <c r="J367" s="302">
        <f t="shared" ref="J367:J369" si="162">SUM(G367:I367)</f>
        <v>1.6524360991641494</v>
      </c>
      <c r="K367" s="303"/>
      <c r="L367" s="302">
        <v>0.83652376180319887</v>
      </c>
      <c r="M367" s="302">
        <v>0.61709182820617892</v>
      </c>
      <c r="N367" s="302">
        <v>0.55400645261830439</v>
      </c>
      <c r="O367" s="302">
        <f t="shared" ref="O367:O374" si="163">SUM(L367:N367)</f>
        <v>2.0076220426276823</v>
      </c>
    </row>
    <row r="368" spans="1:15" s="236" customFormat="1" x14ac:dyDescent="0.2">
      <c r="A368" s="237" t="str">
        <f>name!E$6</f>
        <v>Associate professional occupations</v>
      </c>
      <c r="B368" s="302">
        <v>0.59294425389324013</v>
      </c>
      <c r="C368" s="302">
        <v>0.35625620801328955</v>
      </c>
      <c r="D368" s="302">
        <v>1.8176986891257101</v>
      </c>
      <c r="E368" s="302">
        <f t="shared" si="161"/>
        <v>2.7668991510322396</v>
      </c>
      <c r="F368" s="303"/>
      <c r="G368" s="302">
        <v>0.66588257098304859</v>
      </c>
      <c r="H368" s="302">
        <v>0.5609360009363682</v>
      </c>
      <c r="I368" s="302">
        <v>1.4609768492951039</v>
      </c>
      <c r="J368" s="302">
        <f t="shared" si="162"/>
        <v>2.6877954212145205</v>
      </c>
      <c r="K368" s="303"/>
      <c r="L368" s="302">
        <v>0.69029184490833306</v>
      </c>
      <c r="M368" s="302">
        <v>0.62345572537437755</v>
      </c>
      <c r="N368" s="302">
        <v>1.5540072488046013</v>
      </c>
      <c r="O368" s="302">
        <f t="shared" si="163"/>
        <v>2.8677548190873119</v>
      </c>
    </row>
    <row r="369" spans="1:15" s="236" customFormat="1" x14ac:dyDescent="0.2">
      <c r="A369" s="237" t="str">
        <f>name!E$7</f>
        <v>Administrative and secretarial occupations</v>
      </c>
      <c r="B369" s="302">
        <v>0.78646296058547827</v>
      </c>
      <c r="C369" s="302">
        <v>1.0868577202644076</v>
      </c>
      <c r="D369" s="302">
        <v>5.9556404170613038E-2</v>
      </c>
      <c r="E369" s="302">
        <f t="shared" si="161"/>
        <v>1.932877085020499</v>
      </c>
      <c r="F369" s="303"/>
      <c r="G369" s="302">
        <v>0.70957078330952839</v>
      </c>
      <c r="H369" s="302">
        <v>1.4712969360353216</v>
      </c>
      <c r="I369" s="302">
        <v>2.7131564441862092E-2</v>
      </c>
      <c r="J369" s="302">
        <f t="shared" si="162"/>
        <v>2.207999283786712</v>
      </c>
      <c r="K369" s="303"/>
      <c r="L369" s="302">
        <v>0.87136415373388165</v>
      </c>
      <c r="M369" s="302">
        <v>1.6827639456115797</v>
      </c>
      <c r="N369" s="302">
        <v>2.7696289730829392E-2</v>
      </c>
      <c r="O369" s="302">
        <f t="shared" si="163"/>
        <v>2.5818243890762904</v>
      </c>
    </row>
    <row r="370" spans="1:15" s="236" customFormat="1" x14ac:dyDescent="0.2">
      <c r="A370" s="237" t="str">
        <f>name!E$8</f>
        <v>Skilled trades occupations</v>
      </c>
      <c r="B370" s="302">
        <v>0.53270287616993306</v>
      </c>
      <c r="C370" s="302">
        <v>0.23953861141801064</v>
      </c>
      <c r="D370" s="302">
        <v>0.41157332810549985</v>
      </c>
      <c r="E370" s="302">
        <f t="shared" si="161"/>
        <v>1.1838148156934436</v>
      </c>
      <c r="F370" s="303"/>
      <c r="G370" s="302">
        <v>0.49706999231462934</v>
      </c>
      <c r="H370" s="302">
        <v>0.22468730785745997</v>
      </c>
      <c r="I370" s="302">
        <v>0.34618437836733573</v>
      </c>
      <c r="J370" s="302">
        <f>SUM(G370:I370)</f>
        <v>1.0679416785394249</v>
      </c>
      <c r="K370" s="303"/>
      <c r="L370" s="302">
        <v>0.43754855558430028</v>
      </c>
      <c r="M370" s="302">
        <v>0.31168030421644904</v>
      </c>
      <c r="N370" s="302">
        <v>0.40174125893861107</v>
      </c>
      <c r="O370" s="302">
        <f t="shared" si="163"/>
        <v>1.1509701187393604</v>
      </c>
    </row>
    <row r="371" spans="1:15" s="236" customFormat="1" x14ac:dyDescent="0.2">
      <c r="A371" s="237" t="str">
        <f>name!E$9</f>
        <v>Caring, leisure and other service occupations</v>
      </c>
      <c r="B371" s="302">
        <v>0.44129298808254513</v>
      </c>
      <c r="C371" s="302">
        <v>0.60426464845147232</v>
      </c>
      <c r="D371" s="302">
        <v>8.9365308032622548E-2</v>
      </c>
      <c r="E371" s="302">
        <f t="shared" si="161"/>
        <v>1.13492294456664</v>
      </c>
      <c r="F371" s="303"/>
      <c r="G371" s="302">
        <v>0.39724297591750579</v>
      </c>
      <c r="H371" s="302">
        <v>0.71477647307502623</v>
      </c>
      <c r="I371" s="302">
        <v>5.9527469928604686E-2</v>
      </c>
      <c r="J371" s="302">
        <f t="shared" ref="J371:J374" si="164">SUM(G371:I371)</f>
        <v>1.1715469189211367</v>
      </c>
      <c r="K371" s="303"/>
      <c r="L371" s="302">
        <v>0.33447463574026692</v>
      </c>
      <c r="M371" s="302">
        <v>0.85674008520163569</v>
      </c>
      <c r="N371" s="302">
        <v>6.3184747786188336E-2</v>
      </c>
      <c r="O371" s="302">
        <f t="shared" si="163"/>
        <v>1.254399468728091</v>
      </c>
    </row>
    <row r="372" spans="1:15" s="236" customFormat="1" x14ac:dyDescent="0.2">
      <c r="A372" s="237" t="str">
        <f>name!E$10</f>
        <v>Sales and customer service occupations</v>
      </c>
      <c r="B372" s="302">
        <v>0.34331431674721774</v>
      </c>
      <c r="C372" s="302">
        <v>0.61296922561720191</v>
      </c>
      <c r="D372" s="302">
        <v>5.7759787892373141E-2</v>
      </c>
      <c r="E372" s="302">
        <f t="shared" si="161"/>
        <v>1.0140433302567928</v>
      </c>
      <c r="F372" s="303"/>
      <c r="G372" s="302">
        <v>0.30932011109813012</v>
      </c>
      <c r="H372" s="302">
        <v>0.76946331367934739</v>
      </c>
      <c r="I372" s="302">
        <v>3.2712553925814465E-2</v>
      </c>
      <c r="J372" s="302">
        <f t="shared" si="164"/>
        <v>1.1114959787032919</v>
      </c>
      <c r="K372" s="303"/>
      <c r="L372" s="302">
        <v>0.35690642222387714</v>
      </c>
      <c r="M372" s="302">
        <v>1.0408655559514572</v>
      </c>
      <c r="N372" s="302">
        <v>2.9209511760844444E-2</v>
      </c>
      <c r="O372" s="302">
        <f t="shared" si="163"/>
        <v>1.4269814899361788</v>
      </c>
    </row>
    <row r="373" spans="1:15" s="236" customFormat="1" x14ac:dyDescent="0.2">
      <c r="A373" s="237" t="str">
        <f>name!E$11</f>
        <v>Process, plant and machine operatives</v>
      </c>
      <c r="B373" s="302">
        <v>0.10382380769422825</v>
      </c>
      <c r="C373" s="302">
        <v>7.4089891411203507E-2</v>
      </c>
      <c r="D373" s="302">
        <v>1.7249106393657471E-2</v>
      </c>
      <c r="E373" s="302">
        <f t="shared" si="161"/>
        <v>0.19516280549908924</v>
      </c>
      <c r="F373" s="303"/>
      <c r="G373" s="302">
        <v>8.8228843631012924E-2</v>
      </c>
      <c r="H373" s="302">
        <v>8.6502913641710463E-2</v>
      </c>
      <c r="I373" s="302">
        <v>1.8263375657444406E-2</v>
      </c>
      <c r="J373" s="302">
        <f t="shared" si="164"/>
        <v>0.19299513293016779</v>
      </c>
      <c r="K373" s="303"/>
      <c r="L373" s="302">
        <v>8.004490160229738E-2</v>
      </c>
      <c r="M373" s="302">
        <v>0.12763385597711488</v>
      </c>
      <c r="N373" s="302">
        <v>2.2430395040203985E-2</v>
      </c>
      <c r="O373" s="302">
        <f t="shared" si="163"/>
        <v>0.23010915261961623</v>
      </c>
    </row>
    <row r="374" spans="1:15" s="236" customFormat="1" x14ac:dyDescent="0.2">
      <c r="A374" s="237" t="str">
        <f>name!E$12</f>
        <v>Elementary occupations</v>
      </c>
      <c r="B374" s="302">
        <v>0.4185385758865075</v>
      </c>
      <c r="C374" s="302">
        <v>1.4177088666836746</v>
      </c>
      <c r="D374" s="302">
        <v>5.5008019618988914E-2</v>
      </c>
      <c r="E374" s="302">
        <f t="shared" si="161"/>
        <v>1.8912554621891708</v>
      </c>
      <c r="F374" s="303"/>
      <c r="G374" s="302">
        <v>0.36125502469911269</v>
      </c>
      <c r="H374" s="302">
        <v>1.4470822278342734</v>
      </c>
      <c r="I374" s="302">
        <v>2.8556189424740655E-2</v>
      </c>
      <c r="J374" s="302">
        <f t="shared" si="164"/>
        <v>1.8368934419581266</v>
      </c>
      <c r="K374" s="303"/>
      <c r="L374" s="302">
        <v>0.38820017865408368</v>
      </c>
      <c r="M374" s="302">
        <v>1.2989436549770683</v>
      </c>
      <c r="N374" s="302">
        <v>3.343038082098606E-2</v>
      </c>
      <c r="O374" s="302">
        <f t="shared" si="163"/>
        <v>1.7205742144521381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4.0596689130023558</v>
      </c>
      <c r="C376" s="311">
        <f t="shared" ref="C376:E376" si="165">SUM(C366:C374)</f>
        <v>4.7234295085071833</v>
      </c>
      <c r="D376" s="311">
        <f t="shared" si="165"/>
        <v>3.3599015784904571</v>
      </c>
      <c r="E376" s="311">
        <f t="shared" si="165"/>
        <v>12.142999999999997</v>
      </c>
      <c r="F376" s="311"/>
      <c r="G376" s="311">
        <f t="shared" ref="G376:J376" si="166">SUM(G366:G374)</f>
        <v>4.0084072759307583</v>
      </c>
      <c r="H376" s="311">
        <f t="shared" si="166"/>
        <v>5.9070452528617139</v>
      </c>
      <c r="I376" s="311">
        <f t="shared" si="166"/>
        <v>2.6995474712075369</v>
      </c>
      <c r="J376" s="311">
        <f t="shared" si="166"/>
        <v>12.615000000000011</v>
      </c>
      <c r="K376" s="311"/>
      <c r="L376" s="311">
        <f t="shared" ref="L376:O376" si="167">SUM(L366:L374)</f>
        <v>4.3269842602383628</v>
      </c>
      <c r="M376" s="311">
        <f t="shared" si="167"/>
        <v>6.8111063039481063</v>
      </c>
      <c r="N376" s="311">
        <f t="shared" si="167"/>
        <v>2.8849094358135541</v>
      </c>
      <c r="O376" s="311">
        <f t="shared" si="167"/>
        <v>14.023000000000023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0.33927825659893435</v>
      </c>
      <c r="C383" s="302">
        <v>6.1368219715449812E-2</v>
      </c>
      <c r="D383" s="302">
        <v>0.58117330067167516</v>
      </c>
      <c r="E383" s="302">
        <f>SUM(B383:D383)</f>
        <v>0.98181977698605927</v>
      </c>
      <c r="F383" s="303"/>
      <c r="G383" s="302">
        <v>0.37754528702478762</v>
      </c>
      <c r="H383" s="302">
        <v>9.2104826596836054E-2</v>
      </c>
      <c r="I383" s="302">
        <v>0.51552157007086441</v>
      </c>
      <c r="J383" s="302">
        <f>SUM(G383:I383)</f>
        <v>0.98517168369248809</v>
      </c>
      <c r="K383" s="303"/>
      <c r="L383" s="302">
        <v>0.31009925673304578</v>
      </c>
      <c r="M383" s="302">
        <v>8.4170017907765196E-2</v>
      </c>
      <c r="N383" s="302">
        <v>0.29994863254100002</v>
      </c>
      <c r="O383" s="302">
        <f>SUM(L383:N383)</f>
        <v>0.69421790718181098</v>
      </c>
    </row>
    <row r="384" spans="1:15" s="236" customFormat="1" x14ac:dyDescent="0.2">
      <c r="A384" s="237" t="str">
        <f>name!E$5</f>
        <v>Professional occupations</v>
      </c>
      <c r="B384" s="302">
        <v>1.3770712403250114</v>
      </c>
      <c r="C384" s="302">
        <v>0.44048572350311249</v>
      </c>
      <c r="D384" s="302">
        <v>1.2572284405701597</v>
      </c>
      <c r="E384" s="302">
        <f t="shared" ref="E384:E391" si="168">SUM(B384:D384)</f>
        <v>3.0747854043982836</v>
      </c>
      <c r="F384" s="303"/>
      <c r="G384" s="302">
        <v>1.2323349227454168</v>
      </c>
      <c r="H384" s="302">
        <v>0.47769444960814045</v>
      </c>
      <c r="I384" s="302">
        <v>1.0253433308267696</v>
      </c>
      <c r="J384" s="302">
        <f t="shared" ref="J384:J386" si="169">SUM(G384:I384)</f>
        <v>2.7353727031803272</v>
      </c>
      <c r="K384" s="303"/>
      <c r="L384" s="302">
        <v>1.0681496320850115</v>
      </c>
      <c r="M384" s="302">
        <v>0.40024335731375377</v>
      </c>
      <c r="N384" s="302">
        <v>0.87782612409257055</v>
      </c>
      <c r="O384" s="302">
        <f t="shared" ref="O384:O391" si="170">SUM(L384:N384)</f>
        <v>2.3462191134913359</v>
      </c>
    </row>
    <row r="385" spans="1:15" s="236" customFormat="1" x14ac:dyDescent="0.2">
      <c r="A385" s="237" t="str">
        <f>name!E$6</f>
        <v>Associate professional occupations</v>
      </c>
      <c r="B385" s="302">
        <v>0.61824991318893774</v>
      </c>
      <c r="C385" s="302">
        <v>0.29625978992968555</v>
      </c>
      <c r="D385" s="302">
        <v>1.0993307412542026</v>
      </c>
      <c r="E385" s="302">
        <f t="shared" si="168"/>
        <v>2.0138404443728257</v>
      </c>
      <c r="F385" s="303"/>
      <c r="G385" s="302">
        <v>0.59318606717526734</v>
      </c>
      <c r="H385" s="302">
        <v>0.32699529202522931</v>
      </c>
      <c r="I385" s="302">
        <v>0.97494089238527526</v>
      </c>
      <c r="J385" s="302">
        <f t="shared" si="169"/>
        <v>1.895122251585772</v>
      </c>
      <c r="K385" s="303"/>
      <c r="L385" s="302">
        <v>0.54572435307055955</v>
      </c>
      <c r="M385" s="302">
        <v>0.29573677229875528</v>
      </c>
      <c r="N385" s="302">
        <v>0.80644797122536882</v>
      </c>
      <c r="O385" s="302">
        <f t="shared" si="170"/>
        <v>1.6479090965946837</v>
      </c>
    </row>
    <row r="386" spans="1:15" s="236" customFormat="1" x14ac:dyDescent="0.2">
      <c r="A386" s="237" t="str">
        <f>name!E$7</f>
        <v>Administrative and secretarial occupations</v>
      </c>
      <c r="B386" s="302">
        <v>0.96077321661827408</v>
      </c>
      <c r="C386" s="302">
        <v>0.70329053701058519</v>
      </c>
      <c r="D386" s="302">
        <v>0.28179089454092698</v>
      </c>
      <c r="E386" s="302">
        <f t="shared" si="168"/>
        <v>1.9458546481697865</v>
      </c>
      <c r="F386" s="303"/>
      <c r="G386" s="302">
        <v>0.73891456974210723</v>
      </c>
      <c r="H386" s="302">
        <v>0.64718850822195639</v>
      </c>
      <c r="I386" s="302">
        <v>0.30560463469865362</v>
      </c>
      <c r="J386" s="302">
        <f t="shared" si="169"/>
        <v>1.6917077126627171</v>
      </c>
      <c r="K386" s="303"/>
      <c r="L386" s="302">
        <v>0.66087706910219202</v>
      </c>
      <c r="M386" s="302">
        <v>0.5951213989128189</v>
      </c>
      <c r="N386" s="302">
        <v>0.18598813011901186</v>
      </c>
      <c r="O386" s="302">
        <f t="shared" si="170"/>
        <v>1.4419865981340227</v>
      </c>
    </row>
    <row r="387" spans="1:15" s="236" customFormat="1" x14ac:dyDescent="0.2">
      <c r="A387" s="237" t="str">
        <f>name!E$8</f>
        <v>Skilled trades occupations</v>
      </c>
      <c r="B387" s="302">
        <v>0.2514703831077057</v>
      </c>
      <c r="C387" s="302">
        <v>0.12588884421811686</v>
      </c>
      <c r="D387" s="302">
        <v>0.6395674670001904</v>
      </c>
      <c r="E387" s="302">
        <f t="shared" si="168"/>
        <v>1.0169266943260129</v>
      </c>
      <c r="F387" s="303"/>
      <c r="G387" s="302">
        <v>0.30412060993219864</v>
      </c>
      <c r="H387" s="302">
        <v>0.1079238770322499</v>
      </c>
      <c r="I387" s="302">
        <v>0.14711966239598306</v>
      </c>
      <c r="J387" s="302">
        <f>SUM(G387:I387)</f>
        <v>0.55916414936043157</v>
      </c>
      <c r="K387" s="303"/>
      <c r="L387" s="302">
        <v>0.27871837734287186</v>
      </c>
      <c r="M387" s="302">
        <v>9.7324218353388059E-2</v>
      </c>
      <c r="N387" s="302">
        <v>0.16956536156821209</v>
      </c>
      <c r="O387" s="302">
        <f t="shared" si="170"/>
        <v>0.54560795726447198</v>
      </c>
    </row>
    <row r="388" spans="1:15" s="236" customFormat="1" x14ac:dyDescent="0.2">
      <c r="A388" s="237" t="str">
        <f>name!E$9</f>
        <v>Caring, leisure and other service occupations</v>
      </c>
      <c r="B388" s="302">
        <v>1.1641984862804629</v>
      </c>
      <c r="C388" s="302">
        <v>0.57293924040580335</v>
      </c>
      <c r="D388" s="302">
        <v>1.0567891457271483</v>
      </c>
      <c r="E388" s="302">
        <f t="shared" si="168"/>
        <v>2.7939268724134143</v>
      </c>
      <c r="F388" s="303"/>
      <c r="G388" s="302">
        <v>1.0770153587504547</v>
      </c>
      <c r="H388" s="302">
        <v>0.49183968122324101</v>
      </c>
      <c r="I388" s="302">
        <v>1.6073341627159361</v>
      </c>
      <c r="J388" s="302">
        <f t="shared" ref="J388:J391" si="171">SUM(G388:I388)</f>
        <v>3.1761892026896321</v>
      </c>
      <c r="K388" s="303"/>
      <c r="L388" s="302">
        <v>0.54857655394791449</v>
      </c>
      <c r="M388" s="302">
        <v>0.22111368908552123</v>
      </c>
      <c r="N388" s="302">
        <v>1.1796272337678231</v>
      </c>
      <c r="O388" s="302">
        <f t="shared" si="170"/>
        <v>1.9493174768012587</v>
      </c>
    </row>
    <row r="389" spans="1:15" s="236" customFormat="1" x14ac:dyDescent="0.2">
      <c r="A389" s="237" t="str">
        <f>name!E$10</f>
        <v>Sales and customer service occupations</v>
      </c>
      <c r="B389" s="302">
        <v>0.24118846022946525</v>
      </c>
      <c r="C389" s="302">
        <v>0.24370485059387151</v>
      </c>
      <c r="D389" s="302">
        <v>0.19899227029234154</v>
      </c>
      <c r="E389" s="302">
        <f t="shared" si="168"/>
        <v>0.68388558111567832</v>
      </c>
      <c r="F389" s="303"/>
      <c r="G389" s="302">
        <v>0.24547727367151806</v>
      </c>
      <c r="H389" s="302">
        <v>0.3528930645717927</v>
      </c>
      <c r="I389" s="302">
        <v>0.11050139557699273</v>
      </c>
      <c r="J389" s="302">
        <f t="shared" si="171"/>
        <v>0.70887173382030344</v>
      </c>
      <c r="K389" s="303"/>
      <c r="L389" s="302">
        <v>0.19706828577528279</v>
      </c>
      <c r="M389" s="302">
        <v>0.32690162711296206</v>
      </c>
      <c r="N389" s="302">
        <v>4.2680748738843914E-2</v>
      </c>
      <c r="O389" s="302">
        <f t="shared" si="170"/>
        <v>0.56665066162708877</v>
      </c>
    </row>
    <row r="390" spans="1:15" s="236" customFormat="1" x14ac:dyDescent="0.2">
      <c r="A390" s="237" t="str">
        <f>name!E$11</f>
        <v>Process, plant and machine operatives</v>
      </c>
      <c r="B390" s="302">
        <v>0.18556093078681957</v>
      </c>
      <c r="C390" s="302">
        <v>0.1049217449850554</v>
      </c>
      <c r="D390" s="302">
        <v>0.10279767041572853</v>
      </c>
      <c r="E390" s="302">
        <f t="shared" si="168"/>
        <v>0.39328034618760349</v>
      </c>
      <c r="F390" s="303"/>
      <c r="G390" s="302">
        <v>0.18245831831569237</v>
      </c>
      <c r="H390" s="302">
        <v>9.5409833640038105E-2</v>
      </c>
      <c r="I390" s="302">
        <v>4.6674673583195631E-2</v>
      </c>
      <c r="J390" s="302">
        <f t="shared" si="171"/>
        <v>0.32454282553892611</v>
      </c>
      <c r="K390" s="303"/>
      <c r="L390" s="302">
        <v>8.5969257025568735E-2</v>
      </c>
      <c r="M390" s="302">
        <v>5.7490533309199746E-2</v>
      </c>
      <c r="N390" s="302">
        <v>1.8593263013310057E-2</v>
      </c>
      <c r="O390" s="302">
        <f t="shared" si="170"/>
        <v>0.16205305334807851</v>
      </c>
    </row>
    <row r="391" spans="1:15" s="236" customFormat="1" x14ac:dyDescent="0.2">
      <c r="A391" s="237" t="str">
        <f>name!E$12</f>
        <v>Elementary occupations</v>
      </c>
      <c r="B391" s="302">
        <v>0.41710432537624359</v>
      </c>
      <c r="C391" s="302">
        <v>0.70775743003297142</v>
      </c>
      <c r="D391" s="302">
        <v>0.37581847662113055</v>
      </c>
      <c r="E391" s="302">
        <f t="shared" si="168"/>
        <v>1.5006802320303456</v>
      </c>
      <c r="F391" s="303"/>
      <c r="G391" s="302">
        <v>0.47477769519950958</v>
      </c>
      <c r="H391" s="302">
        <v>0.61695349039764047</v>
      </c>
      <c r="I391" s="302">
        <v>0.20812655187224596</v>
      </c>
      <c r="J391" s="302">
        <f t="shared" si="171"/>
        <v>1.299857737469396</v>
      </c>
      <c r="K391" s="303"/>
      <c r="L391" s="302">
        <v>0.37266150836252326</v>
      </c>
      <c r="M391" s="302">
        <v>0.29830354425486716</v>
      </c>
      <c r="N391" s="302">
        <v>0.13707308293985557</v>
      </c>
      <c r="O391" s="302">
        <f t="shared" si="170"/>
        <v>0.80803813555724602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5.5548952125118554</v>
      </c>
      <c r="C393" s="311">
        <f t="shared" ref="C393:E393" si="172">SUM(C383:C391)</f>
        <v>3.2566163803946515</v>
      </c>
      <c r="D393" s="311">
        <f t="shared" si="172"/>
        <v>5.5934884070935045</v>
      </c>
      <c r="E393" s="311">
        <f t="shared" si="172"/>
        <v>14.405000000000012</v>
      </c>
      <c r="F393" s="311"/>
      <c r="G393" s="311">
        <f t="shared" ref="G393:J393" si="173">SUM(G383:G391)</f>
        <v>5.2258301025569533</v>
      </c>
      <c r="H393" s="311">
        <f t="shared" si="173"/>
        <v>3.2090030233171243</v>
      </c>
      <c r="I393" s="311">
        <f t="shared" si="173"/>
        <v>4.9411668741259165</v>
      </c>
      <c r="J393" s="311">
        <f t="shared" si="173"/>
        <v>13.375999999999994</v>
      </c>
      <c r="K393" s="311"/>
      <c r="L393" s="311">
        <f t="shared" ref="L393:O393" si="174">SUM(L383:L391)</f>
        <v>4.0678442934449697</v>
      </c>
      <c r="M393" s="311">
        <f t="shared" si="174"/>
        <v>2.3764051585490313</v>
      </c>
      <c r="N393" s="311">
        <f t="shared" si="174"/>
        <v>3.7177505480059962</v>
      </c>
      <c r="O393" s="311">
        <f t="shared" si="174"/>
        <v>10.161999999999995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North East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North East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North East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36.006205962267231</v>
      </c>
      <c r="C8" s="11">
        <f t="array" ref="C8:C16">MMULT(aggregation!$B$13:$AA$21,'Occ T2'!C8:C33)</f>
        <v>39.967668672295609</v>
      </c>
      <c r="D8" s="11">
        <f t="array" ref="D8:D16">MMULT(aggregation!$B$13:$AA$21,'Occ T2'!D8:D33)</f>
        <v>40.37061373720806</v>
      </c>
      <c r="E8" s="11">
        <f t="array" ref="E8:E16">MMULT(aggregation!$B$13:$AA$21,'Occ T2'!E8:E33)</f>
        <v>37.720803267887426</v>
      </c>
      <c r="F8" s="11">
        <f t="array" ref="F8:F16">MMULT(aggregation!$B$13:$AA$21,'Occ T2'!F8:F33)</f>
        <v>41.383938326391622</v>
      </c>
      <c r="G8" s="11"/>
      <c r="H8" s="11">
        <f>F8-D8</f>
        <v>1.0133245891835614</v>
      </c>
      <c r="I8" s="11">
        <f t="array" ref="I8:I16">MMULT(aggregation!$B$13:$AA$21,'Occ T2'!I8:I33)</f>
        <v>20.878841555406407</v>
      </c>
      <c r="J8" s="11">
        <f>SUM(H8:I8)</f>
        <v>21.892166144589968</v>
      </c>
      <c r="L8" s="10" t="str">
        <f>name!E4</f>
        <v>Managers, directors and senior officials</v>
      </c>
      <c r="M8" s="11">
        <f t="array" ref="M8:M16">MMULT(aggregation!$B$13:$AA$21,'Occ T2'!M8:M33)</f>
        <v>23.777080714209085</v>
      </c>
      <c r="N8" s="11">
        <f t="array" ref="N8:N16">MMULT(aggregation!$B$13:$AA$21,'Occ T2'!N8:N33)</f>
        <v>26.070854838335755</v>
      </c>
      <c r="O8" s="11">
        <f t="array" ref="O8:O16">MMULT(aggregation!$B$13:$AA$21,'Occ T2'!O8:O33)</f>
        <v>25.277047486433887</v>
      </c>
      <c r="P8" s="11">
        <f t="array" ref="P8:P16">MMULT(aggregation!$B$13:$AA$21,'Occ T2'!P8:P33)</f>
        <v>23.562820145869512</v>
      </c>
      <c r="Q8" s="11">
        <f t="array" ref="Q8:Q16">MMULT(aggregation!$B$13:$AA$21,'Occ T2'!Q8:Q33)</f>
        <v>25.420351479268909</v>
      </c>
      <c r="R8" s="11"/>
      <c r="S8" s="11">
        <f>Q8-O8</f>
        <v>0.1433039928350226</v>
      </c>
      <c r="T8" s="11">
        <f t="array" ref="T8:T16">MMULT(aggregation!$B$13:$AA$21,'Occ T2'!T8:T33)</f>
        <v>11.689920141142712</v>
      </c>
      <c r="U8" s="11">
        <f>SUM(S8:T8)</f>
        <v>11.833224133977735</v>
      </c>
      <c r="W8" s="10" t="str">
        <f>name!E4</f>
        <v>Managers, directors and senior officials</v>
      </c>
      <c r="X8" s="11">
        <f t="array" ref="X8:X16">MMULT(aggregation!$B$13:$AA$21,'Occ T2'!X8:X33)</f>
        <v>12.229125248058104</v>
      </c>
      <c r="Y8" s="11">
        <f t="array" ref="Y8:Y16">MMULT(aggregation!$B$13:$AA$21,'Occ T2'!Y8:Y33)</f>
        <v>13.896813833959829</v>
      </c>
      <c r="Z8" s="11">
        <f t="array" ref="Z8:Z16">MMULT(aggregation!$B$13:$AA$21,'Occ T2'!Z8:Z33)</f>
        <v>15.093566250774117</v>
      </c>
      <c r="AA8" s="11">
        <f t="array" ref="AA8:AA16">MMULT(aggregation!$B$13:$AA$21,'Occ T2'!AA8:AA33)</f>
        <v>14.157983122017857</v>
      </c>
      <c r="AB8" s="11">
        <f t="array" ref="AB8:AB16">MMULT(aggregation!$B$13:$AA$21,'Occ T2'!AB8:AB33)</f>
        <v>15.963586847122711</v>
      </c>
      <c r="AC8" s="11"/>
      <c r="AD8" s="11">
        <f>AB8-Z8</f>
        <v>0.87002059634859386</v>
      </c>
      <c r="AE8" s="11">
        <f t="array" ref="AE8:AE16">MMULT(aggregation!$B$13:$AA$21,'Occ T2'!AE8:AE33)</f>
        <v>9.1889214142636924</v>
      </c>
      <c r="AF8" s="11">
        <f>SUM(AD8:AE8)</f>
        <v>10.058942010612286</v>
      </c>
    </row>
    <row r="9" spans="1:32" x14ac:dyDescent="0.2">
      <c r="A9" t="str">
        <f>name!E5</f>
        <v>Professional occupations</v>
      </c>
      <c r="B9" s="11">
        <v>90.125276635320617</v>
      </c>
      <c r="C9" s="11">
        <v>92.878705546459884</v>
      </c>
      <c r="D9" s="11">
        <v>99.214198883941705</v>
      </c>
      <c r="E9" s="11">
        <v>105.21704171510396</v>
      </c>
      <c r="F9" s="11">
        <v>115.15818535814142</v>
      </c>
      <c r="G9" s="11"/>
      <c r="H9" s="11">
        <f t="shared" ref="H9:H16" si="0">F9-D9</f>
        <v>15.943986474199718</v>
      </c>
      <c r="I9" s="11">
        <v>50.998996314710837</v>
      </c>
      <c r="J9" s="11">
        <f t="shared" ref="J9:J15" si="1">SUM(H9:I9)</f>
        <v>66.942982788910555</v>
      </c>
      <c r="L9" s="10" t="str">
        <f>name!E5</f>
        <v>Professional occupations</v>
      </c>
      <c r="M9" s="11">
        <v>44.585201277396365</v>
      </c>
      <c r="N9" s="11">
        <v>44.24316187835008</v>
      </c>
      <c r="O9" s="11">
        <v>46.441858113756346</v>
      </c>
      <c r="P9" s="11">
        <v>50.726145249652703</v>
      </c>
      <c r="Q9" s="11">
        <v>54.830541196921835</v>
      </c>
      <c r="R9" s="11"/>
      <c r="S9" s="11">
        <f t="shared" ref="S9:S16" si="2">Q9-O9</f>
        <v>8.3886830831654891</v>
      </c>
      <c r="T9" s="11">
        <v>19.338890620409202</v>
      </c>
      <c r="U9" s="11">
        <f t="shared" ref="U9:U12" si="3">SUM(S9:T9)</f>
        <v>27.727573703574691</v>
      </c>
      <c r="W9" s="10" t="str">
        <f>name!E5</f>
        <v>Professional occupations</v>
      </c>
      <c r="X9" s="11">
        <v>45.540075357924238</v>
      </c>
      <c r="Y9" s="11">
        <v>48.63554366810979</v>
      </c>
      <c r="Z9" s="11">
        <v>52.772340770185309</v>
      </c>
      <c r="AA9" s="11">
        <v>54.490896465451264</v>
      </c>
      <c r="AB9" s="11">
        <v>60.327644161219659</v>
      </c>
      <c r="AC9" s="11"/>
      <c r="AD9" s="11">
        <f t="shared" ref="AD9:AD16" si="4">AB9-Z9</f>
        <v>7.5553033910343501</v>
      </c>
      <c r="AE9" s="11">
        <v>31.660105694301627</v>
      </c>
      <c r="AF9" s="11">
        <f t="shared" ref="AF9:AF12" si="5">SUM(AD9:AE9)</f>
        <v>39.215409085335978</v>
      </c>
    </row>
    <row r="10" spans="1:32" x14ac:dyDescent="0.2">
      <c r="A10" t="str">
        <f>name!E6</f>
        <v>Associate professional occupations</v>
      </c>
      <c r="B10" s="11">
        <v>51.546924924381941</v>
      </c>
      <c r="C10" s="11">
        <v>53.529641037873461</v>
      </c>
      <c r="D10" s="11">
        <v>56.00172158587965</v>
      </c>
      <c r="E10" s="11">
        <v>58.649800045284394</v>
      </c>
      <c r="F10" s="11">
        <v>63.744357689518701</v>
      </c>
      <c r="G10" s="11"/>
      <c r="H10" s="11">
        <f t="shared" si="0"/>
        <v>7.7426361036390503</v>
      </c>
      <c r="I10" s="11">
        <v>28.722322942185322</v>
      </c>
      <c r="J10" s="11">
        <f t="shared" si="1"/>
        <v>36.464959045824372</v>
      </c>
      <c r="L10" s="10" t="str">
        <f>name!E6</f>
        <v>Associate professional occupations</v>
      </c>
      <c r="M10" s="11">
        <v>27.312945618268785</v>
      </c>
      <c r="N10" s="11">
        <v>28.731061517651582</v>
      </c>
      <c r="O10" s="11">
        <v>29.619387098878761</v>
      </c>
      <c r="P10" s="11">
        <v>27.70703249612513</v>
      </c>
      <c r="Q10" s="11">
        <v>28.297051262784741</v>
      </c>
      <c r="R10" s="11"/>
      <c r="S10" s="11">
        <f t="shared" si="2"/>
        <v>-1.3223358360940196</v>
      </c>
      <c r="T10" s="11">
        <v>10.400938765915695</v>
      </c>
      <c r="U10" s="11">
        <f t="shared" si="3"/>
        <v>9.0786029298216757</v>
      </c>
      <c r="W10" s="10" t="str">
        <f>name!E6</f>
        <v>Associate professional occupations</v>
      </c>
      <c r="X10" s="11">
        <v>24.233979306113156</v>
      </c>
      <c r="Y10" s="11">
        <v>24.798579520221853</v>
      </c>
      <c r="Z10" s="11">
        <v>26.382334487000868</v>
      </c>
      <c r="AA10" s="11">
        <v>30.94276754915925</v>
      </c>
      <c r="AB10" s="11">
        <v>35.447306426734031</v>
      </c>
      <c r="AC10" s="11"/>
      <c r="AD10" s="11">
        <f t="shared" si="4"/>
        <v>9.0649719397331623</v>
      </c>
      <c r="AE10" s="11">
        <v>18.321384176269625</v>
      </c>
      <c r="AF10" s="11">
        <f t="shared" si="5"/>
        <v>27.386356116002787</v>
      </c>
    </row>
    <row r="11" spans="1:32" x14ac:dyDescent="0.2">
      <c r="A11" t="str">
        <f>name!E7</f>
        <v>Administrative and secretarial occupations</v>
      </c>
      <c r="B11" s="11">
        <v>55.285626195180058</v>
      </c>
      <c r="C11" s="11">
        <v>50.43141193244513</v>
      </c>
      <c r="D11" s="11">
        <v>52.39144812703546</v>
      </c>
      <c r="E11" s="11">
        <v>53.015317088371816</v>
      </c>
      <c r="F11" s="11">
        <v>50.690139861542178</v>
      </c>
      <c r="G11" s="11"/>
      <c r="H11" s="11">
        <f t="shared" si="0"/>
        <v>-1.7013082654932816</v>
      </c>
      <c r="I11" s="11">
        <v>26.629315839756686</v>
      </c>
      <c r="J11" s="11">
        <f t="shared" si="1"/>
        <v>24.928007574263404</v>
      </c>
      <c r="L11" s="10" t="str">
        <f>name!E7</f>
        <v>Administrative and secretarial occupations</v>
      </c>
      <c r="M11" s="11">
        <v>14.247451518360382</v>
      </c>
      <c r="N11" s="11">
        <v>12.696162925751141</v>
      </c>
      <c r="O11" s="11">
        <v>15.008474377446582</v>
      </c>
      <c r="P11" s="11">
        <v>15.996998351039052</v>
      </c>
      <c r="Q11" s="11">
        <v>17.890158261671893</v>
      </c>
      <c r="R11" s="11"/>
      <c r="S11" s="11">
        <f t="shared" si="2"/>
        <v>2.8816838842253105</v>
      </c>
      <c r="T11" s="11">
        <v>6.1587852490823032</v>
      </c>
      <c r="U11" s="11">
        <f t="shared" si="3"/>
        <v>9.0404691333076137</v>
      </c>
      <c r="W11" s="10" t="str">
        <f>name!E7</f>
        <v>Administrative and secretarial occupations</v>
      </c>
      <c r="X11" s="11">
        <v>41.038174676819651</v>
      </c>
      <c r="Y11" s="11">
        <v>37.735249006693934</v>
      </c>
      <c r="Z11" s="11">
        <v>37.382973749588885</v>
      </c>
      <c r="AA11" s="11">
        <v>37.018318737332798</v>
      </c>
      <c r="AB11" s="11">
        <v>32.799981599870364</v>
      </c>
      <c r="AC11" s="11"/>
      <c r="AD11" s="11">
        <f t="shared" si="4"/>
        <v>-4.5829921497185211</v>
      </c>
      <c r="AE11" s="11">
        <v>20.470530590674382</v>
      </c>
      <c r="AF11" s="11">
        <f t="shared" si="5"/>
        <v>15.887538440955861</v>
      </c>
    </row>
    <row r="12" spans="1:32" x14ac:dyDescent="0.2">
      <c r="A12" t="str">
        <f>name!E8</f>
        <v>Skilled trades occupations</v>
      </c>
      <c r="B12" s="11">
        <v>57.022281878372624</v>
      </c>
      <c r="C12" s="11">
        <v>56.025309387048878</v>
      </c>
      <c r="D12" s="11">
        <v>48.201409740293336</v>
      </c>
      <c r="E12" s="11">
        <v>46.414672245801022</v>
      </c>
      <c r="F12" s="11">
        <v>42.717778350003464</v>
      </c>
      <c r="G12" s="11"/>
      <c r="H12" s="11">
        <f t="shared" si="0"/>
        <v>-5.4836313902898723</v>
      </c>
      <c r="I12" s="11">
        <v>18.800005720333051</v>
      </c>
      <c r="J12" s="11">
        <f t="shared" si="1"/>
        <v>13.316374330043178</v>
      </c>
      <c r="L12" s="10" t="str">
        <f>name!E8</f>
        <v>Skilled trades occupations</v>
      </c>
      <c r="M12" s="11">
        <v>51.499546209739776</v>
      </c>
      <c r="N12" s="11">
        <v>51.283808918420398</v>
      </c>
      <c r="O12" s="11">
        <v>42.762535557819966</v>
      </c>
      <c r="P12" s="11">
        <v>40.814032300744735</v>
      </c>
      <c r="Q12" s="11">
        <v>36.929937199063019</v>
      </c>
      <c r="R12" s="11"/>
      <c r="S12" s="11">
        <f t="shared" si="2"/>
        <v>-5.8325983587569468</v>
      </c>
      <c r="T12" s="11">
        <v>15.373397631449841</v>
      </c>
      <c r="U12" s="11">
        <f t="shared" si="3"/>
        <v>9.5407992726928939</v>
      </c>
      <c r="W12" s="10" t="str">
        <f>name!E8</f>
        <v>Skilled trades occupations</v>
      </c>
      <c r="X12" s="11">
        <v>5.5227356686328699</v>
      </c>
      <c r="Y12" s="11">
        <v>4.7415004686284892</v>
      </c>
      <c r="Z12" s="11">
        <v>5.4388741824733735</v>
      </c>
      <c r="AA12" s="11">
        <v>5.6006399450562938</v>
      </c>
      <c r="AB12" s="11">
        <v>5.7878411509404177</v>
      </c>
      <c r="AC12" s="11"/>
      <c r="AD12" s="11">
        <f t="shared" si="4"/>
        <v>0.34896696846704423</v>
      </c>
      <c r="AE12" s="11">
        <v>3.4266080888832127</v>
      </c>
      <c r="AF12" s="11">
        <f t="shared" si="5"/>
        <v>3.7755750573502569</v>
      </c>
    </row>
    <row r="13" spans="1:32" x14ac:dyDescent="0.2">
      <c r="A13" t="str">
        <f>name!E9</f>
        <v>Caring, leisure and other service occupations</v>
      </c>
      <c r="B13" s="11">
        <v>44.888544099919969</v>
      </c>
      <c r="C13" s="11">
        <v>43.233422460822297</v>
      </c>
      <c r="D13" s="11">
        <v>42.778931764001705</v>
      </c>
      <c r="E13" s="11">
        <v>42.066755184927395</v>
      </c>
      <c r="F13" s="11">
        <v>42.832993401885005</v>
      </c>
      <c r="G13" s="11"/>
      <c r="H13" s="11">
        <f t="shared" si="0"/>
        <v>5.4061637883300762E-2</v>
      </c>
      <c r="I13" s="11">
        <v>23.421984738347827</v>
      </c>
      <c r="J13" s="11">
        <f>SUM(H13:I13)</f>
        <v>23.476046376231128</v>
      </c>
      <c r="L13" s="10" t="str">
        <f>name!E9</f>
        <v>Caring, leisure and other service occupations</v>
      </c>
      <c r="M13" s="11">
        <v>7.767996663922867</v>
      </c>
      <c r="N13" s="11">
        <v>7.9346772410716158</v>
      </c>
      <c r="O13" s="11">
        <v>7.9096282301930714</v>
      </c>
      <c r="P13" s="11">
        <v>8.0656927273740244</v>
      </c>
      <c r="Q13" s="11">
        <v>8.7976191388740492</v>
      </c>
      <c r="R13" s="11"/>
      <c r="S13" s="11">
        <f t="shared" si="2"/>
        <v>0.88799090868097785</v>
      </c>
      <c r="T13" s="11">
        <v>3.5321180090132729</v>
      </c>
      <c r="U13" s="11">
        <f>SUM(S13:T13)</f>
        <v>4.4201089176942503</v>
      </c>
      <c r="W13" s="10" t="str">
        <f>name!E9</f>
        <v>Caring, leisure and other service occupations</v>
      </c>
      <c r="X13" s="11">
        <v>37.120547435997089</v>
      </c>
      <c r="Y13" s="11">
        <v>35.298745219750671</v>
      </c>
      <c r="Z13" s="11">
        <v>34.869303533808633</v>
      </c>
      <c r="AA13" s="11">
        <v>34.00106245755336</v>
      </c>
      <c r="AB13" s="11">
        <v>34.035374263010944</v>
      </c>
      <c r="AC13" s="11"/>
      <c r="AD13" s="11">
        <f t="shared" si="4"/>
        <v>-0.83392927079768953</v>
      </c>
      <c r="AE13" s="11">
        <v>19.889866729334553</v>
      </c>
      <c r="AF13" s="11">
        <f>SUM(AD13:AE13)</f>
        <v>19.055937458536864</v>
      </c>
    </row>
    <row r="14" spans="1:32" x14ac:dyDescent="0.2">
      <c r="A14" t="str">
        <f>name!E10</f>
        <v>Sales and customer service occupations</v>
      </c>
      <c r="B14" s="11">
        <v>56.179250393666806</v>
      </c>
      <c r="C14" s="11">
        <v>50.864291073074931</v>
      </c>
      <c r="D14" s="11">
        <v>51.615654381792616</v>
      </c>
      <c r="E14" s="11">
        <v>52.282039231625951</v>
      </c>
      <c r="F14" s="11">
        <v>52.843295042919557</v>
      </c>
      <c r="G14" s="11"/>
      <c r="H14" s="11">
        <f t="shared" si="0"/>
        <v>1.2276406611269408</v>
      </c>
      <c r="I14" s="11">
        <v>26.002210026794337</v>
      </c>
      <c r="J14" s="11">
        <f t="shared" si="1"/>
        <v>27.229850687921278</v>
      </c>
      <c r="L14" s="10" t="str">
        <f>name!E10</f>
        <v>Sales and customer service occupations</v>
      </c>
      <c r="M14" s="11">
        <v>17.902471627903907</v>
      </c>
      <c r="N14" s="11">
        <v>16.834299619824087</v>
      </c>
      <c r="O14" s="11">
        <v>17.21652203299541</v>
      </c>
      <c r="P14" s="11">
        <v>17.883588583519952</v>
      </c>
      <c r="Q14" s="11">
        <v>18.932439314964466</v>
      </c>
      <c r="R14" s="11"/>
      <c r="S14" s="11">
        <f t="shared" si="2"/>
        <v>1.7159172819690554</v>
      </c>
      <c r="T14" s="11">
        <v>6.1564749092776019</v>
      </c>
      <c r="U14" s="11">
        <f t="shared" ref="U14:U15" si="6">SUM(S14:T14)</f>
        <v>7.8723921912466572</v>
      </c>
      <c r="W14" s="10" t="str">
        <f>name!E10</f>
        <v>Sales and customer service occupations</v>
      </c>
      <c r="X14" s="11">
        <v>38.276778765762835</v>
      </c>
      <c r="Y14" s="11">
        <v>34.029991453250886</v>
      </c>
      <c r="Z14" s="11">
        <v>34.399132348797153</v>
      </c>
      <c r="AA14" s="11">
        <v>34.398450648105971</v>
      </c>
      <c r="AB14" s="11">
        <v>33.910855727955067</v>
      </c>
      <c r="AC14" s="11"/>
      <c r="AD14" s="11">
        <f t="shared" si="4"/>
        <v>-0.48827662084208612</v>
      </c>
      <c r="AE14" s="11">
        <v>19.845735117516735</v>
      </c>
      <c r="AF14" s="11">
        <f t="shared" ref="AF14:AF15" si="7">SUM(AD14:AE14)</f>
        <v>19.357458496674649</v>
      </c>
    </row>
    <row r="15" spans="1:32" x14ac:dyDescent="0.2">
      <c r="A15" t="str">
        <f>name!E11</f>
        <v>Process, plant and machine operatives</v>
      </c>
      <c r="B15" s="11">
        <v>38.275660553349219</v>
      </c>
      <c r="C15" s="11">
        <v>40.239202154568737</v>
      </c>
      <c r="D15" s="11">
        <v>35.651185636755315</v>
      </c>
      <c r="E15" s="11">
        <v>35.074322526067263</v>
      </c>
      <c r="F15" s="11">
        <v>32.09050347641633</v>
      </c>
      <c r="G15" s="11"/>
      <c r="H15" s="11">
        <f t="shared" si="0"/>
        <v>-3.5606821603389847</v>
      </c>
      <c r="I15" s="11">
        <v>15.39512536904528</v>
      </c>
      <c r="J15" s="11">
        <f t="shared" si="1"/>
        <v>11.834443208706295</v>
      </c>
      <c r="L15" s="10" t="str">
        <f>name!E11</f>
        <v>Process, plant and machine operatives</v>
      </c>
      <c r="M15" s="11">
        <v>34.089676670018648</v>
      </c>
      <c r="N15" s="11">
        <v>36.014092281813276</v>
      </c>
      <c r="O15" s="11">
        <v>32.233413473299514</v>
      </c>
      <c r="P15" s="11">
        <v>31.300215780479547</v>
      </c>
      <c r="Q15" s="11">
        <v>28.515538571440654</v>
      </c>
      <c r="R15" s="11"/>
      <c r="S15" s="11">
        <f t="shared" si="2"/>
        <v>-3.7178749018588597</v>
      </c>
      <c r="T15" s="11">
        <v>13.509658625895613</v>
      </c>
      <c r="U15" s="11">
        <f t="shared" si="6"/>
        <v>9.7917837240367529</v>
      </c>
      <c r="W15" s="10" t="str">
        <f>name!E11</f>
        <v>Process, plant and machine operatives</v>
      </c>
      <c r="X15" s="11">
        <v>4.1859838833306231</v>
      </c>
      <c r="Y15" s="11">
        <v>4.225109872755441</v>
      </c>
      <c r="Z15" s="11">
        <v>3.4177721634557932</v>
      </c>
      <c r="AA15" s="11">
        <v>3.7741067455877122</v>
      </c>
      <c r="AB15" s="11">
        <v>3.5749649049756442</v>
      </c>
      <c r="AC15" s="11"/>
      <c r="AD15" s="11">
        <f t="shared" si="4"/>
        <v>0.15719274151985108</v>
      </c>
      <c r="AE15" s="11">
        <v>1.8854667431496692</v>
      </c>
      <c r="AF15" s="11">
        <f t="shared" si="7"/>
        <v>2.0426594846695201</v>
      </c>
    </row>
    <row r="16" spans="1:32" x14ac:dyDescent="0.2">
      <c r="A16" t="str">
        <f>name!E12</f>
        <v>Elementary occupations</v>
      </c>
      <c r="B16" s="11">
        <v>60.381229357541621</v>
      </c>
      <c r="C16" s="11">
        <v>56.405347735410899</v>
      </c>
      <c r="D16" s="11">
        <v>52.700836143092303</v>
      </c>
      <c r="E16" s="11">
        <v>52.310248694930586</v>
      </c>
      <c r="F16" s="11">
        <v>51.316808493181867</v>
      </c>
      <c r="G16" s="11"/>
      <c r="H16" s="11">
        <f t="shared" si="0"/>
        <v>-1.3840276499104363</v>
      </c>
      <c r="I16" s="11">
        <v>24.430435378372085</v>
      </c>
      <c r="J16" s="11">
        <f>SUM(H16:I16)</f>
        <v>23.046407728461649</v>
      </c>
      <c r="L16" s="10" t="str">
        <f>name!E12</f>
        <v>Elementary occupations</v>
      </c>
      <c r="M16" s="11">
        <v>31.762202941979808</v>
      </c>
      <c r="N16" s="11">
        <v>31.691088594168804</v>
      </c>
      <c r="O16" s="11">
        <v>29.561837744260124</v>
      </c>
      <c r="P16" s="11">
        <v>30.295858215097724</v>
      </c>
      <c r="Q16" s="11">
        <v>28.959268877266563</v>
      </c>
      <c r="R16" s="11"/>
      <c r="S16" s="11">
        <f t="shared" si="2"/>
        <v>-0.60256886699356116</v>
      </c>
      <c r="T16" s="11">
        <v>11.187605386915905</v>
      </c>
      <c r="U16" s="11">
        <f>SUM(S16:T16)</f>
        <v>10.585036519922344</v>
      </c>
      <c r="W16" s="10" t="str">
        <f>name!E12</f>
        <v>Elementary occupations</v>
      </c>
      <c r="X16" s="11">
        <v>28.619026415561841</v>
      </c>
      <c r="Y16" s="11">
        <v>24.714259141242088</v>
      </c>
      <c r="Z16" s="11">
        <v>23.138998398832147</v>
      </c>
      <c r="AA16" s="11">
        <v>22.014390479832866</v>
      </c>
      <c r="AB16" s="11">
        <v>22.357539615915222</v>
      </c>
      <c r="AC16" s="11"/>
      <c r="AD16" s="11">
        <f t="shared" si="4"/>
        <v>-0.78145878291692483</v>
      </c>
      <c r="AE16" s="11">
        <v>13.242829991456178</v>
      </c>
      <c r="AF16" s="11">
        <f>SUM(AD16:AE16)</f>
        <v>12.461371208539253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489.71100000000001</v>
      </c>
      <c r="C18" s="34">
        <f>SUM(C8:C16)</f>
        <v>483.57499999999976</v>
      </c>
      <c r="D18" s="34">
        <f>SUM(D8:D16)</f>
        <v>478.92600000000016</v>
      </c>
      <c r="E18" s="34">
        <f>SUM(E8:E16)</f>
        <v>482.75099999999975</v>
      </c>
      <c r="F18" s="34">
        <f>SUM(F8:F16)</f>
        <v>492.77800000000013</v>
      </c>
      <c r="G18" s="11"/>
      <c r="H18" s="34">
        <f>SUM(H8:H16)</f>
        <v>13.851999999999997</v>
      </c>
      <c r="I18" s="34">
        <f>SUM(I8:I16)</f>
        <v>235.27923788495181</v>
      </c>
      <c r="J18" s="34">
        <f>SUM(H18:I18)</f>
        <v>249.13123788495182</v>
      </c>
      <c r="L18" s="231" t="str">
        <f>name!E3</f>
        <v>All occupations</v>
      </c>
      <c r="M18" s="34">
        <f>SUM(M8:M16)</f>
        <v>252.94457324179962</v>
      </c>
      <c r="N18" s="34">
        <f>SUM(N8:N16)</f>
        <v>255.49920781538677</v>
      </c>
      <c r="O18" s="34">
        <f>SUM(O8:O16)</f>
        <v>246.03070411508367</v>
      </c>
      <c r="P18" s="34">
        <f>SUM(P8:P16)</f>
        <v>246.35238384990237</v>
      </c>
      <c r="Q18" s="34">
        <f>SUM(Q8:Q16)</f>
        <v>248.57290530225615</v>
      </c>
      <c r="R18" s="11"/>
      <c r="S18" s="34">
        <f>SUM(S8:S16)</f>
        <v>2.5422011871724681</v>
      </c>
      <c r="T18" s="34">
        <f>SUM(T8:T16)</f>
        <v>97.34778933910215</v>
      </c>
      <c r="U18" s="34">
        <f>SUM(S18:T18)</f>
        <v>99.889990526274616</v>
      </c>
      <c r="W18" s="231" t="str">
        <f>name!E3</f>
        <v>All occupations</v>
      </c>
      <c r="X18" s="34">
        <f>SUM(X8:X16)</f>
        <v>236.76642675820042</v>
      </c>
      <c r="Y18" s="34">
        <f>SUM(Y8:Y16)</f>
        <v>228.07579218461296</v>
      </c>
      <c r="Z18" s="34">
        <f>SUM(Z8:Z16)</f>
        <v>232.89529588491624</v>
      </c>
      <c r="AA18" s="34">
        <f>SUM(AA8:AA16)</f>
        <v>236.39861615009738</v>
      </c>
      <c r="AB18" s="34">
        <f>SUM(AB8:AB16)</f>
        <v>244.20509469774404</v>
      </c>
      <c r="AC18" s="11"/>
      <c r="AD18" s="34">
        <f>SUM(AD8:AD16)</f>
        <v>11.309798812827783</v>
      </c>
      <c r="AE18" s="34">
        <f>SUM(AE8:AE16)</f>
        <v>137.93144854584969</v>
      </c>
      <c r="AF18" s="34">
        <f>SUM(AD18:AE18)</f>
        <v>149.24124735867747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7.3525417975637124</v>
      </c>
      <c r="C26" s="18">
        <f t="shared" si="8"/>
        <v>8.2650403085965216</v>
      </c>
      <c r="D26" s="18">
        <f t="shared" si="8"/>
        <v>8.4294053229952119</v>
      </c>
      <c r="E26" s="18">
        <f t="shared" si="8"/>
        <v>7.8137183077585437</v>
      </c>
      <c r="F26" s="18">
        <f t="shared" si="8"/>
        <v>8.3980896725080285</v>
      </c>
      <c r="G26" s="11"/>
      <c r="H26" s="40">
        <f>IF(D8&gt;0,(H8/D8)*100,0)</f>
        <v>2.5100549518017821</v>
      </c>
      <c r="I26" s="40">
        <f>IF(D8&gt;0,(I8/D8)*100,0)</f>
        <v>51.717919601908783</v>
      </c>
      <c r="J26" s="40">
        <f>IF(D8&gt;0,(J8/D8)*100,0)</f>
        <v>54.227974553710567</v>
      </c>
      <c r="L26" t="str">
        <f>$A$8</f>
        <v>Managers, directors and senior officials</v>
      </c>
      <c r="M26" s="18">
        <f t="shared" ref="M26:Q26" si="9">M8/M$18*100</f>
        <v>9.4001149775526684</v>
      </c>
      <c r="N26" s="18">
        <f t="shared" si="9"/>
        <v>10.203888717014529</v>
      </c>
      <c r="O26" s="18">
        <f t="shared" si="9"/>
        <v>10.273940229269213</v>
      </c>
      <c r="P26" s="18">
        <f t="shared" si="9"/>
        <v>9.5646812008224256</v>
      </c>
      <c r="Q26" s="18">
        <f t="shared" si="9"/>
        <v>10.226517426892778</v>
      </c>
      <c r="R26" s="11"/>
      <c r="S26" s="40">
        <f>IF(O8&gt;0,(S8/O8)*100,0)</f>
        <v>0.5669332738008005</v>
      </c>
      <c r="T26" s="40">
        <f>IF(O8&gt;0,(T8/O8)*100,0)</f>
        <v>46.247174031764018</v>
      </c>
      <c r="U26" s="40">
        <f>IF(O8&gt;0,(U8/O8)*100,0)</f>
        <v>46.814107305564825</v>
      </c>
      <c r="W26" t="str">
        <f>$A$8</f>
        <v>Managers, directors and senior officials</v>
      </c>
      <c r="X26" s="18">
        <f t="shared" ref="X26:AB26" si="10">X8/X$18*100</f>
        <v>5.1650588368878818</v>
      </c>
      <c r="Y26" s="18">
        <f t="shared" si="10"/>
        <v>6.0930683177069644</v>
      </c>
      <c r="Z26" s="18">
        <f t="shared" si="10"/>
        <v>6.480837748750627</v>
      </c>
      <c r="AA26" s="18">
        <f t="shared" si="10"/>
        <v>5.9890296113359991</v>
      </c>
      <c r="AB26" s="18">
        <f t="shared" si="10"/>
        <v>6.536958971671357</v>
      </c>
      <c r="AC26" s="11"/>
      <c r="AD26" s="40">
        <f>IF(Z8&gt;0,(AD8/Z8)*100,0)</f>
        <v>5.7641817837714289</v>
      </c>
      <c r="AE26" s="40">
        <f>IF(Z8&gt;0,(AE8/Z8)*100,0)</f>
        <v>60.879723596087921</v>
      </c>
      <c r="AF26" s="40">
        <f>IF(Z8&gt;0,(AF8/Z8)*100,0)</f>
        <v>66.643905379859348</v>
      </c>
    </row>
    <row r="27" spans="1:32" x14ac:dyDescent="0.2">
      <c r="A27" t="str">
        <f>$A$9</f>
        <v>Professional occupations</v>
      </c>
      <c r="B27" s="18">
        <f t="shared" si="8"/>
        <v>18.403768066333125</v>
      </c>
      <c r="C27" s="18">
        <f t="shared" si="8"/>
        <v>19.206680565881182</v>
      </c>
      <c r="D27" s="18">
        <f t="shared" si="8"/>
        <v>20.715976765500656</v>
      </c>
      <c r="E27" s="18">
        <f t="shared" si="8"/>
        <v>21.795302695406953</v>
      </c>
      <c r="F27" s="18">
        <f t="shared" si="8"/>
        <v>23.369181529642432</v>
      </c>
      <c r="G27" s="11"/>
      <c r="H27" s="40">
        <f t="shared" ref="H27:H36" si="11">IF(D9&gt;0,(H9/D9)*100,0)</f>
        <v>16.070266810147402</v>
      </c>
      <c r="I27" s="40">
        <f t="shared" ref="I27:I36" si="12">IF(D9&gt;0,(I9/D9)*100,0)</f>
        <v>51.402921041945007</v>
      </c>
      <c r="J27" s="40">
        <f t="shared" ref="J27:J36" si="13">IF(D9&gt;0,(J9/D9)*100,0)</f>
        <v>67.473187852092408</v>
      </c>
      <c r="L27" t="str">
        <f>$A$9</f>
        <v>Professional occupations</v>
      </c>
      <c r="M27" s="18">
        <f t="shared" ref="M27:Q27" si="14">M9/M$18*100</f>
        <v>17.626470774202229</v>
      </c>
      <c r="N27" s="18">
        <f t="shared" si="14"/>
        <v>17.316359708762139</v>
      </c>
      <c r="O27" s="18">
        <f t="shared" si="14"/>
        <v>18.876448076185092</v>
      </c>
      <c r="P27" s="18">
        <f t="shared" si="14"/>
        <v>20.590888733010654</v>
      </c>
      <c r="Q27" s="18">
        <f t="shared" si="14"/>
        <v>22.058132655387269</v>
      </c>
      <c r="R27" s="11"/>
      <c r="S27" s="40">
        <f t="shared" ref="S27:S34" si="15">IF(O9&gt;0,(S9/O9)*100,0)</f>
        <v>18.062763687486296</v>
      </c>
      <c r="T27" s="40">
        <f t="shared" ref="T27:T34" si="16">IF(O9&gt;0,(T9/O9)*100,0)</f>
        <v>41.641078556848079</v>
      </c>
      <c r="U27" s="40">
        <f t="shared" ref="U27:U34" si="17">IF(O9&gt;0,(U9/O9)*100,0)</f>
        <v>59.703842244334368</v>
      </c>
      <c r="W27" t="str">
        <f>$A$9</f>
        <v>Professional occupations</v>
      </c>
      <c r="X27" s="18">
        <f t="shared" ref="X27:AB27" si="18">X9/X$18*100</f>
        <v>19.23417774278969</v>
      </c>
      <c r="Y27" s="18">
        <f t="shared" si="18"/>
        <v>21.324290141560656</v>
      </c>
      <c r="Z27" s="18">
        <f t="shared" si="18"/>
        <v>22.659255769709677</v>
      </c>
      <c r="AA27" s="18">
        <f t="shared" si="18"/>
        <v>23.050429546868909</v>
      </c>
      <c r="AB27" s="18">
        <f t="shared" si="18"/>
        <v>24.703679600086971</v>
      </c>
      <c r="AC27" s="11"/>
      <c r="AD27" s="40">
        <f t="shared" ref="AD27:AD34" si="19">IF(Z9&gt;0,(AD9/Z9)*100,0)</f>
        <v>14.316786560475741</v>
      </c>
      <c r="AE27" s="40">
        <f t="shared" ref="AE27:AE34" si="20">IF(Z9&gt;0,(AE9/Z9)*100,0)</f>
        <v>59.993749059144598</v>
      </c>
      <c r="AF27" s="40">
        <f t="shared" ref="AF27:AF34" si="21">IF(Z9&gt;0,(AF9/Z9)*100,0)</f>
        <v>74.310535619620339</v>
      </c>
    </row>
    <row r="28" spans="1:32" x14ac:dyDescent="0.2">
      <c r="A28" t="str">
        <f>$A$10</f>
        <v>Associate professional occupations</v>
      </c>
      <c r="B28" s="18">
        <f t="shared" si="8"/>
        <v>10.525988782033064</v>
      </c>
      <c r="C28" s="18">
        <f t="shared" si="8"/>
        <v>11.069563364084885</v>
      </c>
      <c r="D28" s="18">
        <f t="shared" si="8"/>
        <v>11.693188840422035</v>
      </c>
      <c r="E28" s="18">
        <f t="shared" si="8"/>
        <v>12.149078934126377</v>
      </c>
      <c r="F28" s="18">
        <f t="shared" si="8"/>
        <v>12.935715005442347</v>
      </c>
      <c r="G28" s="11"/>
      <c r="H28" s="40">
        <f t="shared" si="11"/>
        <v>13.825710860987689</v>
      </c>
      <c r="I28" s="40">
        <f t="shared" si="12"/>
        <v>51.288285661252608</v>
      </c>
      <c r="J28" s="40">
        <f t="shared" si="13"/>
        <v>65.113996522240299</v>
      </c>
      <c r="L28" t="str">
        <f>$A$10</f>
        <v>Associate professional occupations</v>
      </c>
      <c r="M28" s="18">
        <f t="shared" ref="M28:Q28" si="22">M10/M$18*100</f>
        <v>10.797996283620312</v>
      </c>
      <c r="N28" s="18">
        <f t="shared" si="22"/>
        <v>11.245068727732207</v>
      </c>
      <c r="O28" s="18">
        <f t="shared" si="22"/>
        <v>12.038898642920582</v>
      </c>
      <c r="P28" s="18">
        <f t="shared" si="22"/>
        <v>11.246910650154893</v>
      </c>
      <c r="Q28" s="18">
        <f t="shared" si="22"/>
        <v>11.383803567961881</v>
      </c>
      <c r="R28" s="11"/>
      <c r="S28" s="40">
        <f t="shared" si="15"/>
        <v>-4.4644267340159667</v>
      </c>
      <c r="T28" s="40">
        <f t="shared" si="16"/>
        <v>35.115307184426584</v>
      </c>
      <c r="U28" s="40">
        <f t="shared" si="17"/>
        <v>30.650880450410622</v>
      </c>
      <c r="W28" t="str">
        <f>$A$10</f>
        <v>Associate professional occupations</v>
      </c>
      <c r="X28" s="18">
        <f t="shared" ref="X28:AB28" si="23">X10/X$18*100</f>
        <v>10.235395126717986</v>
      </c>
      <c r="Y28" s="18">
        <f t="shared" si="23"/>
        <v>10.872955556874254</v>
      </c>
      <c r="Z28" s="18">
        <f t="shared" si="23"/>
        <v>11.327980836520432</v>
      </c>
      <c r="AA28" s="18">
        <f t="shared" si="23"/>
        <v>13.089233792093205</v>
      </c>
      <c r="AB28" s="18">
        <f t="shared" si="23"/>
        <v>14.515383665769807</v>
      </c>
      <c r="AC28" s="11"/>
      <c r="AD28" s="40">
        <f t="shared" si="19"/>
        <v>34.360006860650131</v>
      </c>
      <c r="AE28" s="40">
        <f t="shared" si="20"/>
        <v>69.44565192021561</v>
      </c>
      <c r="AF28" s="40">
        <f t="shared" si="21"/>
        <v>103.80565878086574</v>
      </c>
    </row>
    <row r="29" spans="1:32" x14ac:dyDescent="0.2">
      <c r="A29" t="str">
        <f>$A$11</f>
        <v>Administrative and secretarial occupations</v>
      </c>
      <c r="B29" s="18">
        <f t="shared" si="8"/>
        <v>11.289439321391608</v>
      </c>
      <c r="C29" s="18">
        <f t="shared" si="8"/>
        <v>10.428870792006443</v>
      </c>
      <c r="D29" s="18">
        <f t="shared" si="8"/>
        <v>10.939361848601964</v>
      </c>
      <c r="E29" s="18">
        <f t="shared" si="8"/>
        <v>10.981917611433605</v>
      </c>
      <c r="F29" s="18">
        <f t="shared" si="8"/>
        <v>10.286607734424459</v>
      </c>
      <c r="G29" s="11"/>
      <c r="H29" s="40">
        <f t="shared" si="11"/>
        <v>-3.2473014705912635</v>
      </c>
      <c r="I29" s="40">
        <f t="shared" si="12"/>
        <v>50.827600289244934</v>
      </c>
      <c r="J29" s="40">
        <f t="shared" si="13"/>
        <v>47.580298818653674</v>
      </c>
      <c r="L29" t="str">
        <f>$A$11</f>
        <v>Administrative and secretarial occupations</v>
      </c>
      <c r="M29" s="18">
        <f t="shared" ref="M29:Q29" si="24">M11/M$18*100</f>
        <v>5.6326377497495015</v>
      </c>
      <c r="N29" s="18">
        <f t="shared" si="24"/>
        <v>4.9691594092631659</v>
      </c>
      <c r="O29" s="18">
        <f t="shared" si="24"/>
        <v>6.1002444517763106</v>
      </c>
      <c r="P29" s="18">
        <f t="shared" si="24"/>
        <v>6.4935431519045936</v>
      </c>
      <c r="Q29" s="18">
        <f t="shared" si="24"/>
        <v>7.1971473479452932</v>
      </c>
      <c r="R29" s="11"/>
      <c r="S29" s="40">
        <f t="shared" si="15"/>
        <v>19.200378477879486</v>
      </c>
      <c r="T29" s="40">
        <f t="shared" si="16"/>
        <v>41.03538503778362</v>
      </c>
      <c r="U29" s="40">
        <f t="shared" si="17"/>
        <v>60.235763515663109</v>
      </c>
      <c r="W29" t="str">
        <f>$A$11</f>
        <v>Administrative and secretarial occupations</v>
      </c>
      <c r="X29" s="18">
        <f t="shared" ref="X29:AB29" si="25">X11/X$18*100</f>
        <v>17.332767672643982</v>
      </c>
      <c r="Y29" s="18">
        <f t="shared" si="25"/>
        <v>16.545047874326631</v>
      </c>
      <c r="Z29" s="18">
        <f t="shared" si="25"/>
        <v>16.051407825798872</v>
      </c>
      <c r="AA29" s="18">
        <f t="shared" si="25"/>
        <v>15.659278950190059</v>
      </c>
      <c r="AB29" s="18">
        <f t="shared" si="25"/>
        <v>13.431325681582257</v>
      </c>
      <c r="AC29" s="11"/>
      <c r="AD29" s="40">
        <f t="shared" si="19"/>
        <v>-12.259570842110767</v>
      </c>
      <c r="AE29" s="40">
        <f t="shared" si="20"/>
        <v>54.7589678868164</v>
      </c>
      <c r="AF29" s="40">
        <f t="shared" si="21"/>
        <v>42.499397044705631</v>
      </c>
    </row>
    <row r="30" spans="1:32" x14ac:dyDescent="0.2">
      <c r="A30" t="str">
        <f>$A$12</f>
        <v>Skilled trades occupations</v>
      </c>
      <c r="B30" s="18">
        <f t="shared" si="8"/>
        <v>11.644068007125146</v>
      </c>
      <c r="C30" s="18">
        <f t="shared" si="8"/>
        <v>11.58565049621029</v>
      </c>
      <c r="D30" s="18">
        <f t="shared" si="8"/>
        <v>10.064479635746091</v>
      </c>
      <c r="E30" s="18">
        <f t="shared" si="8"/>
        <v>9.6146195959824095</v>
      </c>
      <c r="F30" s="18">
        <f t="shared" si="8"/>
        <v>8.6687673455396652</v>
      </c>
      <c r="G30" s="11"/>
      <c r="H30" s="40">
        <f t="shared" si="11"/>
        <v>-11.37649587394931</v>
      </c>
      <c r="I30" s="40">
        <f t="shared" si="12"/>
        <v>39.003020495928425</v>
      </c>
      <c r="J30" s="40">
        <f t="shared" si="13"/>
        <v>27.626524621979115</v>
      </c>
      <c r="L30" t="str">
        <f>$A$12</f>
        <v>Skilled trades occupations</v>
      </c>
      <c r="M30" s="18">
        <f t="shared" ref="M30:Q30" si="26">M12/M$18*100</f>
        <v>20.360012294278139</v>
      </c>
      <c r="N30" s="18">
        <f t="shared" si="26"/>
        <v>20.072003102051092</v>
      </c>
      <c r="O30" s="18">
        <f t="shared" si="26"/>
        <v>17.380975155774582</v>
      </c>
      <c r="P30" s="18">
        <f t="shared" si="26"/>
        <v>16.567338080077974</v>
      </c>
      <c r="Q30" s="18">
        <f t="shared" si="26"/>
        <v>14.856783024745789</v>
      </c>
      <c r="R30" s="11"/>
      <c r="S30" s="40">
        <f t="shared" si="15"/>
        <v>-13.639505428462231</v>
      </c>
      <c r="T30" s="40">
        <f t="shared" si="16"/>
        <v>35.950622269961521</v>
      </c>
      <c r="U30" s="40">
        <f t="shared" si="17"/>
        <v>22.311116841499292</v>
      </c>
      <c r="W30" t="str">
        <f>$A$12</f>
        <v>Skilled trades occupations</v>
      </c>
      <c r="X30" s="18">
        <f t="shared" ref="X30:AB30" si="27">X12/X$18*100</f>
        <v>2.3325670553253763</v>
      </c>
      <c r="Y30" s="18">
        <f t="shared" si="27"/>
        <v>2.0789143921028428</v>
      </c>
      <c r="Z30" s="18">
        <f t="shared" si="27"/>
        <v>2.3353302014141835</v>
      </c>
      <c r="AA30" s="18">
        <f t="shared" si="27"/>
        <v>2.3691509012473495</v>
      </c>
      <c r="AB30" s="18">
        <f t="shared" si="27"/>
        <v>2.3700738750369261</v>
      </c>
      <c r="AC30" s="11"/>
      <c r="AD30" s="40">
        <f t="shared" si="19"/>
        <v>6.4161618150973405</v>
      </c>
      <c r="AE30" s="40">
        <f t="shared" si="20"/>
        <v>63.002157687805415</v>
      </c>
      <c r="AF30" s="40">
        <f t="shared" si="21"/>
        <v>69.418319502902762</v>
      </c>
    </row>
    <row r="31" spans="1:32" x14ac:dyDescent="0.2">
      <c r="A31" t="str">
        <f>$A$13</f>
        <v>Caring, leisure and other service occupations</v>
      </c>
      <c r="B31" s="18">
        <f t="shared" si="8"/>
        <v>9.166333633494034</v>
      </c>
      <c r="C31" s="18">
        <f t="shared" si="8"/>
        <v>8.9403758384578023</v>
      </c>
      <c r="D31" s="18">
        <f t="shared" si="8"/>
        <v>8.9322633901691884</v>
      </c>
      <c r="E31" s="18">
        <f t="shared" si="8"/>
        <v>8.7139654159033153</v>
      </c>
      <c r="F31" s="18">
        <f t="shared" si="8"/>
        <v>8.6921480670575786</v>
      </c>
      <c r="G31" s="11"/>
      <c r="H31" s="40">
        <f t="shared" si="11"/>
        <v>0.12637444567700357</v>
      </c>
      <c r="I31" s="40">
        <f t="shared" si="12"/>
        <v>54.751214610873788</v>
      </c>
      <c r="J31" s="40">
        <f t="shared" si="13"/>
        <v>54.877589056550789</v>
      </c>
      <c r="L31" t="str">
        <f>$A$13</f>
        <v>Caring, leisure and other service occupations</v>
      </c>
      <c r="M31" s="18">
        <f t="shared" ref="M31:Q31" si="28">M13/M$18*100</f>
        <v>3.071027207410034</v>
      </c>
      <c r="N31" s="18">
        <f t="shared" si="28"/>
        <v>3.1055584512046268</v>
      </c>
      <c r="O31" s="18">
        <f t="shared" si="28"/>
        <v>3.2148947663431691</v>
      </c>
      <c r="P31" s="18">
        <f t="shared" si="28"/>
        <v>3.2740469571783364</v>
      </c>
      <c r="Q31" s="18">
        <f t="shared" si="28"/>
        <v>3.5392510411287366</v>
      </c>
      <c r="R31" s="11"/>
      <c r="S31" s="40">
        <f t="shared" si="15"/>
        <v>11.226708548592585</v>
      </c>
      <c r="T31" s="40">
        <f t="shared" si="16"/>
        <v>44.655929535730593</v>
      </c>
      <c r="U31" s="40">
        <f t="shared" si="17"/>
        <v>55.882638084323176</v>
      </c>
      <c r="W31" t="str">
        <f>$A$13</f>
        <v>Caring, leisure and other service occupations</v>
      </c>
      <c r="X31" s="18">
        <f t="shared" ref="X31:AB31" si="29">X13/X$18*100</f>
        <v>15.678129684284478</v>
      </c>
      <c r="Y31" s="18">
        <f t="shared" si="29"/>
        <v>15.476760984426862</v>
      </c>
      <c r="Z31" s="18">
        <f t="shared" si="29"/>
        <v>14.972094391738629</v>
      </c>
      <c r="AA31" s="18">
        <f t="shared" si="29"/>
        <v>14.382936334942395</v>
      </c>
      <c r="AB31" s="18">
        <f t="shared" si="29"/>
        <v>13.937208928887001</v>
      </c>
      <c r="AC31" s="11"/>
      <c r="AD31" s="40">
        <f t="shared" si="19"/>
        <v>-2.391585682200756</v>
      </c>
      <c r="AE31" s="40">
        <f t="shared" si="20"/>
        <v>57.041193008199045</v>
      </c>
      <c r="AF31" s="40">
        <f t="shared" si="21"/>
        <v>54.649607325998296</v>
      </c>
    </row>
    <row r="32" spans="1:32" x14ac:dyDescent="0.2">
      <c r="A32" t="str">
        <f>$A$14</f>
        <v>Sales and customer service occupations</v>
      </c>
      <c r="B32" s="18">
        <f t="shared" si="8"/>
        <v>11.471919232703943</v>
      </c>
      <c r="C32" s="18">
        <f t="shared" si="8"/>
        <v>10.518387235294412</v>
      </c>
      <c r="D32" s="18">
        <f t="shared" si="8"/>
        <v>10.777375707686073</v>
      </c>
      <c r="E32" s="18">
        <f t="shared" si="8"/>
        <v>10.830021943326058</v>
      </c>
      <c r="F32" s="18">
        <f t="shared" si="8"/>
        <v>10.723549964267793</v>
      </c>
      <c r="H32" s="40">
        <f t="shared" si="11"/>
        <v>2.3784270020995613</v>
      </c>
      <c r="I32" s="40">
        <f t="shared" si="12"/>
        <v>50.376596670576355</v>
      </c>
      <c r="J32" s="40">
        <f t="shared" si="13"/>
        <v>52.755023672675918</v>
      </c>
      <c r="L32" t="str">
        <f>$A$14</f>
        <v>Sales and customer service occupations</v>
      </c>
      <c r="M32" s="18">
        <f t="shared" ref="M32:Q32" si="30">M14/M$18*100</f>
        <v>7.0776262951449977</v>
      </c>
      <c r="N32" s="18">
        <f t="shared" si="30"/>
        <v>6.5887874032031686</v>
      </c>
      <c r="O32" s="18">
        <f t="shared" si="30"/>
        <v>6.9977127834183595</v>
      </c>
      <c r="P32" s="18">
        <f t="shared" si="30"/>
        <v>7.2593527629170689</v>
      </c>
      <c r="Q32" s="18">
        <f t="shared" si="30"/>
        <v>7.616453326617906</v>
      </c>
      <c r="S32" s="40">
        <f t="shared" si="15"/>
        <v>9.9666894317011607</v>
      </c>
      <c r="T32" s="40">
        <f t="shared" si="16"/>
        <v>35.759109171287541</v>
      </c>
      <c r="U32" s="40">
        <f t="shared" si="17"/>
        <v>45.725798602988696</v>
      </c>
      <c r="W32" t="str">
        <f>$A$14</f>
        <v>Sales and customer service occupations</v>
      </c>
      <c r="X32" s="18">
        <f t="shared" ref="X32:AB32" si="31">X14/X$18*100</f>
        <v>16.166472286568439</v>
      </c>
      <c r="Y32" s="18">
        <f t="shared" si="31"/>
        <v>14.920474955845272</v>
      </c>
      <c r="Z32" s="18">
        <f t="shared" si="31"/>
        <v>14.770213463562301</v>
      </c>
      <c r="AA32" s="18">
        <f t="shared" si="31"/>
        <v>14.551037230380928</v>
      </c>
      <c r="AB32" s="18">
        <f t="shared" si="31"/>
        <v>13.886219601571781</v>
      </c>
      <c r="AD32" s="40">
        <f t="shared" si="19"/>
        <v>-1.4194445833432769</v>
      </c>
      <c r="AE32" s="40">
        <f t="shared" si="20"/>
        <v>57.692545603437836</v>
      </c>
      <c r="AF32" s="40">
        <f t="shared" si="21"/>
        <v>56.273101020094565</v>
      </c>
    </row>
    <row r="33" spans="1:32" x14ac:dyDescent="0.2">
      <c r="A33" t="str">
        <f>$A$15</f>
        <v>Process, plant and machine operatives</v>
      </c>
      <c r="B33" s="18">
        <f t="shared" si="8"/>
        <v>7.8159691232888822</v>
      </c>
      <c r="C33" s="18">
        <f t="shared" si="8"/>
        <v>8.3211915741237146</v>
      </c>
      <c r="D33" s="18">
        <f t="shared" si="8"/>
        <v>7.4439862602479936</v>
      </c>
      <c r="E33" s="18">
        <f t="shared" si="8"/>
        <v>7.2655100716657834</v>
      </c>
      <c r="F33" s="18">
        <f t="shared" si="8"/>
        <v>6.5121623685343746</v>
      </c>
      <c r="G33" s="11"/>
      <c r="H33" s="40">
        <f t="shared" si="11"/>
        <v>-9.98755608472114</v>
      </c>
      <c r="I33" s="40">
        <f t="shared" si="12"/>
        <v>43.182646226422726</v>
      </c>
      <c r="J33" s="40">
        <f t="shared" si="13"/>
        <v>33.195090141701584</v>
      </c>
      <c r="L33" t="str">
        <f>$A$15</f>
        <v>Process, plant and machine operatives</v>
      </c>
      <c r="M33" s="18">
        <f t="shared" ref="M33:Q33" si="32">M15/M$18*100</f>
        <v>13.477133046626383</v>
      </c>
      <c r="N33" s="18">
        <f t="shared" si="32"/>
        <v>14.095578843373785</v>
      </c>
      <c r="O33" s="18">
        <f t="shared" si="32"/>
        <v>13.101378378457174</v>
      </c>
      <c r="P33" s="18">
        <f t="shared" si="32"/>
        <v>12.705464948758177</v>
      </c>
      <c r="Q33" s="18">
        <f t="shared" si="32"/>
        <v>11.471700238916521</v>
      </c>
      <c r="R33" s="11"/>
      <c r="S33" s="40">
        <f t="shared" si="15"/>
        <v>-11.534226447777721</v>
      </c>
      <c r="T33" s="40">
        <f t="shared" si="16"/>
        <v>41.911970127167301</v>
      </c>
      <c r="U33" s="40">
        <f t="shared" si="17"/>
        <v>30.377743679389578</v>
      </c>
      <c r="W33" t="str">
        <f>$A$15</f>
        <v>Process, plant and machine operatives</v>
      </c>
      <c r="X33" s="18">
        <f t="shared" ref="X33:AB33" si="33">X15/X$18*100</f>
        <v>1.7679803427559397</v>
      </c>
      <c r="Y33" s="18">
        <f t="shared" si="33"/>
        <v>1.8525025528949961</v>
      </c>
      <c r="Z33" s="18">
        <f t="shared" si="33"/>
        <v>1.467514468452237</v>
      </c>
      <c r="AA33" s="18">
        <f t="shared" si="33"/>
        <v>1.5965012008324981</v>
      </c>
      <c r="AB33" s="18">
        <f t="shared" si="33"/>
        <v>1.4639190510748463</v>
      </c>
      <c r="AC33" s="11"/>
      <c r="AD33" s="40">
        <f t="shared" si="19"/>
        <v>4.5992750248427807</v>
      </c>
      <c r="AE33" s="40">
        <f t="shared" si="20"/>
        <v>55.166542793865695</v>
      </c>
      <c r="AF33" s="40">
        <f t="shared" si="21"/>
        <v>59.765817818708456</v>
      </c>
    </row>
    <row r="34" spans="1:32" x14ac:dyDescent="0.2">
      <c r="A34" t="str">
        <f>$A$16</f>
        <v>Elementary occupations</v>
      </c>
      <c r="B34" s="18">
        <f t="shared" si="8"/>
        <v>12.329972036066501</v>
      </c>
      <c r="C34" s="18">
        <f t="shared" si="8"/>
        <v>11.66423982534476</v>
      </c>
      <c r="D34" s="18">
        <f t="shared" si="8"/>
        <v>11.003962228630787</v>
      </c>
      <c r="E34" s="18">
        <f t="shared" si="8"/>
        <v>10.835865424396969</v>
      </c>
      <c r="F34" s="18">
        <f t="shared" si="8"/>
        <v>10.413778312583325</v>
      </c>
      <c r="G34" s="11"/>
      <c r="H34" s="40">
        <f t="shared" si="11"/>
        <v>-2.6261967573959373</v>
      </c>
      <c r="I34" s="40">
        <f t="shared" si="12"/>
        <v>46.356826886083994</v>
      </c>
      <c r="J34" s="40">
        <f t="shared" si="13"/>
        <v>43.730630128688055</v>
      </c>
      <c r="L34" t="str">
        <f>$A$16</f>
        <v>Elementary occupations</v>
      </c>
      <c r="M34" s="18">
        <f t="shared" ref="M34:Q34" si="34">M16/M$18*100</f>
        <v>12.556981371415734</v>
      </c>
      <c r="N34" s="18">
        <f t="shared" si="34"/>
        <v>12.403595637395275</v>
      </c>
      <c r="O34" s="18">
        <f t="shared" si="34"/>
        <v>12.015507515855516</v>
      </c>
      <c r="P34" s="18">
        <f t="shared" si="34"/>
        <v>12.297773515175884</v>
      </c>
      <c r="Q34" s="18">
        <f t="shared" si="34"/>
        <v>11.65021137040382</v>
      </c>
      <c r="R34" s="11"/>
      <c r="S34" s="40">
        <f t="shared" si="15"/>
        <v>-2.038333584692511</v>
      </c>
      <c r="T34" s="40">
        <f t="shared" si="16"/>
        <v>37.844756079442817</v>
      </c>
      <c r="U34" s="40">
        <f t="shared" si="17"/>
        <v>35.806422494750308</v>
      </c>
      <c r="W34" t="str">
        <f>$A$16</f>
        <v>Elementary occupations</v>
      </c>
      <c r="X34" s="18">
        <f t="shared" ref="X34:AB34" si="35">X16/X$18*100</f>
        <v>12.08745125202622</v>
      </c>
      <c r="Y34" s="18">
        <f t="shared" si="35"/>
        <v>10.835985224261528</v>
      </c>
      <c r="Z34" s="18">
        <f t="shared" si="35"/>
        <v>9.9353652940530566</v>
      </c>
      <c r="AA34" s="18">
        <f t="shared" si="35"/>
        <v>9.3124024321086516</v>
      </c>
      <c r="AB34" s="18">
        <f t="shared" si="35"/>
        <v>9.15523062431906</v>
      </c>
      <c r="AC34" s="11"/>
      <c r="AD34" s="40">
        <f t="shared" si="19"/>
        <v>-3.3772368598131113</v>
      </c>
      <c r="AE34" s="40">
        <f t="shared" si="20"/>
        <v>57.231647468909287</v>
      </c>
      <c r="AF34" s="40">
        <f t="shared" si="21"/>
        <v>53.854410609096171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2.8923048654698205</v>
      </c>
      <c r="I36" s="43">
        <f t="shared" si="12"/>
        <v>49.12642827596575</v>
      </c>
      <c r="J36" s="43">
        <f t="shared" si="13"/>
        <v>52.018733141435568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1.0332861487009055</v>
      </c>
      <c r="T36" s="43">
        <f t="shared" ref="T36" si="37">IF(O18&gt;0,(T18/O18)*100,0)</f>
        <v>39.567333552631148</v>
      </c>
      <c r="U36" s="43">
        <f t="shared" ref="U36" si="38">IF(O18&gt;0,(U18/O18)*100,0)</f>
        <v>40.60061970133205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4.8561731441825469</v>
      </c>
      <c r="AE36" s="43">
        <f t="shared" ref="AE36" si="40">IF(Z18&gt;0,(AE18/Z18)*100,0)</f>
        <v>59.224660601993293</v>
      </c>
      <c r="AF36" s="43">
        <f t="shared" ref="AF36" si="41">IF(Z18&gt;0,(AF18/Z18)*100,0)</f>
        <v>64.080833746175841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North East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North East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North East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2.6438335567162019</v>
      </c>
      <c r="C46" s="18">
        <f t="shared" si="42"/>
        <v>1.0081775552541972</v>
      </c>
      <c r="D46" s="18">
        <f t="shared" si="42"/>
        <v>-1.3486310614369668</v>
      </c>
      <c r="E46" s="18">
        <f t="shared" si="42"/>
        <v>0.93111908488894279</v>
      </c>
      <c r="F46" s="18">
        <f>IF(F$6-D$6 &lt;&gt; 0,(EXP(LN(F8/D8)/(F$6-D$6))-1)*100,0)</f>
        <v>0.16540801419104856</v>
      </c>
      <c r="H46" s="18">
        <f>IF($F$6-$D$6 &lt;&gt; 0,(EXP(LN(1+(H26/100))/($F$6-$D$6))-1)*100,0)</f>
        <v>0.16540801419104856</v>
      </c>
      <c r="I46" s="18">
        <f>IF($F$6-$D$6 &lt;&gt; 0,(EXP(LN(1+(I26/100))/($F$6-$D$6))-1)*100,0)</f>
        <v>2.817993720750378</v>
      </c>
      <c r="J46" s="18">
        <f>IF($F$6-$D$6 &lt;&gt; 0,(EXP(LN(1+(J26/100))/($F$6-$D$6))-1)*100,0)</f>
        <v>2.9305303157379337</v>
      </c>
      <c r="L46" t="str">
        <f>$A$8</f>
        <v>Managers, directors and senior officials</v>
      </c>
      <c r="M46" s="18">
        <f t="shared" ref="M46:M54" si="43">IF(N$6-M$6 &lt;&gt; 0,(EXP(LN(N8/M8)/(N$6-M$6))-1)*100,0)</f>
        <v>2.3291071639931715</v>
      </c>
      <c r="N46" s="18">
        <f t="shared" ref="N46:N54" si="44">IF(O$6-N$6 &lt;&gt; 0,(EXP(LN(O8/N8)/(O$6-N$6))-1)*100,0)</f>
        <v>-3.0448075324888024</v>
      </c>
      <c r="O46" s="18">
        <f t="shared" ref="O46:O54" si="45">IF(P$6-O$6 &lt;&gt; 0,(EXP(LN(P8/O8)/(P$6-O$6))-1)*100,0)</f>
        <v>-1.3947167893107681</v>
      </c>
      <c r="P46" s="18">
        <f t="shared" ref="P46:P54" si="46">IF(Q$6-P$6 &lt;&gt; 0,(EXP(LN(Q8/P8)/(Q$6-P$6))-1)*100,0)</f>
        <v>0.76168658913575715</v>
      </c>
      <c r="Q46" s="18">
        <f>IF(Q$6-O$6 &lt;&gt; 0,(EXP(LN(Q8/O8)/(Q$6-O$6))-1)*100,0)</f>
        <v>3.7695920153857365E-2</v>
      </c>
      <c r="S46" s="18">
        <f>IF($F$6-$D$6 &lt;&gt; 0,(EXP(LN(1+(S26/100))/($F$6-$D$6))-1)*100,0)</f>
        <v>3.7695920153857365E-2</v>
      </c>
      <c r="T46" s="18">
        <f>IF($F$6-$D$6 &lt;&gt; 0,(EXP(LN(1+(T26/100))/($F$6-$D$6))-1)*100,0)</f>
        <v>2.5665699942136078</v>
      </c>
      <c r="U46" s="18">
        <f>IF($F$6-$D$6 &lt;&gt; 0,(EXP(LN(1+(U26/100))/($F$6-$D$6))-1)*100,0)</f>
        <v>2.5930290672252942</v>
      </c>
      <c r="W46" t="str">
        <f>$A$8</f>
        <v>Managers, directors and senior officials</v>
      </c>
      <c r="X46" s="18">
        <f t="shared" ref="X46:X54" si="47">IF(Y$6-X$6 &lt;&gt; 0,(EXP(LN(Y8/X8)/(Y$6-X$6))-1)*100,0)</f>
        <v>3.2475991512078473</v>
      </c>
      <c r="Y46" s="18">
        <f t="shared" ref="Y46:Y54" si="48">IF(Z$6-Y$6 &lt;&gt; 0,(EXP(LN(Z8/Y8)/(Z$6-Y$6))-1)*100,0)</f>
        <v>8.6117035970487485</v>
      </c>
      <c r="Z46" s="18">
        <f t="shared" ref="Z46:Z54" si="49">IF(AA$6-Z$6 &lt;&gt; 0,(EXP(LN(AA8/Z8)/(AA$6-Z$6))-1)*100,0)</f>
        <v>-1.2716440749651725</v>
      </c>
      <c r="AA46" s="18">
        <f t="shared" ref="AA46:AA54" si="50">IF(AB$6-AA$6 &lt;&gt; 0,(EXP(LN(AB8/AA8)/(AB$6-AA$6))-1)*100,0)</f>
        <v>1.2075493429148709</v>
      </c>
      <c r="AB46" s="18">
        <f>IF(AB$6-Z$6 &lt;&gt; 0,(EXP(LN(AB8/Z8)/(AB$6-Z$6))-1)*100,0)</f>
        <v>0.37431032886676707</v>
      </c>
      <c r="AD46" s="18">
        <f>IF($F$6-$D$6 &lt;&gt; 0,(EXP(LN(1+(AD26/100))/($F$6-$D$6))-1)*100,0)</f>
        <v>0.37431032886676707</v>
      </c>
      <c r="AE46" s="18">
        <f>IF($F$6-$D$6 &lt;&gt; 0,(EXP(LN(1+(AE26/100))/($F$6-$D$6))-1)*100,0)</f>
        <v>3.2206891018583983</v>
      </c>
      <c r="AF46" s="18">
        <f>IF($F$6-$D$6 &lt;&gt; 0,(EXP(LN(1+(AF26/100))/($F$6-$D$6))-1)*100,0)</f>
        <v>3.4632132961617268</v>
      </c>
    </row>
    <row r="47" spans="1:32" x14ac:dyDescent="0.2">
      <c r="A47" t="str">
        <f>$A$9</f>
        <v>Professional occupations</v>
      </c>
      <c r="B47" s="18">
        <f t="shared" si="42"/>
        <v>0.75518059835584239</v>
      </c>
      <c r="C47" s="18">
        <f t="shared" si="42"/>
        <v>6.821254990803749</v>
      </c>
      <c r="D47" s="18">
        <f t="shared" si="42"/>
        <v>1.1818117116336735</v>
      </c>
      <c r="E47" s="18">
        <f t="shared" si="42"/>
        <v>0.90690193388358598</v>
      </c>
      <c r="F47" s="18">
        <f>IF(F$6-D$6 &lt;&gt; 0,(EXP(LN(F9/D9)/(F$6-D$6))-1)*100,0)</f>
        <v>0.99845543424732508</v>
      </c>
      <c r="H47" s="18">
        <f t="shared" ref="H47:J56" si="51">IF($F$6-$D$6 &lt;&gt; 0,(EXP(LN(1+(H27/100))/($F$6-$D$6))-1)*100,0)</f>
        <v>0.99845543424732508</v>
      </c>
      <c r="I47" s="18">
        <f t="shared" si="51"/>
        <v>2.8037484501721943</v>
      </c>
      <c r="J47" s="18">
        <f t="shared" si="51"/>
        <v>3.497458617538407</v>
      </c>
      <c r="L47" t="str">
        <f>$A$9</f>
        <v>Professional occupations</v>
      </c>
      <c r="M47" s="18">
        <f t="shared" si="43"/>
        <v>-0.19234399018744908</v>
      </c>
      <c r="N47" s="18">
        <f t="shared" si="44"/>
        <v>4.9695730188808573</v>
      </c>
      <c r="O47" s="18">
        <f t="shared" si="45"/>
        <v>1.7804706342419374</v>
      </c>
      <c r="P47" s="18">
        <f t="shared" si="46"/>
        <v>0.78109371183199272</v>
      </c>
      <c r="Q47" s="18">
        <f>IF(Q$6-O$6 &lt;&gt; 0,(EXP(LN(Q9/O9)/(Q$6-O$6))-1)*100,0)</f>
        <v>1.1131242528962249</v>
      </c>
      <c r="S47" s="18">
        <f t="shared" ref="S47:U47" si="52">IF($F$6-$D$6 &lt;&gt; 0,(EXP(LN(1+(S27/100))/($F$6-$D$6))-1)*100,0)</f>
        <v>1.1131242528962249</v>
      </c>
      <c r="T47" s="18">
        <f t="shared" si="52"/>
        <v>2.3479814337280303</v>
      </c>
      <c r="U47" s="18">
        <f t="shared" si="52"/>
        <v>3.1702202421761694</v>
      </c>
      <c r="W47" t="str">
        <f>$A$9</f>
        <v>Professional occupations</v>
      </c>
      <c r="X47" s="18">
        <f t="shared" si="47"/>
        <v>1.6576363123908644</v>
      </c>
      <c r="Y47" s="18">
        <f t="shared" si="48"/>
        <v>8.5057075341958388</v>
      </c>
      <c r="Z47" s="18">
        <f t="shared" si="49"/>
        <v>0.64298726415654706</v>
      </c>
      <c r="AA47" s="18">
        <f t="shared" si="50"/>
        <v>1.0227627486719237</v>
      </c>
      <c r="AB47" s="18">
        <f>IF(AB$6-Z$6 &lt;&gt; 0,(EXP(LN(AB9/Z9)/(AB$6-Z$6))-1)*100,0)</f>
        <v>0.89601195588733251</v>
      </c>
      <c r="AD47" s="18">
        <f t="shared" ref="AD47:AF47" si="53">IF($F$6-$D$6 &lt;&gt; 0,(EXP(LN(1+(AD27/100))/($F$6-$D$6))-1)*100,0)</f>
        <v>0.89601195588733251</v>
      </c>
      <c r="AE47" s="18">
        <f t="shared" si="53"/>
        <v>3.1826951839941664</v>
      </c>
      <c r="AF47" s="18">
        <f t="shared" si="53"/>
        <v>3.7739248326992936</v>
      </c>
    </row>
    <row r="48" spans="1:32" x14ac:dyDescent="0.2">
      <c r="A48" t="str">
        <f>$A$10</f>
        <v>Associate professional occupations</v>
      </c>
      <c r="B48" s="18">
        <f t="shared" si="42"/>
        <v>0.94804025383830037</v>
      </c>
      <c r="C48" s="18">
        <f t="shared" si="42"/>
        <v>4.6181526721935873</v>
      </c>
      <c r="D48" s="18">
        <f t="shared" si="42"/>
        <v>0.92831703908626828</v>
      </c>
      <c r="E48" s="18">
        <f t="shared" si="42"/>
        <v>0.83644388129588965</v>
      </c>
      <c r="F48" s="18">
        <f t="shared" ref="F48:F56" si="54">IF(F$6-D$6 &lt;&gt; 0,(EXP(LN(F10/D10)/(F$6-D$6))-1)*100,0)</f>
        <v>0.86705897119621067</v>
      </c>
      <c r="H48" s="18">
        <f t="shared" si="51"/>
        <v>0.86705897119621067</v>
      </c>
      <c r="I48" s="18">
        <f t="shared" si="51"/>
        <v>2.7985573953498211</v>
      </c>
      <c r="J48" s="18">
        <f t="shared" si="51"/>
        <v>3.3996160150193022</v>
      </c>
      <c r="L48" t="str">
        <f>$A$10</f>
        <v>Associate professional occupations</v>
      </c>
      <c r="M48" s="18">
        <f t="shared" si="43"/>
        <v>1.2734915124213542</v>
      </c>
      <c r="N48" s="18">
        <f t="shared" si="44"/>
        <v>3.0918648121699865</v>
      </c>
      <c r="O48" s="18">
        <f t="shared" si="45"/>
        <v>-1.325987388308425</v>
      </c>
      <c r="P48" s="18">
        <f>IF(Q$6-P$6 &lt;&gt; 0,(EXP(LN(Q10/P10)/(Q$6-P$6))-1)*100,0)</f>
        <v>0.21093557535010188</v>
      </c>
      <c r="Q48" s="18">
        <f t="shared" ref="Q48:Q54" si="55">IF(Q$6-O$6 &lt;&gt; 0,(EXP(LN(Q10/O10)/(Q$6-O$6))-1)*100,0)</f>
        <v>-0.30401369248214127</v>
      </c>
      <c r="S48" s="18">
        <f t="shared" ref="S48:U48" si="56">IF($F$6-$D$6 &lt;&gt; 0,(EXP(LN(1+(S28/100))/($F$6-$D$6))-1)*100,0)</f>
        <v>-0.30401369248214127</v>
      </c>
      <c r="T48" s="18">
        <f t="shared" si="56"/>
        <v>2.0266523125163305</v>
      </c>
      <c r="U48" s="18">
        <f t="shared" si="56"/>
        <v>1.7983696726942222</v>
      </c>
      <c r="W48" t="str">
        <f>$A$10</f>
        <v>Associate professional occupations</v>
      </c>
      <c r="X48" s="18">
        <f t="shared" si="47"/>
        <v>0.57742627139028002</v>
      </c>
      <c r="Y48" s="18">
        <f t="shared" si="48"/>
        <v>6.3864745377353316</v>
      </c>
      <c r="Z48" s="18">
        <f t="shared" si="49"/>
        <v>3.2402830387580295</v>
      </c>
      <c r="AA48" s="18">
        <f t="shared" si="50"/>
        <v>1.3683572481689943</v>
      </c>
      <c r="AB48" s="18">
        <f t="shared" ref="AB48:AB54" si="57">IF(AB$6-Z$6 &lt;&gt; 0,(EXP(LN(AB10/Z10)/(AB$6-Z$6))-1)*100,0)</f>
        <v>1.988530543443634</v>
      </c>
      <c r="AD48" s="18">
        <f t="shared" ref="AD48:AF48" si="58">IF($F$6-$D$6 &lt;&gt; 0,(EXP(LN(1+(AD28/100))/($F$6-$D$6))-1)*100,0)</f>
        <v>1.988530543443634</v>
      </c>
      <c r="AE48" s="18">
        <f t="shared" si="58"/>
        <v>3.5782800798667358</v>
      </c>
      <c r="AF48" s="18">
        <f t="shared" si="58"/>
        <v>4.8611016189089584</v>
      </c>
    </row>
    <row r="49" spans="1:32" x14ac:dyDescent="0.2">
      <c r="A49" t="str">
        <f>$A$11</f>
        <v>Administrative and secretarial occupations</v>
      </c>
      <c r="B49" s="18">
        <f t="shared" si="42"/>
        <v>-2.2712770904277924</v>
      </c>
      <c r="C49" s="18">
        <f t="shared" si="42"/>
        <v>3.8865384082759302</v>
      </c>
      <c r="D49" s="18">
        <f t="shared" si="42"/>
        <v>0.23703045689453806</v>
      </c>
      <c r="E49" s="18">
        <f t="shared" si="42"/>
        <v>-0.44749038307745348</v>
      </c>
      <c r="F49" s="18">
        <f t="shared" si="54"/>
        <v>-0.21983775334633027</v>
      </c>
      <c r="H49" s="18">
        <f t="shared" si="51"/>
        <v>-0.21983775334633027</v>
      </c>
      <c r="I49" s="18">
        <f t="shared" si="51"/>
        <v>2.7776590065282436</v>
      </c>
      <c r="J49" s="18">
        <f t="shared" si="51"/>
        <v>2.6286365037427872</v>
      </c>
      <c r="L49" t="str">
        <f>$A$11</f>
        <v>Administrative and secretarial occupations</v>
      </c>
      <c r="M49" s="18">
        <f t="shared" si="43"/>
        <v>-2.840823585504415</v>
      </c>
      <c r="N49" s="18">
        <f t="shared" si="44"/>
        <v>18.212679415175657</v>
      </c>
      <c r="O49" s="18">
        <f t="shared" si="45"/>
        <v>1.2838940775940388</v>
      </c>
      <c r="P49" s="18">
        <f t="shared" si="46"/>
        <v>1.1247749806630347</v>
      </c>
      <c r="Q49" s="18">
        <f t="shared" si="55"/>
        <v>1.1777868847397066</v>
      </c>
      <c r="S49" s="18">
        <f t="shared" ref="S49:U49" si="59">IF($F$6-$D$6 &lt;&gt; 0,(EXP(LN(1+(S29/100))/($F$6-$D$6))-1)*100,0)</f>
        <v>1.1777868847397066</v>
      </c>
      <c r="T49" s="18">
        <f t="shared" si="59"/>
        <v>2.3187453010721226</v>
      </c>
      <c r="U49" s="18">
        <f t="shared" si="59"/>
        <v>3.1930931291663356</v>
      </c>
      <c r="W49" t="str">
        <f>$A$11</f>
        <v>Administrative and secretarial occupations</v>
      </c>
      <c r="X49" s="18">
        <f t="shared" si="47"/>
        <v>-2.0758532388900464</v>
      </c>
      <c r="Y49" s="18">
        <f t="shared" si="48"/>
        <v>-0.93354427591708644</v>
      </c>
      <c r="Z49" s="18">
        <f t="shared" si="49"/>
        <v>-0.19585719490339271</v>
      </c>
      <c r="AA49" s="18">
        <f t="shared" si="50"/>
        <v>-1.2025601156858912</v>
      </c>
      <c r="AB49" s="18">
        <f t="shared" si="57"/>
        <v>-0.86812582962524365</v>
      </c>
      <c r="AD49" s="18">
        <f t="shared" ref="AD49:AF49" si="60">IF($F$6-$D$6 &lt;&gt; 0,(EXP(LN(1+(AD29/100))/($F$6-$D$6))-1)*100,0)</f>
        <v>-0.86812582962524365</v>
      </c>
      <c r="AE49" s="18">
        <f t="shared" si="60"/>
        <v>2.9541178243941868</v>
      </c>
      <c r="AF49" s="18">
        <f t="shared" si="60"/>
        <v>2.3892122721654196</v>
      </c>
    </row>
    <row r="50" spans="1:32" x14ac:dyDescent="0.2">
      <c r="A50" t="str">
        <f>$A$12</f>
        <v>Skilled trades occupations</v>
      </c>
      <c r="B50" s="18">
        <f t="shared" si="42"/>
        <v>-0.43999317182684683</v>
      </c>
      <c r="C50" s="18">
        <f t="shared" si="42"/>
        <v>-13.964937868891369</v>
      </c>
      <c r="D50" s="18">
        <f t="shared" si="42"/>
        <v>-0.75260656469392506</v>
      </c>
      <c r="E50" s="18">
        <f t="shared" si="42"/>
        <v>-0.82656930482338797</v>
      </c>
      <c r="F50" s="18">
        <f t="shared" si="54"/>
        <v>-0.80192118455448824</v>
      </c>
      <c r="H50" s="18">
        <f t="shared" si="51"/>
        <v>-0.80192118455448824</v>
      </c>
      <c r="I50" s="18">
        <f t="shared" si="51"/>
        <v>2.219781704737378</v>
      </c>
      <c r="J50" s="18">
        <f t="shared" si="51"/>
        <v>1.6395490553197334</v>
      </c>
      <c r="L50" t="str">
        <f>$A$12</f>
        <v>Skilled trades occupations</v>
      </c>
      <c r="M50" s="18">
        <f t="shared" si="43"/>
        <v>-0.104892685003799</v>
      </c>
      <c r="N50" s="18">
        <f t="shared" si="44"/>
        <v>-16.615913560858221</v>
      </c>
      <c r="O50" s="18">
        <f t="shared" si="45"/>
        <v>-0.92839219154277064</v>
      </c>
      <c r="P50" s="18">
        <f t="shared" si="46"/>
        <v>-0.99505051346118201</v>
      </c>
      <c r="Q50" s="18">
        <f t="shared" si="55"/>
        <v>-0.9728360576124695</v>
      </c>
      <c r="S50" s="18">
        <f t="shared" ref="S50:U50" si="61">IF($F$6-$D$6 &lt;&gt; 0,(EXP(LN(1+(S30/100))/($F$6-$D$6))-1)*100,0)</f>
        <v>-0.9728360576124695</v>
      </c>
      <c r="T50" s="18">
        <f t="shared" si="61"/>
        <v>2.068581685059856</v>
      </c>
      <c r="U50" s="18">
        <f t="shared" si="61"/>
        <v>1.3517057149679879</v>
      </c>
      <c r="W50" t="str">
        <f>$A$12</f>
        <v>Skilled trades occupations</v>
      </c>
      <c r="X50" s="18">
        <f t="shared" si="47"/>
        <v>-3.7412128933324684</v>
      </c>
      <c r="Y50" s="18">
        <f t="shared" si="48"/>
        <v>14.707869765256065</v>
      </c>
      <c r="Z50" s="18">
        <f t="shared" si="49"/>
        <v>0.58789695919381213</v>
      </c>
      <c r="AA50" s="18">
        <f t="shared" si="50"/>
        <v>0.32932605788806857</v>
      </c>
      <c r="AB50" s="18">
        <f t="shared" si="57"/>
        <v>0.41544242032345302</v>
      </c>
      <c r="AD50" s="18">
        <f t="shared" ref="AD50:AF50" si="62">IF($F$6-$D$6 &lt;&gt; 0,(EXP(LN(1+(AD30/100))/($F$6-$D$6))-1)*100,0)</f>
        <v>0.41544242032345302</v>
      </c>
      <c r="AE50" s="18">
        <f t="shared" si="62"/>
        <v>3.3109186984572991</v>
      </c>
      <c r="AF50" s="18">
        <f t="shared" si="62"/>
        <v>3.5771661502677077</v>
      </c>
    </row>
    <row r="51" spans="1:32" x14ac:dyDescent="0.2">
      <c r="A51" t="str">
        <f>$A$13</f>
        <v>Caring, leisure and other service occupations</v>
      </c>
      <c r="B51" s="18">
        <f t="shared" si="42"/>
        <v>-0.93482200202245069</v>
      </c>
      <c r="C51" s="18">
        <f t="shared" si="42"/>
        <v>-1.0512484808077538</v>
      </c>
      <c r="D51" s="18">
        <f t="shared" si="42"/>
        <v>-0.33519630293820102</v>
      </c>
      <c r="E51" s="18">
        <f t="shared" si="42"/>
        <v>0.18067215400168202</v>
      </c>
      <c r="F51" s="18">
        <f t="shared" si="54"/>
        <v>8.4199984877075806E-3</v>
      </c>
      <c r="H51" s="18">
        <f t="shared" si="51"/>
        <v>8.4199984877075806E-3</v>
      </c>
      <c r="I51" s="18">
        <f t="shared" si="51"/>
        <v>2.9537739561804166</v>
      </c>
      <c r="J51" s="18">
        <f t="shared" si="51"/>
        <v>2.9593768289145617</v>
      </c>
      <c r="L51" t="str">
        <f>$A$13</f>
        <v>Caring, leisure and other service occupations</v>
      </c>
      <c r="M51" s="18">
        <f t="shared" si="43"/>
        <v>0.53217042983884078</v>
      </c>
      <c r="N51" s="18">
        <f t="shared" si="44"/>
        <v>-0.31569035661445088</v>
      </c>
      <c r="O51" s="18">
        <f t="shared" si="45"/>
        <v>0.39154093112936383</v>
      </c>
      <c r="P51" s="18">
        <f t="shared" si="46"/>
        <v>0.87239872480389113</v>
      </c>
      <c r="Q51" s="18">
        <f t="shared" si="55"/>
        <v>0.71185742306345556</v>
      </c>
      <c r="S51" s="18">
        <f t="shared" ref="S51:U51" si="63">IF($F$6-$D$6 &lt;&gt; 0,(EXP(LN(1+(S31/100))/($F$6-$D$6))-1)*100,0)</f>
        <v>0.71185742306345556</v>
      </c>
      <c r="T51" s="18">
        <f t="shared" si="63"/>
        <v>2.491791090303952</v>
      </c>
      <c r="U51" s="18">
        <f t="shared" si="63"/>
        <v>3.0037848699866254</v>
      </c>
      <c r="W51" t="str">
        <f>$A$13</f>
        <v>Caring, leisure and other service occupations</v>
      </c>
      <c r="X51" s="18">
        <f t="shared" si="47"/>
        <v>-1.250200205399743</v>
      </c>
      <c r="Y51" s="18">
        <f t="shared" si="48"/>
        <v>-1.2165919305872408</v>
      </c>
      <c r="Z51" s="18">
        <f t="shared" si="49"/>
        <v>-0.50303281866268534</v>
      </c>
      <c r="AA51" s="18">
        <f t="shared" si="50"/>
        <v>1.008681244203391E-2</v>
      </c>
      <c r="AB51" s="18">
        <f t="shared" si="57"/>
        <v>-0.16124641812873541</v>
      </c>
      <c r="AD51" s="18">
        <f t="shared" ref="AD51:AF51" si="64">IF($F$6-$D$6 &lt;&gt; 0,(EXP(LN(1+(AD31/100))/($F$6-$D$6))-1)*100,0)</f>
        <v>-0.16124641812873541</v>
      </c>
      <c r="AE51" s="18">
        <f t="shared" si="64"/>
        <v>3.05464519039782</v>
      </c>
      <c r="AF51" s="18">
        <f t="shared" si="64"/>
        <v>2.949266049691901</v>
      </c>
    </row>
    <row r="52" spans="1:32" x14ac:dyDescent="0.2">
      <c r="A52" t="str">
        <f>$A$14</f>
        <v>Sales and customer service occupations</v>
      </c>
      <c r="B52" s="18">
        <f t="shared" si="42"/>
        <v>-2.45404522303313</v>
      </c>
      <c r="C52" s="18">
        <f t="shared" si="42"/>
        <v>1.4771921378757158</v>
      </c>
      <c r="D52" s="18">
        <f t="shared" si="42"/>
        <v>0.25688715078593383</v>
      </c>
      <c r="E52" s="18">
        <f t="shared" si="42"/>
        <v>0.10683645580817913</v>
      </c>
      <c r="F52" s="18">
        <f t="shared" si="54"/>
        <v>0.1568283847207752</v>
      </c>
      <c r="H52" s="18">
        <f t="shared" si="51"/>
        <v>0.1568283847207752</v>
      </c>
      <c r="I52" s="18">
        <f t="shared" si="51"/>
        <v>2.7571420263684088</v>
      </c>
      <c r="J52" s="18">
        <f t="shared" si="51"/>
        <v>2.8647007020455861</v>
      </c>
      <c r="L52" t="str">
        <f>$A$14</f>
        <v>Sales and customer service occupations</v>
      </c>
      <c r="M52" s="18">
        <f t="shared" si="43"/>
        <v>-1.5262414034191596</v>
      </c>
      <c r="N52" s="18">
        <f t="shared" si="44"/>
        <v>2.2704978633100836</v>
      </c>
      <c r="O52" s="18">
        <f t="shared" si="45"/>
        <v>0.76317640495233707</v>
      </c>
      <c r="P52" s="18">
        <f t="shared" si="46"/>
        <v>0.57156084440972421</v>
      </c>
      <c r="Q52" s="18">
        <f t="shared" si="55"/>
        <v>0.63539217651886748</v>
      </c>
      <c r="S52" s="18">
        <f t="shared" ref="S52:U52" si="65">IF($F$6-$D$6 &lt;&gt; 0,(EXP(LN(1+(S32/100))/($F$6-$D$6))-1)*100,0)</f>
        <v>0.63539217651886748</v>
      </c>
      <c r="T52" s="18">
        <f t="shared" si="65"/>
        <v>2.0589898042983501</v>
      </c>
      <c r="U52" s="18">
        <f t="shared" si="65"/>
        <v>2.542152491838312</v>
      </c>
      <c r="W52" t="str">
        <f>$A$14</f>
        <v>Sales and customer service occupations</v>
      </c>
      <c r="X52" s="18">
        <f t="shared" si="47"/>
        <v>-2.8972309997901347</v>
      </c>
      <c r="Y52" s="18">
        <f t="shared" si="48"/>
        <v>1.0847516551785841</v>
      </c>
      <c r="Z52" s="18">
        <f t="shared" si="49"/>
        <v>-3.9635074986499319E-4</v>
      </c>
      <c r="AA52" s="18">
        <f t="shared" si="50"/>
        <v>-0.14266147141782648</v>
      </c>
      <c r="AB52" s="18">
        <f t="shared" si="57"/>
        <v>-9.5262267031448467E-2</v>
      </c>
      <c r="AD52" s="18">
        <f t="shared" ref="AD52:AF52" si="66">IF($F$6-$D$6 &lt;&gt; 0,(EXP(LN(1+(AD32/100))/($F$6-$D$6))-1)*100,0)</f>
        <v>-9.5262267031448467E-2</v>
      </c>
      <c r="AE52" s="18">
        <f t="shared" si="66"/>
        <v>3.0830858521291082</v>
      </c>
      <c r="AF52" s="18">
        <f t="shared" si="66"/>
        <v>3.0209654117330675</v>
      </c>
    </row>
    <row r="53" spans="1:32" x14ac:dyDescent="0.2">
      <c r="A53" t="str">
        <f>$A$15</f>
        <v>Process, plant and machine operatives</v>
      </c>
      <c r="B53" s="18">
        <f t="shared" si="42"/>
        <v>1.2585412772713855</v>
      </c>
      <c r="C53" s="18">
        <f t="shared" si="42"/>
        <v>-11.40185757210025</v>
      </c>
      <c r="D53" s="18">
        <f t="shared" si="42"/>
        <v>-0.32573020847501688</v>
      </c>
      <c r="E53" s="18">
        <f t="shared" si="42"/>
        <v>-0.88515093046361848</v>
      </c>
      <c r="F53" s="18">
        <f t="shared" si="54"/>
        <v>-0.69902708981931516</v>
      </c>
      <c r="H53" s="18">
        <f t="shared" si="51"/>
        <v>-0.69902708981931516</v>
      </c>
      <c r="I53" s="18">
        <f t="shared" si="51"/>
        <v>2.4218679866600423</v>
      </c>
      <c r="J53" s="18">
        <f t="shared" si="51"/>
        <v>1.9293405337703184</v>
      </c>
      <c r="L53" t="str">
        <f>$A$15</f>
        <v>Process, plant and machine operatives</v>
      </c>
      <c r="M53" s="18">
        <f t="shared" si="43"/>
        <v>1.3823602654183142</v>
      </c>
      <c r="N53" s="18">
        <f t="shared" si="44"/>
        <v>-10.497776200853925</v>
      </c>
      <c r="O53" s="18">
        <f t="shared" si="45"/>
        <v>-0.58584934197248861</v>
      </c>
      <c r="P53" s="18">
        <f t="shared" si="46"/>
        <v>-0.92743097957778131</v>
      </c>
      <c r="Q53" s="18">
        <f t="shared" si="55"/>
        <v>-0.81370103947411287</v>
      </c>
      <c r="S53" s="18">
        <f t="shared" ref="S53:U53" si="67">IF($F$6-$D$6 &lt;&gt; 0,(EXP(LN(1+(S33/100))/($F$6-$D$6))-1)*100,0)</f>
        <v>-0.81370103947411287</v>
      </c>
      <c r="T53" s="18">
        <f t="shared" si="67"/>
        <v>2.3610193137588498</v>
      </c>
      <c r="U53" s="18">
        <f t="shared" si="67"/>
        <v>1.7841679359182683</v>
      </c>
      <c r="W53" t="str">
        <f>$A$15</f>
        <v>Process, plant and machine operatives</v>
      </c>
      <c r="X53" s="18">
        <f t="shared" si="47"/>
        <v>0.23285799349848091</v>
      </c>
      <c r="Y53" s="18">
        <f t="shared" si="48"/>
        <v>-19.108087922294338</v>
      </c>
      <c r="Z53" s="18">
        <f t="shared" si="49"/>
        <v>2.0032981196276722</v>
      </c>
      <c r="AA53" s="18">
        <f t="shared" si="50"/>
        <v>-0.54061709460286878</v>
      </c>
      <c r="AB53" s="18">
        <f t="shared" si="57"/>
        <v>0.30022600954042744</v>
      </c>
      <c r="AD53" s="18">
        <f t="shared" ref="AD53:AF53" si="68">IF($F$6-$D$6 &lt;&gt; 0,(EXP(LN(1+(AD33/100))/($F$6-$D$6))-1)*100,0)</f>
        <v>0.30022600954042744</v>
      </c>
      <c r="AE53" s="18">
        <f t="shared" si="68"/>
        <v>2.9721717187646712</v>
      </c>
      <c r="AF53" s="18">
        <f t="shared" si="68"/>
        <v>3.1728888801230148</v>
      </c>
    </row>
    <row r="54" spans="1:32" x14ac:dyDescent="0.2">
      <c r="A54" t="str">
        <f>$A$16</f>
        <v>Elementary occupations</v>
      </c>
      <c r="B54" s="18">
        <f t="shared" si="42"/>
        <v>-1.6884411342681482</v>
      </c>
      <c r="C54" s="18">
        <f t="shared" si="42"/>
        <v>-6.5676602326713907</v>
      </c>
      <c r="D54" s="18">
        <f t="shared" si="42"/>
        <v>-0.14866957495022204</v>
      </c>
      <c r="E54" s="18">
        <f t="shared" si="42"/>
        <v>-0.19155591874936428</v>
      </c>
      <c r="F54" s="18">
        <f t="shared" si="54"/>
        <v>-0.1772625178481535</v>
      </c>
      <c r="H54" s="18">
        <f t="shared" si="51"/>
        <v>-0.1772625178481535</v>
      </c>
      <c r="I54" s="18">
        <f t="shared" si="51"/>
        <v>2.5716950089697432</v>
      </c>
      <c r="J54" s="18">
        <f t="shared" si="51"/>
        <v>2.4479538017950775</v>
      </c>
      <c r="L54" t="str">
        <f>$A$16</f>
        <v>Elementary occupations</v>
      </c>
      <c r="M54" s="18">
        <f t="shared" si="43"/>
        <v>-5.6021094002922656E-2</v>
      </c>
      <c r="N54" s="18">
        <f t="shared" si="44"/>
        <v>-6.7187684120780355</v>
      </c>
      <c r="O54" s="18">
        <f t="shared" si="45"/>
        <v>0.49174002195222499</v>
      </c>
      <c r="P54" s="18">
        <f t="shared" si="46"/>
        <v>-0.45019048450251065</v>
      </c>
      <c r="Q54" s="18">
        <f t="shared" si="55"/>
        <v>-0.13719874879357663</v>
      </c>
      <c r="S54" s="18">
        <f t="shared" ref="S54:U54" si="69">IF($F$6-$D$6 &lt;&gt; 0,(EXP(LN(1+(S34/100))/($F$6-$D$6))-1)*100,0)</f>
        <v>-0.13719874879357663</v>
      </c>
      <c r="T54" s="18">
        <f t="shared" si="69"/>
        <v>2.1627755474326715</v>
      </c>
      <c r="U54" s="18">
        <f t="shared" si="69"/>
        <v>2.0613606531083573</v>
      </c>
      <c r="W54" t="str">
        <f>$A$16</f>
        <v>Elementary occupations</v>
      </c>
      <c r="X54" s="18">
        <f t="shared" si="47"/>
        <v>-3.6008542979773517</v>
      </c>
      <c r="Y54" s="18">
        <f t="shared" si="48"/>
        <v>-6.3738942503083766</v>
      </c>
      <c r="Z54" s="18">
        <f t="shared" si="49"/>
        <v>-0.99151345359601573</v>
      </c>
      <c r="AA54" s="18">
        <f t="shared" si="50"/>
        <v>0.15479222895022904</v>
      </c>
      <c r="AB54" s="18">
        <f t="shared" si="57"/>
        <v>-0.22877676784278655</v>
      </c>
      <c r="AD54" s="18">
        <f t="shared" ref="AD54:AF54" si="70">IF($F$6-$D$6 &lt;&gt; 0,(EXP(LN(1+(AD34/100))/($F$6-$D$6))-1)*100,0)</f>
        <v>-0.22877676784278655</v>
      </c>
      <c r="AE54" s="18">
        <f t="shared" si="70"/>
        <v>3.0629725670084484</v>
      </c>
      <c r="AF54" s="18">
        <f t="shared" si="70"/>
        <v>2.9138905909819268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-0.31472867268407256</v>
      </c>
      <c r="C56" s="26">
        <f>IF(D$6-C$6 &lt;&gt; 0,(EXP(LN(D18/C18)/(D$6-C$6))-1)*100,0)</f>
        <v>-0.96138137827629366</v>
      </c>
      <c r="D56" s="26">
        <f>IF(E$6-D$6 &lt;&gt; 0,(EXP(LN(E18/D18)/(E$6-D$6))-1)*100,0)</f>
        <v>0.15922454414900589</v>
      </c>
      <c r="E56" s="26">
        <f>IF(F$6-E$6 &lt;&gt; 0,(EXP(LN(F18/E18)/(F$6-E$6))-1)*100,0)</f>
        <v>0.20578921188203481</v>
      </c>
      <c r="F56" s="26">
        <f t="shared" si="54"/>
        <v>0.1902652511108327</v>
      </c>
      <c r="H56" s="26">
        <f t="shared" si="51"/>
        <v>0.1902652511108327</v>
      </c>
      <c r="I56" s="26">
        <f t="shared" ref="I56" si="71">IF($F$6-$D$6 &lt;&gt; 0,(EXP(LN(1+(I36/100))/($F$6-$D$6))-1)*100,0)</f>
        <v>2.6999678747435807</v>
      </c>
      <c r="J56" s="26">
        <f t="shared" ref="J56" si="72">IF($F$6-$D$6 &lt;&gt; 0,(EXP(LN(1+(J36/100))/($F$6-$D$6))-1)*100,0)</f>
        <v>2.8315717536218532</v>
      </c>
      <c r="L56" s="24" t="str">
        <f>$A$18</f>
        <v>All occupations</v>
      </c>
      <c r="M56" s="26">
        <f>IF(N$6-M$6 &lt;&gt; 0,(EXP(LN(N18/M18)/(N$6-M$6))-1)*100,0)</f>
        <v>0.25153889159139631</v>
      </c>
      <c r="N56" s="26">
        <f>IF(O$6-N$6 &lt;&gt; 0,(EXP(LN(O18/N18)/(O$6-N$6))-1)*100,0)</f>
        <v>-3.7058837799390232</v>
      </c>
      <c r="O56" s="26">
        <f>IF(P$6-O$6 &lt;&gt; 0,(EXP(LN(P18/O18)/(P$6-O$6))-1)*100,0)</f>
        <v>2.6135894880408017E-2</v>
      </c>
      <c r="P56" s="26">
        <f>IF(Q$6-P$6 &lt;&gt; 0,(EXP(LN(Q18/P18)/(Q$6-P$6))-1)*100,0)</f>
        <v>8.9772455213465996E-2</v>
      </c>
      <c r="Q56" s="26">
        <f t="shared" ref="Q56" si="73">IF(Q$6-O$6 &lt;&gt; 0,(EXP(LN(Q18/O18)/(Q$6-O$6))-1)*100,0)</f>
        <v>6.8555771314260383E-2</v>
      </c>
      <c r="S56" s="26">
        <f t="shared" ref="S56:U56" si="74">IF($F$6-$D$6 &lt;&gt; 0,(EXP(LN(1+(S36/100))/($F$6-$D$6))-1)*100,0)</f>
        <v>6.8555771314260383E-2</v>
      </c>
      <c r="T56" s="26">
        <f t="shared" si="74"/>
        <v>2.2473949935484239</v>
      </c>
      <c r="U56" s="26">
        <f t="shared" si="74"/>
        <v>2.2976873394869202</v>
      </c>
      <c r="W56" s="24" t="str">
        <f>$A$18</f>
        <v>All occupations</v>
      </c>
      <c r="X56" s="26">
        <f>IF(Y$6-X$6 &lt;&gt; 0,(EXP(LN(Y18/X18)/(Y$6-X$6))-1)*100,0)</f>
        <v>-0.93054633179930901</v>
      </c>
      <c r="Y56" s="26">
        <f>IF(Z$6-Y$6 &lt;&gt; 0,(EXP(LN(Z18/Y18)/(Z$6-Y$6))-1)*100,0)</f>
        <v>2.1131149668011107</v>
      </c>
      <c r="Z56" s="26">
        <f>IF(AA$6-Z$6 &lt;&gt; 0,(EXP(LN(AA18/Z18)/(AA$6-Z$6))-1)*100,0)</f>
        <v>0.29905534061969163</v>
      </c>
      <c r="AA56" s="26">
        <f>IF(AB$6-AA$6 &lt;&gt; 0,(EXP(LN(AB18/AA18)/(AB$6-AA$6))-1)*100,0)</f>
        <v>0.32541826535184004</v>
      </c>
      <c r="AB56" s="26">
        <f t="shared" ref="AB56" si="75">IF(AB$6-Z$6 &lt;&gt; 0,(EXP(LN(AB18/Z18)/(AB$6-Z$6))-1)*100,0)</f>
        <v>0.31662985394045329</v>
      </c>
      <c r="AD56" s="26">
        <f t="shared" ref="AD56:AF56" si="76">IF($F$6-$D$6 &lt;&gt; 0,(EXP(LN(1+(AD36/100))/($F$6-$D$6))-1)*100,0)</f>
        <v>0.31662985394045329</v>
      </c>
      <c r="AE56" s="26">
        <f t="shared" si="76"/>
        <v>3.1495542263225262</v>
      </c>
      <c r="AF56" s="26">
        <f t="shared" si="76"/>
        <v>3.3563562687348947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3.9614627100283784</v>
      </c>
      <c r="C64" s="27">
        <f t="shared" si="77"/>
        <v>0.4029450649124513</v>
      </c>
      <c r="D64" s="27">
        <f t="shared" si="77"/>
        <v>-2.6498104693206344</v>
      </c>
      <c r="E64" s="27">
        <f t="shared" si="77"/>
        <v>3.6631350585041957</v>
      </c>
      <c r="F64" s="27">
        <f>F8-D8</f>
        <v>1.0133245891835614</v>
      </c>
      <c r="L64" t="str">
        <f>$A$8</f>
        <v>Managers, directors and senior officials</v>
      </c>
      <c r="M64" s="27">
        <f t="shared" ref="M64:M72" si="78">N8-M8</f>
        <v>2.2937741241266707</v>
      </c>
      <c r="N64" s="27">
        <f t="shared" ref="N64:N72" si="79">O8-N8</f>
        <v>-0.79380735190186869</v>
      </c>
      <c r="O64" s="27">
        <f t="shared" ref="O64:O72" si="80">P8-O8</f>
        <v>-1.7142273405643742</v>
      </c>
      <c r="P64" s="27">
        <f t="shared" ref="P64:P72" si="81">Q8-P8</f>
        <v>1.8575313333993968</v>
      </c>
      <c r="Q64" s="27">
        <f>Q8-O8</f>
        <v>0.1433039928350226</v>
      </c>
      <c r="W64" t="str">
        <f>$A$8</f>
        <v>Managers, directors and senior officials</v>
      </c>
      <c r="X64" s="27">
        <f t="shared" ref="X64:X72" si="82">Y8-X8</f>
        <v>1.6676885859017254</v>
      </c>
      <c r="Y64" s="27">
        <f t="shared" ref="Y64:Y72" si="83">Z8-Y8</f>
        <v>1.196752416814288</v>
      </c>
      <c r="Z64" s="27">
        <f t="shared" ref="Z64:Z72" si="84">AA8-Z8</f>
        <v>-0.93558312875626015</v>
      </c>
      <c r="AA64" s="27">
        <f t="shared" ref="AA64:AA72" si="85">AB8-AA8</f>
        <v>1.805603725104854</v>
      </c>
      <c r="AB64" s="27">
        <f>AB8-Z8</f>
        <v>0.87002059634859386</v>
      </c>
    </row>
    <row r="65" spans="1:31" x14ac:dyDescent="0.2">
      <c r="A65" t="str">
        <f>$A$9</f>
        <v>Professional occupations</v>
      </c>
      <c r="B65" s="27">
        <f t="shared" si="77"/>
        <v>2.7534289111392667</v>
      </c>
      <c r="C65" s="27">
        <f t="shared" si="77"/>
        <v>6.3354933374818216</v>
      </c>
      <c r="D65" s="27">
        <f t="shared" si="77"/>
        <v>6.0028428311622548</v>
      </c>
      <c r="E65" s="27">
        <f t="shared" si="77"/>
        <v>9.9411436430374636</v>
      </c>
      <c r="F65" s="27">
        <f t="shared" ref="F65:F72" si="86">F9-D9</f>
        <v>15.943986474199718</v>
      </c>
      <c r="L65" t="str">
        <f>$A$9</f>
        <v>Professional occupations</v>
      </c>
      <c r="M65" s="27">
        <f t="shared" si="78"/>
        <v>-0.34203939904628555</v>
      </c>
      <c r="N65" s="27">
        <f t="shared" si="79"/>
        <v>2.1986962354062669</v>
      </c>
      <c r="O65" s="27">
        <f t="shared" si="80"/>
        <v>4.2842871358963563</v>
      </c>
      <c r="P65" s="27">
        <f t="shared" si="81"/>
        <v>4.1043959472691327</v>
      </c>
      <c r="Q65" s="27">
        <f t="shared" ref="Q65:Q72" si="87">Q9-O9</f>
        <v>8.3886830831654891</v>
      </c>
      <c r="W65" t="str">
        <f>$A$9</f>
        <v>Professional occupations</v>
      </c>
      <c r="X65" s="27">
        <f t="shared" si="82"/>
        <v>3.0954683101855522</v>
      </c>
      <c r="Y65" s="27">
        <f t="shared" si="83"/>
        <v>4.1367971020755192</v>
      </c>
      <c r="Z65" s="27">
        <f t="shared" si="84"/>
        <v>1.7185556952659553</v>
      </c>
      <c r="AA65" s="27">
        <f t="shared" si="85"/>
        <v>5.8367476957683948</v>
      </c>
      <c r="AB65" s="27">
        <f t="shared" ref="AB65:AB72" si="88">AB9-Z9</f>
        <v>7.5553033910343501</v>
      </c>
    </row>
    <row r="66" spans="1:31" x14ac:dyDescent="0.2">
      <c r="A66" t="str">
        <f>$A$10</f>
        <v>Associate professional occupations</v>
      </c>
      <c r="B66" s="27">
        <f t="shared" si="77"/>
        <v>1.9827161134915201</v>
      </c>
      <c r="C66" s="27">
        <f t="shared" si="77"/>
        <v>2.4720805480061898</v>
      </c>
      <c r="D66" s="27">
        <f t="shared" si="77"/>
        <v>2.6480784594047435</v>
      </c>
      <c r="E66" s="27">
        <f t="shared" si="77"/>
        <v>5.0945576442343068</v>
      </c>
      <c r="F66" s="27">
        <f t="shared" si="86"/>
        <v>7.7426361036390503</v>
      </c>
      <c r="L66" t="str">
        <f>$A$10</f>
        <v>Associate professional occupations</v>
      </c>
      <c r="M66" s="27">
        <f t="shared" si="78"/>
        <v>1.4181158993827978</v>
      </c>
      <c r="N66" s="27">
        <f t="shared" si="79"/>
        <v>0.88832558122717842</v>
      </c>
      <c r="O66" s="27">
        <f t="shared" si="80"/>
        <v>-1.9123546027536307</v>
      </c>
      <c r="P66" s="27">
        <f t="shared" si="81"/>
        <v>0.59001876665961106</v>
      </c>
      <c r="Q66" s="27">
        <f t="shared" si="87"/>
        <v>-1.3223358360940196</v>
      </c>
      <c r="W66" t="str">
        <f>$A$10</f>
        <v>Associate professional occupations</v>
      </c>
      <c r="X66" s="27">
        <f t="shared" si="82"/>
        <v>0.56460021410869743</v>
      </c>
      <c r="Y66" s="27">
        <f t="shared" si="83"/>
        <v>1.5837549667790149</v>
      </c>
      <c r="Z66" s="27">
        <f t="shared" si="84"/>
        <v>4.5604330621583813</v>
      </c>
      <c r="AA66" s="27">
        <f t="shared" si="85"/>
        <v>4.504538877574781</v>
      </c>
      <c r="AB66" s="27">
        <f t="shared" si="88"/>
        <v>9.0649719397331623</v>
      </c>
    </row>
    <row r="67" spans="1:31" x14ac:dyDescent="0.2">
      <c r="A67" t="str">
        <f>$A$11</f>
        <v>Administrative and secretarial occupations</v>
      </c>
      <c r="B67" s="27">
        <f t="shared" si="77"/>
        <v>-4.8542142627349278</v>
      </c>
      <c r="C67" s="27">
        <f t="shared" si="77"/>
        <v>1.9600361945903302</v>
      </c>
      <c r="D67" s="27">
        <f t="shared" si="77"/>
        <v>0.62386896133635616</v>
      </c>
      <c r="E67" s="27">
        <f t="shared" si="77"/>
        <v>-2.3251772268296378</v>
      </c>
      <c r="F67" s="27">
        <f t="shared" si="86"/>
        <v>-1.7013082654932816</v>
      </c>
      <c r="L67" t="str">
        <f>$A$11</f>
        <v>Administrative and secretarial occupations</v>
      </c>
      <c r="M67" s="27">
        <f t="shared" si="78"/>
        <v>-1.5512885926092412</v>
      </c>
      <c r="N67" s="27">
        <f t="shared" si="79"/>
        <v>2.3123114516954413</v>
      </c>
      <c r="O67" s="27">
        <f t="shared" si="80"/>
        <v>0.98852397359246957</v>
      </c>
      <c r="P67" s="27">
        <f t="shared" si="81"/>
        <v>1.8931599106328409</v>
      </c>
      <c r="Q67" s="27">
        <f t="shared" si="87"/>
        <v>2.8816838842253105</v>
      </c>
      <c r="W67" t="str">
        <f>$A$11</f>
        <v>Administrative and secretarial occupations</v>
      </c>
      <c r="X67" s="27">
        <f t="shared" si="82"/>
        <v>-3.3029256701257168</v>
      </c>
      <c r="Y67" s="27">
        <f t="shared" si="83"/>
        <v>-0.35227525710504892</v>
      </c>
      <c r="Z67" s="27">
        <f t="shared" si="84"/>
        <v>-0.36465501225608676</v>
      </c>
      <c r="AA67" s="27">
        <f t="shared" si="85"/>
        <v>-4.2183371374624343</v>
      </c>
      <c r="AB67" s="27">
        <f t="shared" si="88"/>
        <v>-4.5829921497185211</v>
      </c>
    </row>
    <row r="68" spans="1:31" x14ac:dyDescent="0.2">
      <c r="A68" t="str">
        <f>$A$12</f>
        <v>Skilled trades occupations</v>
      </c>
      <c r="B68" s="27">
        <f t="shared" si="77"/>
        <v>-0.99697249132374566</v>
      </c>
      <c r="C68" s="27">
        <f t="shared" si="77"/>
        <v>-7.8238996467555424</v>
      </c>
      <c r="D68" s="27">
        <f t="shared" si="77"/>
        <v>-1.7867374944923142</v>
      </c>
      <c r="E68" s="27">
        <f t="shared" si="77"/>
        <v>-3.6968938957975581</v>
      </c>
      <c r="F68" s="27">
        <f t="shared" si="86"/>
        <v>-5.4836313902898723</v>
      </c>
      <c r="L68" t="str">
        <f>$A$12</f>
        <v>Skilled trades occupations</v>
      </c>
      <c r="M68" s="27">
        <f t="shared" si="78"/>
        <v>-0.21573729131937824</v>
      </c>
      <c r="N68" s="27">
        <f t="shared" si="79"/>
        <v>-8.5212733606004321</v>
      </c>
      <c r="O68" s="27">
        <f t="shared" si="80"/>
        <v>-1.948503257075231</v>
      </c>
      <c r="P68" s="27">
        <f t="shared" si="81"/>
        <v>-3.8840951016817158</v>
      </c>
      <c r="Q68" s="27">
        <f t="shared" si="87"/>
        <v>-5.8325983587569468</v>
      </c>
      <c r="W68" t="str">
        <f>$A$12</f>
        <v>Skilled trades occupations</v>
      </c>
      <c r="X68" s="27">
        <f t="shared" si="82"/>
        <v>-0.78123520000438074</v>
      </c>
      <c r="Y68" s="27">
        <f t="shared" si="83"/>
        <v>0.69737371384488434</v>
      </c>
      <c r="Z68" s="27">
        <f t="shared" si="84"/>
        <v>0.1617657625829203</v>
      </c>
      <c r="AA68" s="27">
        <f t="shared" si="85"/>
        <v>0.18720120588412392</v>
      </c>
      <c r="AB68" s="27">
        <f t="shared" si="88"/>
        <v>0.34896696846704423</v>
      </c>
    </row>
    <row r="69" spans="1:31" x14ac:dyDescent="0.2">
      <c r="A69" t="str">
        <f>$A$13</f>
        <v>Caring, leisure and other service occupations</v>
      </c>
      <c r="B69" s="27">
        <f t="shared" si="77"/>
        <v>-1.655121639097672</v>
      </c>
      <c r="C69" s="27">
        <f t="shared" si="77"/>
        <v>-0.45449069682059218</v>
      </c>
      <c r="D69" s="27">
        <f t="shared" si="77"/>
        <v>-0.71217657907430976</v>
      </c>
      <c r="E69" s="27">
        <f t="shared" si="77"/>
        <v>0.76623821695761052</v>
      </c>
      <c r="F69" s="27">
        <f t="shared" si="86"/>
        <v>5.4061637883300762E-2</v>
      </c>
      <c r="L69" t="str">
        <f>$A$13</f>
        <v>Caring, leisure and other service occupations</v>
      </c>
      <c r="M69" s="27">
        <f t="shared" si="78"/>
        <v>0.16668057714874873</v>
      </c>
      <c r="N69" s="27">
        <f t="shared" si="79"/>
        <v>-2.5049010878544387E-2</v>
      </c>
      <c r="O69" s="27">
        <f t="shared" si="80"/>
        <v>0.15606449718095305</v>
      </c>
      <c r="P69" s="27">
        <f t="shared" si="81"/>
        <v>0.7319264115000248</v>
      </c>
      <c r="Q69" s="27">
        <f t="shared" si="87"/>
        <v>0.88799090868097785</v>
      </c>
      <c r="W69" t="str">
        <f>$A$13</f>
        <v>Caring, leisure and other service occupations</v>
      </c>
      <c r="X69" s="27">
        <f t="shared" si="82"/>
        <v>-1.821802216246418</v>
      </c>
      <c r="Y69" s="27">
        <f t="shared" si="83"/>
        <v>-0.42944168594203802</v>
      </c>
      <c r="Z69" s="27">
        <f t="shared" si="84"/>
        <v>-0.86824107625527347</v>
      </c>
      <c r="AA69" s="27">
        <f t="shared" si="85"/>
        <v>3.4311805457583944E-2</v>
      </c>
      <c r="AB69" s="27">
        <f t="shared" si="88"/>
        <v>-0.83392927079768953</v>
      </c>
    </row>
    <row r="70" spans="1:31" x14ac:dyDescent="0.2">
      <c r="A70" t="str">
        <f>$A$14</f>
        <v>Sales and customer service occupations</v>
      </c>
      <c r="B70" s="27">
        <f t="shared" si="77"/>
        <v>-5.3149593205918748</v>
      </c>
      <c r="C70" s="27">
        <f t="shared" si="77"/>
        <v>0.75136330871768564</v>
      </c>
      <c r="D70" s="27">
        <f t="shared" si="77"/>
        <v>0.66638484983333512</v>
      </c>
      <c r="E70" s="27">
        <f t="shared" si="77"/>
        <v>0.56125581129360569</v>
      </c>
      <c r="F70" s="27">
        <f t="shared" si="86"/>
        <v>1.2276406611269408</v>
      </c>
      <c r="L70" t="str">
        <f>$A$14</f>
        <v>Sales and customer service occupations</v>
      </c>
      <c r="M70" s="27">
        <f t="shared" si="78"/>
        <v>-1.06817200807982</v>
      </c>
      <c r="N70" s="27">
        <f t="shared" si="79"/>
        <v>0.38222241317132344</v>
      </c>
      <c r="O70" s="27">
        <f t="shared" si="80"/>
        <v>0.66706655052454167</v>
      </c>
      <c r="P70" s="27">
        <f t="shared" si="81"/>
        <v>1.0488507314445137</v>
      </c>
      <c r="Q70" s="27">
        <f t="shared" si="87"/>
        <v>1.7159172819690554</v>
      </c>
      <c r="W70" t="str">
        <f>$A$14</f>
        <v>Sales and customer service occupations</v>
      </c>
      <c r="X70" s="27">
        <f t="shared" si="82"/>
        <v>-4.2467873125119482</v>
      </c>
      <c r="Y70" s="27">
        <f t="shared" si="83"/>
        <v>0.36914089554626628</v>
      </c>
      <c r="Z70" s="27">
        <f t="shared" si="84"/>
        <v>-6.8170069118167476E-4</v>
      </c>
      <c r="AA70" s="27">
        <f t="shared" si="85"/>
        <v>-0.48759492015090444</v>
      </c>
      <c r="AB70" s="27">
        <f t="shared" si="88"/>
        <v>-0.48827662084208612</v>
      </c>
    </row>
    <row r="71" spans="1:31" x14ac:dyDescent="0.2">
      <c r="A71" t="str">
        <f>$A$15</f>
        <v>Process, plant and machine operatives</v>
      </c>
      <c r="B71" s="27">
        <f t="shared" si="77"/>
        <v>1.9635416012195179</v>
      </c>
      <c r="C71" s="27">
        <f t="shared" si="77"/>
        <v>-4.588016517813422</v>
      </c>
      <c r="D71" s="27">
        <f t="shared" si="77"/>
        <v>-0.57686311068805196</v>
      </c>
      <c r="E71" s="27">
        <f t="shared" si="77"/>
        <v>-2.9838190496509327</v>
      </c>
      <c r="F71" s="27">
        <f t="shared" si="86"/>
        <v>-3.5606821603389847</v>
      </c>
      <c r="L71" t="str">
        <f>$A$15</f>
        <v>Process, plant and machine operatives</v>
      </c>
      <c r="M71" s="27">
        <f t="shared" si="78"/>
        <v>1.9244156117946289</v>
      </c>
      <c r="N71" s="27">
        <f t="shared" si="79"/>
        <v>-3.7806788085137626</v>
      </c>
      <c r="O71" s="27">
        <f t="shared" si="80"/>
        <v>-0.93319769281996656</v>
      </c>
      <c r="P71" s="27">
        <f t="shared" si="81"/>
        <v>-2.7846772090388932</v>
      </c>
      <c r="Q71" s="27">
        <f t="shared" si="87"/>
        <v>-3.7178749018588597</v>
      </c>
      <c r="W71" t="str">
        <f>$A$15</f>
        <v>Process, plant and machine operatives</v>
      </c>
      <c r="X71" s="27">
        <f t="shared" si="82"/>
        <v>3.9125989424817931E-2</v>
      </c>
      <c r="Y71" s="27">
        <f t="shared" si="83"/>
        <v>-0.80733770929964788</v>
      </c>
      <c r="Z71" s="27">
        <f t="shared" si="84"/>
        <v>0.35633458213191904</v>
      </c>
      <c r="AA71" s="27">
        <f t="shared" si="85"/>
        <v>-0.19914184061206797</v>
      </c>
      <c r="AB71" s="27">
        <f t="shared" si="88"/>
        <v>0.15719274151985108</v>
      </c>
    </row>
    <row r="72" spans="1:31" x14ac:dyDescent="0.2">
      <c r="A72" t="str">
        <f>$A$16</f>
        <v>Elementary occupations</v>
      </c>
      <c r="B72" s="27">
        <f t="shared" si="77"/>
        <v>-3.9758816221307214</v>
      </c>
      <c r="C72" s="27">
        <f t="shared" si="77"/>
        <v>-3.7045115923185961</v>
      </c>
      <c r="D72" s="27">
        <f t="shared" si="77"/>
        <v>-0.39058744816171753</v>
      </c>
      <c r="E72" s="27">
        <f t="shared" si="77"/>
        <v>-0.99344020174871872</v>
      </c>
      <c r="F72" s="27">
        <f t="shared" si="86"/>
        <v>-1.3840276499104363</v>
      </c>
      <c r="L72" t="str">
        <f>$A$16</f>
        <v>Elementary occupations</v>
      </c>
      <c r="M72" s="27">
        <f t="shared" si="78"/>
        <v>-7.1114347811004563E-2</v>
      </c>
      <c r="N72" s="27">
        <f t="shared" si="79"/>
        <v>-2.1292508499086793</v>
      </c>
      <c r="O72" s="27">
        <f t="shared" si="80"/>
        <v>0.73402047083759925</v>
      </c>
      <c r="P72" s="27">
        <f t="shared" si="81"/>
        <v>-1.3365893378311604</v>
      </c>
      <c r="Q72" s="27">
        <f t="shared" si="87"/>
        <v>-0.60256886699356116</v>
      </c>
      <c r="W72" t="str">
        <f>$A$16</f>
        <v>Elementary occupations</v>
      </c>
      <c r="X72" s="27">
        <f t="shared" si="82"/>
        <v>-3.9047672743197523</v>
      </c>
      <c r="Y72" s="27">
        <f t="shared" si="83"/>
        <v>-1.5752607424099416</v>
      </c>
      <c r="Z72" s="27">
        <f t="shared" si="84"/>
        <v>-1.1246079189992813</v>
      </c>
      <c r="AA72" s="27">
        <f t="shared" si="85"/>
        <v>0.34314913608235642</v>
      </c>
      <c r="AB72" s="27">
        <f t="shared" si="88"/>
        <v>-0.78145878291692483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-6.1360000000002515</v>
      </c>
      <c r="C74" s="29">
        <f t="shared" ref="C74" si="89">D18-C18</f>
        <v>-4.648999999999603</v>
      </c>
      <c r="D74" s="29">
        <f>E18-D18</f>
        <v>3.8249999999995907</v>
      </c>
      <c r="E74" s="29">
        <f>F18-E18</f>
        <v>10.027000000000385</v>
      </c>
      <c r="F74" s="29">
        <f>F18-D18</f>
        <v>13.851999999999975</v>
      </c>
      <c r="L74" s="24" t="str">
        <f>$A$18</f>
        <v>All occupations</v>
      </c>
      <c r="M74" s="29">
        <f>N18-M18</f>
        <v>2.5546345735871512</v>
      </c>
      <c r="N74" s="29">
        <f t="shared" ref="N74" si="90">O18-N18</f>
        <v>-9.4685037003031027</v>
      </c>
      <c r="O74" s="29">
        <f>P18-O18</f>
        <v>0.32167973481870149</v>
      </c>
      <c r="P74" s="29">
        <f>Q18-P18</f>
        <v>2.2205214523537791</v>
      </c>
      <c r="Q74" s="29">
        <f>Q18-O18</f>
        <v>2.5422011871724806</v>
      </c>
      <c r="W74" s="24" t="str">
        <f>$A$18</f>
        <v>All occupations</v>
      </c>
      <c r="X74" s="29">
        <f>Y18-X18</f>
        <v>-8.6906345735874595</v>
      </c>
      <c r="Y74" s="29">
        <f t="shared" ref="Y74" si="91">Z18-Y18</f>
        <v>4.8195037003032724</v>
      </c>
      <c r="Z74" s="29">
        <f>AA18-Z18</f>
        <v>3.503320265181145</v>
      </c>
      <c r="AA74" s="29">
        <f>AB18-AA18</f>
        <v>7.8064785476466625</v>
      </c>
      <c r="AB74" s="29">
        <f>AB18-Z18</f>
        <v>11.309798812827808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36.006205962267231</v>
      </c>
      <c r="C80" s="11">
        <f t="shared" si="92"/>
        <v>39.967668672295609</v>
      </c>
      <c r="D80" s="11">
        <f t="shared" si="92"/>
        <v>40.37061373720806</v>
      </c>
      <c r="E80" s="11">
        <f t="shared" si="92"/>
        <v>37.720803267887426</v>
      </c>
      <c r="F80" s="11">
        <f t="shared" si="92"/>
        <v>41.383938326391622</v>
      </c>
      <c r="H80" s="40">
        <f>IF(D$6-B$6 &lt;&gt; 0,(EXP(LN(D8/B8)/(D$6-B$6))-1)*100,0)</f>
        <v>2.314597026623133</v>
      </c>
      <c r="I80" s="40">
        <f t="shared" ref="I80:I88" si="93">F46</f>
        <v>0.16540801419104856</v>
      </c>
      <c r="L80" t="str">
        <f t="shared" ref="L80:Q88" si="94">L8</f>
        <v>Managers, directors and senior officials</v>
      </c>
      <c r="M80" s="11">
        <f t="shared" si="94"/>
        <v>23.777080714209085</v>
      </c>
      <c r="N80" s="11">
        <f t="shared" si="94"/>
        <v>26.070854838335755</v>
      </c>
      <c r="O80" s="11">
        <f t="shared" si="94"/>
        <v>25.277047486433887</v>
      </c>
      <c r="P80" s="11">
        <f t="shared" si="94"/>
        <v>23.562820145869512</v>
      </c>
      <c r="Q80" s="11">
        <f t="shared" si="94"/>
        <v>25.420351479268909</v>
      </c>
      <c r="S80" s="40">
        <f t="shared" ref="S80:S88" si="95">IF(O$6-M$6 &lt;&gt; 0,(EXP(LN(O8/M8)/(O$6-M$6))-1)*100,0)</f>
        <v>1.2310082635080155</v>
      </c>
      <c r="T80" s="40">
        <f t="shared" ref="T80:T88" si="96">Q46</f>
        <v>3.7695920153857365E-2</v>
      </c>
      <c r="W80" t="str">
        <f t="shared" ref="W80:AB88" si="97">W8</f>
        <v>Managers, directors and senior officials</v>
      </c>
      <c r="X80" s="11">
        <f t="shared" si="97"/>
        <v>12.229125248058104</v>
      </c>
      <c r="Y80" s="11">
        <f t="shared" si="97"/>
        <v>13.896813833959829</v>
      </c>
      <c r="Z80" s="11">
        <f t="shared" si="97"/>
        <v>15.093566250774117</v>
      </c>
      <c r="AA80" s="11">
        <f t="shared" si="97"/>
        <v>14.157983122017857</v>
      </c>
      <c r="AB80" s="11">
        <f t="shared" si="97"/>
        <v>15.963586847122711</v>
      </c>
      <c r="AD80" s="40">
        <f t="shared" ref="AD80:AD88" si="98">IF(Z$6-X$6 &lt;&gt; 0,(EXP(LN(Z8/X8)/(Z$6-X$6))-1)*100,0)</f>
        <v>4.2987958588664998</v>
      </c>
      <c r="AE80" s="40">
        <f t="shared" ref="AE80:AE88" si="99">AB46</f>
        <v>0.37431032886676707</v>
      </c>
    </row>
    <row r="81" spans="1:31" x14ac:dyDescent="0.2">
      <c r="A81" t="str">
        <f t="shared" si="92"/>
        <v>Professional occupations</v>
      </c>
      <c r="B81" s="11">
        <f t="shared" si="92"/>
        <v>90.125276635320617</v>
      </c>
      <c r="C81" s="11">
        <f t="shared" si="92"/>
        <v>92.878705546459884</v>
      </c>
      <c r="D81" s="11">
        <f t="shared" si="92"/>
        <v>99.214198883941705</v>
      </c>
      <c r="E81" s="11">
        <f t="shared" si="92"/>
        <v>105.21704171510396</v>
      </c>
      <c r="F81" s="11">
        <f t="shared" si="92"/>
        <v>115.15818535814142</v>
      </c>
      <c r="H81" s="40">
        <f t="shared" ref="H81:H88" si="100">IF(D$6-B$6 &lt;&gt; 0,(EXP(LN(D9/B9)/(D$6-B$6))-1)*100,0)</f>
        <v>1.9401912044863634</v>
      </c>
      <c r="I81" s="40">
        <f t="shared" si="93"/>
        <v>0.99845543424732508</v>
      </c>
      <c r="L81" t="str">
        <f t="shared" si="94"/>
        <v>Professional occupations</v>
      </c>
      <c r="M81" s="11">
        <f t="shared" si="94"/>
        <v>44.585201277396365</v>
      </c>
      <c r="N81" s="11">
        <f t="shared" si="94"/>
        <v>44.24316187835008</v>
      </c>
      <c r="O81" s="11">
        <f t="shared" si="94"/>
        <v>46.441858113756346</v>
      </c>
      <c r="P81" s="11">
        <f t="shared" si="94"/>
        <v>50.726145249652703</v>
      </c>
      <c r="Q81" s="11">
        <f t="shared" si="94"/>
        <v>54.830541196921835</v>
      </c>
      <c r="S81" s="40">
        <f t="shared" si="95"/>
        <v>0.81932167965628189</v>
      </c>
      <c r="T81" s="40">
        <f t="shared" si="96"/>
        <v>1.1131242528962249</v>
      </c>
      <c r="W81" t="str">
        <f t="shared" si="97"/>
        <v>Professional occupations</v>
      </c>
      <c r="X81" s="11">
        <f t="shared" si="97"/>
        <v>45.540075357924238</v>
      </c>
      <c r="Y81" s="11">
        <f t="shared" si="97"/>
        <v>48.63554366810979</v>
      </c>
      <c r="Z81" s="11">
        <f t="shared" si="97"/>
        <v>52.772340770185309</v>
      </c>
      <c r="AA81" s="11">
        <f t="shared" si="97"/>
        <v>54.490896465451264</v>
      </c>
      <c r="AB81" s="11">
        <f t="shared" si="97"/>
        <v>60.327644161219659</v>
      </c>
      <c r="AD81" s="40">
        <f t="shared" si="98"/>
        <v>2.9917701714950118</v>
      </c>
      <c r="AE81" s="40">
        <f t="shared" si="99"/>
        <v>0.89601195588733251</v>
      </c>
    </row>
    <row r="82" spans="1:31" x14ac:dyDescent="0.2">
      <c r="A82" t="str">
        <f t="shared" si="92"/>
        <v>Associate professional occupations</v>
      </c>
      <c r="B82" s="11">
        <f t="shared" si="92"/>
        <v>51.546924924381941</v>
      </c>
      <c r="C82" s="11">
        <f t="shared" si="92"/>
        <v>53.529641037873461</v>
      </c>
      <c r="D82" s="11">
        <f t="shared" si="92"/>
        <v>56.00172158587965</v>
      </c>
      <c r="E82" s="11">
        <f t="shared" si="92"/>
        <v>58.649800045284394</v>
      </c>
      <c r="F82" s="11">
        <f t="shared" si="92"/>
        <v>63.744357689518701</v>
      </c>
      <c r="H82" s="40">
        <f t="shared" si="100"/>
        <v>1.6716152437208143</v>
      </c>
      <c r="I82" s="40">
        <f t="shared" si="93"/>
        <v>0.86705897119621067</v>
      </c>
      <c r="L82" t="str">
        <f t="shared" si="94"/>
        <v>Associate professional occupations</v>
      </c>
      <c r="M82" s="11">
        <f t="shared" si="94"/>
        <v>27.312945618268785</v>
      </c>
      <c r="N82" s="11">
        <f t="shared" si="94"/>
        <v>28.731061517651582</v>
      </c>
      <c r="O82" s="11">
        <f t="shared" si="94"/>
        <v>29.619387098878761</v>
      </c>
      <c r="P82" s="11">
        <f t="shared" si="94"/>
        <v>27.70703249612513</v>
      </c>
      <c r="Q82" s="11">
        <f t="shared" si="94"/>
        <v>28.297051262784741</v>
      </c>
      <c r="S82" s="40">
        <f t="shared" si="95"/>
        <v>1.6345820392782429</v>
      </c>
      <c r="T82" s="40">
        <f t="shared" si="96"/>
        <v>-0.30401369248214127</v>
      </c>
      <c r="W82" t="str">
        <f t="shared" si="97"/>
        <v>Associate professional occupations</v>
      </c>
      <c r="X82" s="11">
        <f t="shared" si="97"/>
        <v>24.233979306113156</v>
      </c>
      <c r="Y82" s="11">
        <f t="shared" si="97"/>
        <v>24.798579520221853</v>
      </c>
      <c r="Z82" s="11">
        <f t="shared" si="97"/>
        <v>26.382334487000868</v>
      </c>
      <c r="AA82" s="11">
        <f t="shared" si="97"/>
        <v>30.94276754915925</v>
      </c>
      <c r="AB82" s="11">
        <f t="shared" si="97"/>
        <v>35.447306426734031</v>
      </c>
      <c r="AD82" s="40">
        <f t="shared" si="98"/>
        <v>1.7132890050315375</v>
      </c>
      <c r="AE82" s="40">
        <f t="shared" si="99"/>
        <v>1.988530543443634</v>
      </c>
    </row>
    <row r="83" spans="1:31" x14ac:dyDescent="0.2">
      <c r="A83" t="str">
        <f t="shared" si="92"/>
        <v>Administrative and secretarial occupations</v>
      </c>
      <c r="B83" s="11">
        <f t="shared" si="92"/>
        <v>55.285626195180058</v>
      </c>
      <c r="C83" s="11">
        <f t="shared" si="92"/>
        <v>50.43141193244513</v>
      </c>
      <c r="D83" s="11">
        <f t="shared" si="92"/>
        <v>52.39144812703546</v>
      </c>
      <c r="E83" s="11">
        <f t="shared" si="92"/>
        <v>53.015317088371816</v>
      </c>
      <c r="F83" s="11">
        <f t="shared" si="92"/>
        <v>50.690139861542178</v>
      </c>
      <c r="H83" s="40">
        <f t="shared" si="100"/>
        <v>-1.0696298628878331</v>
      </c>
      <c r="I83" s="40">
        <f t="shared" si="93"/>
        <v>-0.21983775334633027</v>
      </c>
      <c r="L83" t="str">
        <f t="shared" si="94"/>
        <v>Administrative and secretarial occupations</v>
      </c>
      <c r="M83" s="11">
        <f t="shared" si="94"/>
        <v>14.247451518360382</v>
      </c>
      <c r="N83" s="11">
        <f t="shared" si="94"/>
        <v>12.696162925751141</v>
      </c>
      <c r="O83" s="11">
        <f t="shared" si="94"/>
        <v>15.008474377446582</v>
      </c>
      <c r="P83" s="11">
        <f t="shared" si="94"/>
        <v>15.996998351039052</v>
      </c>
      <c r="Q83" s="11">
        <f t="shared" si="94"/>
        <v>17.890158261671893</v>
      </c>
      <c r="S83" s="40">
        <f t="shared" si="95"/>
        <v>1.0461735283920914</v>
      </c>
      <c r="T83" s="40">
        <f t="shared" si="96"/>
        <v>1.1777868847397066</v>
      </c>
      <c r="W83" t="str">
        <f t="shared" si="97"/>
        <v>Administrative and secretarial occupations</v>
      </c>
      <c r="X83" s="11">
        <f t="shared" si="97"/>
        <v>41.038174676819651</v>
      </c>
      <c r="Y83" s="11">
        <f t="shared" si="97"/>
        <v>37.735249006693934</v>
      </c>
      <c r="Z83" s="11">
        <f t="shared" si="97"/>
        <v>37.382973749588885</v>
      </c>
      <c r="AA83" s="11">
        <f t="shared" si="97"/>
        <v>37.018318737332798</v>
      </c>
      <c r="AB83" s="11">
        <f t="shared" si="97"/>
        <v>32.799981599870364</v>
      </c>
      <c r="AD83" s="40">
        <f t="shared" si="98"/>
        <v>-1.8484500703491391</v>
      </c>
      <c r="AE83" s="40">
        <f t="shared" si="99"/>
        <v>-0.86812582962524365</v>
      </c>
    </row>
    <row r="84" spans="1:31" x14ac:dyDescent="0.2">
      <c r="A84" t="str">
        <f t="shared" si="92"/>
        <v>Skilled trades occupations</v>
      </c>
      <c r="B84" s="11">
        <f t="shared" si="92"/>
        <v>57.022281878372624</v>
      </c>
      <c r="C84" s="11">
        <f t="shared" si="92"/>
        <v>56.025309387048878</v>
      </c>
      <c r="D84" s="11">
        <f t="shared" si="92"/>
        <v>48.201409740293336</v>
      </c>
      <c r="E84" s="11">
        <f t="shared" si="92"/>
        <v>46.414672245801022</v>
      </c>
      <c r="F84" s="11">
        <f t="shared" si="92"/>
        <v>42.717778350003464</v>
      </c>
      <c r="H84" s="40">
        <f t="shared" si="100"/>
        <v>-3.3052200267863929</v>
      </c>
      <c r="I84" s="40">
        <f t="shared" si="93"/>
        <v>-0.80192118455448824</v>
      </c>
      <c r="L84" t="str">
        <f t="shared" si="94"/>
        <v>Skilled trades occupations</v>
      </c>
      <c r="M84" s="11">
        <f t="shared" si="94"/>
        <v>51.499546209739776</v>
      </c>
      <c r="N84" s="11">
        <f t="shared" si="94"/>
        <v>51.283808918420398</v>
      </c>
      <c r="O84" s="11">
        <f t="shared" si="94"/>
        <v>42.762535557819966</v>
      </c>
      <c r="P84" s="11">
        <f t="shared" si="94"/>
        <v>40.814032300744735</v>
      </c>
      <c r="Q84" s="11">
        <f t="shared" si="94"/>
        <v>36.929937199063019</v>
      </c>
      <c r="S84" s="40">
        <f t="shared" si="95"/>
        <v>-3.6499356132972949</v>
      </c>
      <c r="T84" s="40">
        <f t="shared" si="96"/>
        <v>-0.9728360576124695</v>
      </c>
      <c r="W84" t="str">
        <f t="shared" si="97"/>
        <v>Skilled trades occupations</v>
      </c>
      <c r="X84" s="11">
        <f t="shared" si="97"/>
        <v>5.5227356686328699</v>
      </c>
      <c r="Y84" s="11">
        <f t="shared" si="97"/>
        <v>4.7415004686284892</v>
      </c>
      <c r="Z84" s="11">
        <f t="shared" si="97"/>
        <v>5.4388741824733735</v>
      </c>
      <c r="AA84" s="11">
        <f t="shared" si="97"/>
        <v>5.6006399450562938</v>
      </c>
      <c r="AB84" s="11">
        <f t="shared" si="97"/>
        <v>5.7878411509404177</v>
      </c>
      <c r="AD84" s="40">
        <f t="shared" si="98"/>
        <v>-0.3055570606481095</v>
      </c>
      <c r="AE84" s="40">
        <f t="shared" si="99"/>
        <v>0.41544242032345302</v>
      </c>
    </row>
    <row r="85" spans="1:31" x14ac:dyDescent="0.2">
      <c r="A85" t="str">
        <f t="shared" si="92"/>
        <v>Caring, leisure and other service occupations</v>
      </c>
      <c r="B85" s="11">
        <f t="shared" si="92"/>
        <v>44.888544099919969</v>
      </c>
      <c r="C85" s="11">
        <f t="shared" si="92"/>
        <v>43.233422460822297</v>
      </c>
      <c r="D85" s="11">
        <f t="shared" si="92"/>
        <v>42.778931764001705</v>
      </c>
      <c r="E85" s="11">
        <f t="shared" si="92"/>
        <v>42.066755184927395</v>
      </c>
      <c r="F85" s="11">
        <f t="shared" si="92"/>
        <v>42.832993401885005</v>
      </c>
      <c r="H85" s="40">
        <f t="shared" si="100"/>
        <v>-0.95811825193434785</v>
      </c>
      <c r="I85" s="40">
        <f t="shared" si="93"/>
        <v>8.4199984877075806E-3</v>
      </c>
      <c r="L85" t="str">
        <f t="shared" si="94"/>
        <v>Caring, leisure and other service occupations</v>
      </c>
      <c r="M85" s="11">
        <f t="shared" si="94"/>
        <v>7.767996663922867</v>
      </c>
      <c r="N85" s="11">
        <f t="shared" si="94"/>
        <v>7.9346772410716158</v>
      </c>
      <c r="O85" s="11">
        <f t="shared" si="94"/>
        <v>7.9096282301930714</v>
      </c>
      <c r="P85" s="11">
        <f t="shared" si="94"/>
        <v>8.0656927273740244</v>
      </c>
      <c r="Q85" s="11">
        <f t="shared" si="94"/>
        <v>8.7976191388740492</v>
      </c>
      <c r="S85" s="40">
        <f t="shared" si="95"/>
        <v>0.36202331059127513</v>
      </c>
      <c r="T85" s="40">
        <f t="shared" si="96"/>
        <v>0.71185742306345556</v>
      </c>
      <c r="W85" t="str">
        <f t="shared" si="97"/>
        <v>Caring, leisure and other service occupations</v>
      </c>
      <c r="X85" s="11">
        <f t="shared" si="97"/>
        <v>37.120547435997089</v>
      </c>
      <c r="Y85" s="11">
        <f t="shared" si="97"/>
        <v>35.298745219750671</v>
      </c>
      <c r="Z85" s="11">
        <f t="shared" si="97"/>
        <v>34.869303533808633</v>
      </c>
      <c r="AA85" s="11">
        <f t="shared" si="97"/>
        <v>34.00106245755336</v>
      </c>
      <c r="AB85" s="11">
        <f t="shared" si="97"/>
        <v>34.035374263010944</v>
      </c>
      <c r="AD85" s="40">
        <f>IF(Z$6-X$6 &lt;&gt; 0,(EXP(LN(Z13/X13)/(Z$6-X$6))-1)*100,0)</f>
        <v>-1.2434794653033321</v>
      </c>
      <c r="AE85" s="40">
        <f t="shared" si="99"/>
        <v>-0.16124641812873541</v>
      </c>
    </row>
    <row r="86" spans="1:31" x14ac:dyDescent="0.2">
      <c r="A86" t="str">
        <f t="shared" si="92"/>
        <v>Sales and customer service occupations</v>
      </c>
      <c r="B86" s="11">
        <f t="shared" si="92"/>
        <v>56.179250393666806</v>
      </c>
      <c r="C86" s="11">
        <f t="shared" si="92"/>
        <v>50.864291073074931</v>
      </c>
      <c r="D86" s="11">
        <f t="shared" si="92"/>
        <v>51.615654381792616</v>
      </c>
      <c r="E86" s="11">
        <f t="shared" si="92"/>
        <v>52.282039231625951</v>
      </c>
      <c r="F86" s="11">
        <f t="shared" si="92"/>
        <v>52.843295042919557</v>
      </c>
      <c r="H86" s="40">
        <f t="shared" si="100"/>
        <v>-1.6801744003881458</v>
      </c>
      <c r="I86" s="40">
        <f t="shared" si="93"/>
        <v>0.1568283847207752</v>
      </c>
      <c r="L86" t="str">
        <f t="shared" si="94"/>
        <v>Sales and customer service occupations</v>
      </c>
      <c r="M86" s="11">
        <f t="shared" si="94"/>
        <v>17.902471627903907</v>
      </c>
      <c r="N86" s="11">
        <f t="shared" si="94"/>
        <v>16.834299619824087</v>
      </c>
      <c r="O86" s="11">
        <f t="shared" si="94"/>
        <v>17.21652203299541</v>
      </c>
      <c r="P86" s="11">
        <f t="shared" si="94"/>
        <v>17.883588583519952</v>
      </c>
      <c r="Q86" s="11">
        <f t="shared" si="94"/>
        <v>18.932439314964466</v>
      </c>
      <c r="S86" s="40">
        <f t="shared" si="95"/>
        <v>-0.77834065945239228</v>
      </c>
      <c r="T86" s="40">
        <f t="shared" si="96"/>
        <v>0.63539217651886748</v>
      </c>
      <c r="W86" t="str">
        <f t="shared" si="97"/>
        <v>Sales and customer service occupations</v>
      </c>
      <c r="X86" s="11">
        <f t="shared" si="97"/>
        <v>38.276778765762835</v>
      </c>
      <c r="Y86" s="11">
        <f t="shared" si="97"/>
        <v>34.029991453250886</v>
      </c>
      <c r="Z86" s="11">
        <f t="shared" si="97"/>
        <v>34.399132348797153</v>
      </c>
      <c r="AA86" s="11">
        <f t="shared" si="97"/>
        <v>34.398450648105971</v>
      </c>
      <c r="AB86" s="11">
        <f t="shared" si="97"/>
        <v>33.910855727955067</v>
      </c>
      <c r="AD86" s="40">
        <f t="shared" si="98"/>
        <v>-2.1135854209258786</v>
      </c>
      <c r="AE86" s="40">
        <f t="shared" si="99"/>
        <v>-9.5262267031448467E-2</v>
      </c>
    </row>
    <row r="87" spans="1:31" x14ac:dyDescent="0.2">
      <c r="A87" t="str">
        <f t="shared" si="92"/>
        <v>Process, plant and machine operatives</v>
      </c>
      <c r="B87" s="11">
        <f t="shared" si="92"/>
        <v>38.275660553349219</v>
      </c>
      <c r="C87" s="11">
        <f t="shared" si="92"/>
        <v>40.239202154568737</v>
      </c>
      <c r="D87" s="11">
        <f t="shared" si="92"/>
        <v>35.651185636755315</v>
      </c>
      <c r="E87" s="11">
        <f t="shared" si="92"/>
        <v>35.074322526067263</v>
      </c>
      <c r="F87" s="11">
        <f t="shared" si="92"/>
        <v>32.09050347641633</v>
      </c>
      <c r="H87" s="40">
        <f t="shared" si="100"/>
        <v>-1.4105924941020587</v>
      </c>
      <c r="I87" s="40">
        <f t="shared" si="93"/>
        <v>-0.69902708981931516</v>
      </c>
      <c r="L87" t="str">
        <f t="shared" si="94"/>
        <v>Process, plant and machine operatives</v>
      </c>
      <c r="M87" s="11">
        <f t="shared" si="94"/>
        <v>34.089676670018648</v>
      </c>
      <c r="N87" s="11">
        <f t="shared" si="94"/>
        <v>36.014092281813276</v>
      </c>
      <c r="O87" s="11">
        <f t="shared" si="94"/>
        <v>32.233413473299514</v>
      </c>
      <c r="P87" s="11">
        <f t="shared" si="94"/>
        <v>31.300215780479547</v>
      </c>
      <c r="Q87" s="11">
        <f t="shared" si="94"/>
        <v>28.515538571440654</v>
      </c>
      <c r="S87" s="40">
        <f t="shared" si="95"/>
        <v>-1.1135733837675854</v>
      </c>
      <c r="T87" s="40">
        <f t="shared" si="96"/>
        <v>-0.81370103947411287</v>
      </c>
      <c r="W87" t="str">
        <f t="shared" si="97"/>
        <v>Process, plant and machine operatives</v>
      </c>
      <c r="X87" s="11">
        <f t="shared" si="97"/>
        <v>4.1859838833306231</v>
      </c>
      <c r="Y87" s="11">
        <f t="shared" si="97"/>
        <v>4.225109872755441</v>
      </c>
      <c r="Z87" s="11">
        <f t="shared" si="97"/>
        <v>3.4177721634557932</v>
      </c>
      <c r="AA87" s="11">
        <f t="shared" si="97"/>
        <v>3.7741067455877122</v>
      </c>
      <c r="AB87" s="11">
        <f t="shared" si="97"/>
        <v>3.5749649049756442</v>
      </c>
      <c r="AD87" s="40">
        <f t="shared" si="98"/>
        <v>-3.9739396953504924</v>
      </c>
      <c r="AE87" s="40">
        <f t="shared" si="99"/>
        <v>0.30022600954042744</v>
      </c>
    </row>
    <row r="88" spans="1:31" x14ac:dyDescent="0.2">
      <c r="A88" t="str">
        <f t="shared" si="92"/>
        <v>Elementary occupations</v>
      </c>
      <c r="B88" s="11">
        <f t="shared" si="92"/>
        <v>60.381229357541621</v>
      </c>
      <c r="C88" s="11">
        <f t="shared" si="92"/>
        <v>56.405347735410899</v>
      </c>
      <c r="D88" s="11">
        <f t="shared" si="92"/>
        <v>52.700836143092303</v>
      </c>
      <c r="E88" s="11">
        <f t="shared" si="92"/>
        <v>52.310248694930586</v>
      </c>
      <c r="F88" s="11">
        <f t="shared" si="92"/>
        <v>51.316808493181867</v>
      </c>
      <c r="H88" s="40">
        <f t="shared" si="100"/>
        <v>-2.6842551760280497</v>
      </c>
      <c r="I88" s="40">
        <f t="shared" si="93"/>
        <v>-0.1772625178481535</v>
      </c>
      <c r="L88" t="str">
        <f t="shared" si="94"/>
        <v>Elementary occupations</v>
      </c>
      <c r="M88" s="11">
        <f t="shared" si="94"/>
        <v>31.762202941979808</v>
      </c>
      <c r="N88" s="11">
        <f t="shared" si="94"/>
        <v>31.691088594168804</v>
      </c>
      <c r="O88" s="11">
        <f t="shared" si="94"/>
        <v>29.561837744260124</v>
      </c>
      <c r="P88" s="11">
        <f t="shared" si="94"/>
        <v>30.295858215097724</v>
      </c>
      <c r="Q88" s="11">
        <f t="shared" si="94"/>
        <v>28.959268877266563</v>
      </c>
      <c r="S88" s="40">
        <f t="shared" si="95"/>
        <v>-1.4255954087239675</v>
      </c>
      <c r="T88" s="40">
        <f t="shared" si="96"/>
        <v>-0.13719874879357663</v>
      </c>
      <c r="W88" t="str">
        <f t="shared" si="97"/>
        <v>Elementary occupations</v>
      </c>
      <c r="X88" s="11">
        <f t="shared" si="97"/>
        <v>28.619026415561841</v>
      </c>
      <c r="Y88" s="11">
        <f t="shared" si="97"/>
        <v>24.714259141242088</v>
      </c>
      <c r="Z88" s="11">
        <f t="shared" si="97"/>
        <v>23.138998398832147</v>
      </c>
      <c r="AA88" s="11">
        <f t="shared" si="97"/>
        <v>22.014390479832866</v>
      </c>
      <c r="AB88" s="11">
        <f t="shared" si="97"/>
        <v>22.357539615915222</v>
      </c>
      <c r="AD88" s="40">
        <f t="shared" si="98"/>
        <v>-4.1619562928988714</v>
      </c>
      <c r="AE88" s="40">
        <f t="shared" si="99"/>
        <v>-0.22877676784278655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489.71100000000001</v>
      </c>
      <c r="C90" s="34">
        <f t="shared" si="101"/>
        <v>483.57499999999976</v>
      </c>
      <c r="D90" s="34">
        <f t="shared" si="101"/>
        <v>478.92600000000016</v>
      </c>
      <c r="E90" s="34">
        <f t="shared" si="101"/>
        <v>482.75099999999975</v>
      </c>
      <c r="F90" s="34">
        <f t="shared" si="101"/>
        <v>492.77800000000013</v>
      </c>
      <c r="H90" s="43">
        <f>IF(D$6-B$6 &lt;&gt; 0,(EXP(LN(D18/B18)/(D$6-B$6))-1)*100,0)</f>
        <v>-0.44439610986766187</v>
      </c>
      <c r="I90" s="43">
        <f>F56</f>
        <v>0.1902652511108327</v>
      </c>
      <c r="L90" s="24" t="str">
        <f t="shared" ref="L90:Q90" si="102">L18</f>
        <v>All occupations</v>
      </c>
      <c r="M90" s="34">
        <f t="shared" si="102"/>
        <v>252.94457324179962</v>
      </c>
      <c r="N90" s="34">
        <f t="shared" si="102"/>
        <v>255.49920781538677</v>
      </c>
      <c r="O90" s="34">
        <f t="shared" si="102"/>
        <v>246.03070411508367</v>
      </c>
      <c r="P90" s="34">
        <f t="shared" si="102"/>
        <v>246.35238384990237</v>
      </c>
      <c r="Q90" s="34">
        <f t="shared" si="102"/>
        <v>248.57290530225615</v>
      </c>
      <c r="S90" s="43">
        <f>IF(O$6-M$6 &lt;&gt; 0,(EXP(LN(O18/M18)/(O$6-M$6))-1)*100,0)</f>
        <v>-0.55274759788023209</v>
      </c>
      <c r="T90" s="43">
        <f>Q56</f>
        <v>6.8555771314260383E-2</v>
      </c>
      <c r="W90" s="24" t="str">
        <f t="shared" ref="W90:AB90" si="103">W18</f>
        <v>All occupations</v>
      </c>
      <c r="X90" s="34">
        <f t="shared" si="103"/>
        <v>236.76642675820042</v>
      </c>
      <c r="Y90" s="34">
        <f t="shared" si="103"/>
        <v>228.07579218461296</v>
      </c>
      <c r="Z90" s="34">
        <f t="shared" si="103"/>
        <v>232.89529588491624</v>
      </c>
      <c r="AA90" s="34">
        <f t="shared" si="103"/>
        <v>236.39861615009738</v>
      </c>
      <c r="AB90" s="34">
        <f t="shared" si="103"/>
        <v>244.20509469774404</v>
      </c>
      <c r="AD90" s="43">
        <f>IF(Z$6-X$6 &lt;&gt; 0,(EXP(LN(Z18/X18)/(Z$6-X$6))-1)*100,0)</f>
        <v>-0.32915978512388921</v>
      </c>
      <c r="AE90" s="43">
        <f>AB56</f>
        <v>0.31662985394045329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North East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North East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North East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21.732746128315462</v>
      </c>
      <c r="C8" s="11">
        <v>24.6835989163352</v>
      </c>
      <c r="D8" s="11">
        <v>25.494593563241615</v>
      </c>
      <c r="E8" s="11">
        <v>22.592914136774038</v>
      </c>
      <c r="F8" s="11">
        <v>24.310195085041141</v>
      </c>
      <c r="G8" s="10"/>
      <c r="H8" s="11">
        <f>F8-D8</f>
        <v>-1.1843984782004746</v>
      </c>
      <c r="I8" s="11">
        <f>'RD T1'!E7</f>
        <v>12.018611066986606</v>
      </c>
      <c r="J8" s="11">
        <f>SUM(H8:I8)</f>
        <v>10.834212588786132</v>
      </c>
      <c r="L8" s="10" t="str">
        <f>name!D4</f>
        <v>11 Corporate managers and directors</v>
      </c>
      <c r="M8" s="11">
        <v>14.884311138596461</v>
      </c>
      <c r="N8" s="11">
        <v>16.622865373817437</v>
      </c>
      <c r="O8" s="11">
        <v>16.748459616244347</v>
      </c>
      <c r="P8" s="11">
        <v>14.147323096238289</v>
      </c>
      <c r="Q8" s="11">
        <v>14.505589510253001</v>
      </c>
      <c r="R8" s="10"/>
      <c r="S8" s="11">
        <f>Q8-O8</f>
        <v>-2.2428701059913454</v>
      </c>
      <c r="T8" s="11">
        <f>'RD T1'!T7</f>
        <v>6.6672359905426974</v>
      </c>
      <c r="U8" s="11">
        <f>SUM(S8:T8)</f>
        <v>4.424365884551352</v>
      </c>
      <c r="W8" s="10" t="str">
        <f>name!D4</f>
        <v>11 Corporate managers and directors</v>
      </c>
      <c r="X8" s="11">
        <v>6.8484349897189771</v>
      </c>
      <c r="Y8" s="11">
        <v>8.0607335425177578</v>
      </c>
      <c r="Z8" s="11">
        <v>8.7461339469972259</v>
      </c>
      <c r="AA8" s="11">
        <v>8.4455910405357137</v>
      </c>
      <c r="AB8" s="11">
        <v>9.8046055747881447</v>
      </c>
      <c r="AC8" s="10"/>
      <c r="AD8" s="11">
        <f>AB8-Z8</f>
        <v>1.0584716277909187</v>
      </c>
      <c r="AE8" s="11">
        <f>'RD T1'!T36</f>
        <v>5.3513750764439072</v>
      </c>
      <c r="AF8" s="11">
        <f>SUM(AD8:AE8)</f>
        <v>6.4098467042348259</v>
      </c>
    </row>
    <row r="9" spans="1:32" x14ac:dyDescent="0.2">
      <c r="A9" s="10" t="str">
        <f>name!D5</f>
        <v>12 Other managers and proprietors</v>
      </c>
      <c r="B9" s="11">
        <v>14.273459833951767</v>
      </c>
      <c r="C9" s="11">
        <v>15.284069755960411</v>
      </c>
      <c r="D9" s="11">
        <v>14.876020173966445</v>
      </c>
      <c r="E9" s="11">
        <v>15.127889131113388</v>
      </c>
      <c r="F9" s="11">
        <v>17.073743241350481</v>
      </c>
      <c r="H9" s="11">
        <f t="shared" ref="H9:H32" si="2">F9-D9</f>
        <v>2.197723067384036</v>
      </c>
      <c r="I9" s="11">
        <f>'RD T1'!E8</f>
        <v>8.8602304884198002</v>
      </c>
      <c r="J9" s="11">
        <f>SUM(H9:I9)</f>
        <v>11.057953555803836</v>
      </c>
      <c r="L9" s="10" t="str">
        <f>name!D5</f>
        <v>12 Other managers and proprietors</v>
      </c>
      <c r="M9" s="11">
        <v>8.8927695756126255</v>
      </c>
      <c r="N9" s="11">
        <v>9.4479894645183169</v>
      </c>
      <c r="O9" s="11">
        <v>8.5285878701895399</v>
      </c>
      <c r="P9" s="11">
        <v>9.4154970496312238</v>
      </c>
      <c r="Q9" s="11">
        <v>10.914761969015908</v>
      </c>
      <c r="S9" s="11">
        <f t="shared" ref="S9:S32" si="3">Q9-O9</f>
        <v>2.386174098826368</v>
      </c>
      <c r="T9" s="11">
        <f>'RD T1'!T8</f>
        <v>5.0226841506000151</v>
      </c>
      <c r="U9" s="11">
        <f>SUM(S9:T9)</f>
        <v>7.408858249426383</v>
      </c>
      <c r="W9" s="10" t="str">
        <f>name!D5</f>
        <v>12 Other managers and proprietors</v>
      </c>
      <c r="X9" s="11">
        <v>5.3806902583391274</v>
      </c>
      <c r="Y9" s="11">
        <v>5.8360802914420722</v>
      </c>
      <c r="Z9" s="11">
        <v>6.347432303776892</v>
      </c>
      <c r="AA9" s="11">
        <v>5.7123920814821423</v>
      </c>
      <c r="AB9" s="11">
        <v>6.1589812723345663</v>
      </c>
      <c r="AD9" s="11">
        <f t="shared" ref="AD9:AD32" si="4">AB9-Z9</f>
        <v>-0.18845103144232578</v>
      </c>
      <c r="AE9" s="11">
        <f>'RD T1'!T37</f>
        <v>3.8375463378197847</v>
      </c>
      <c r="AF9" s="11">
        <f>SUM(AD9:AE9)</f>
        <v>3.6490953063774589</v>
      </c>
    </row>
    <row r="10" spans="1:32" x14ac:dyDescent="0.2">
      <c r="A10" s="10" t="str">
        <f>name!D6</f>
        <v>21 Science, research, engineering and technology professionals</v>
      </c>
      <c r="B10" s="11">
        <v>21.426021449350184</v>
      </c>
      <c r="C10" s="11">
        <v>22.37568539968057</v>
      </c>
      <c r="D10" s="11">
        <v>23.46501028467237</v>
      </c>
      <c r="E10" s="11">
        <v>28.440045818154424</v>
      </c>
      <c r="F10" s="11">
        <v>31.879962808876176</v>
      </c>
      <c r="G10" s="11"/>
      <c r="H10" s="11">
        <f t="shared" si="2"/>
        <v>8.4149525242038052</v>
      </c>
      <c r="I10" s="11">
        <f>'RD T1'!E9</f>
        <v>10.592360467796079</v>
      </c>
      <c r="J10" s="11">
        <f t="shared" ref="J10:J32" si="5">SUM(H10:I10)</f>
        <v>19.007312991999882</v>
      </c>
      <c r="L10" s="10" t="str">
        <f>name!D6</f>
        <v>21 Science, research, engineering and technology professionals</v>
      </c>
      <c r="M10" s="11">
        <v>17.94154549787142</v>
      </c>
      <c r="N10" s="11">
        <v>18.893759731497138</v>
      </c>
      <c r="O10" s="11">
        <v>19.119391249082152</v>
      </c>
      <c r="P10" s="11">
        <v>22.548372574569751</v>
      </c>
      <c r="Q10" s="11">
        <v>24.583328387780572</v>
      </c>
      <c r="R10" s="11"/>
      <c r="S10" s="11">
        <f t="shared" si="3"/>
        <v>5.4639371386984195</v>
      </c>
      <c r="T10" s="11">
        <f>'RD T1'!T9</f>
        <v>7.3843024907766814</v>
      </c>
      <c r="U10" s="11">
        <f t="shared" ref="U10:U32" si="6">SUM(S10:T10)</f>
        <v>12.848239629475101</v>
      </c>
      <c r="W10" s="10" t="str">
        <f>name!D6</f>
        <v>21 Science, research, engineering and technology professionals</v>
      </c>
      <c r="X10" s="11">
        <v>3.4844759514787418</v>
      </c>
      <c r="Y10" s="11">
        <v>3.4819256681834228</v>
      </c>
      <c r="Z10" s="11">
        <v>4.345619035590226</v>
      </c>
      <c r="AA10" s="11">
        <v>5.8916732435846901</v>
      </c>
      <c r="AB10" s="11">
        <v>7.2966344210956313</v>
      </c>
      <c r="AC10" s="11"/>
      <c r="AD10" s="11">
        <f t="shared" si="4"/>
        <v>2.9510153855054053</v>
      </c>
      <c r="AE10" s="11">
        <f>'RD T1'!T38</f>
        <v>3.2080579770193949</v>
      </c>
      <c r="AF10" s="11">
        <f t="shared" ref="AF10:AF32" si="7">SUM(AD10:AE10)</f>
        <v>6.1590733625248006</v>
      </c>
    </row>
    <row r="11" spans="1:32" x14ac:dyDescent="0.2">
      <c r="A11" s="10" t="str">
        <f>name!D7</f>
        <v>22 Health professionals</v>
      </c>
      <c r="B11" s="11">
        <v>27.572687353088561</v>
      </c>
      <c r="C11" s="11">
        <v>27.845345060706592</v>
      </c>
      <c r="D11" s="11">
        <v>29.071675612099103</v>
      </c>
      <c r="E11" s="11">
        <v>28.849548232654982</v>
      </c>
      <c r="F11" s="11">
        <v>30.934400308108977</v>
      </c>
      <c r="G11" s="11"/>
      <c r="H11" s="11">
        <f t="shared" si="2"/>
        <v>1.8627246960098738</v>
      </c>
      <c r="I11" s="11">
        <f>'RD T1'!E10</f>
        <v>16.095361757209048</v>
      </c>
      <c r="J11" s="11">
        <f t="shared" si="5"/>
        <v>17.958086453218922</v>
      </c>
      <c r="L11" s="10" t="str">
        <f>name!D7</f>
        <v>22 Health professionals</v>
      </c>
      <c r="M11" s="11">
        <v>6.7810987893322192</v>
      </c>
      <c r="N11" s="11">
        <v>6.8323181000760105</v>
      </c>
      <c r="O11" s="11">
        <v>7.7989565393095575</v>
      </c>
      <c r="P11" s="11">
        <v>7.7810772733627704</v>
      </c>
      <c r="Q11" s="11">
        <v>8.4601981380874083</v>
      </c>
      <c r="R11" s="11"/>
      <c r="S11" s="11">
        <f t="shared" si="3"/>
        <v>0.66124159877785083</v>
      </c>
      <c r="T11" s="11">
        <f>'RD T1'!T10</f>
        <v>3.1088461255392308</v>
      </c>
      <c r="U11" s="11">
        <f t="shared" si="6"/>
        <v>3.7700877243170816</v>
      </c>
      <c r="W11" s="10" t="str">
        <f>name!D7</f>
        <v>22 Health professionals</v>
      </c>
      <c r="X11" s="11">
        <v>20.791588563756335</v>
      </c>
      <c r="Y11" s="11">
        <v>21.013026960630601</v>
      </c>
      <c r="Z11" s="11">
        <v>21.272719072789528</v>
      </c>
      <c r="AA11" s="11">
        <v>21.06847095929221</v>
      </c>
      <c r="AB11" s="11">
        <v>22.474202170021591</v>
      </c>
      <c r="AC11" s="11"/>
      <c r="AD11" s="11">
        <f t="shared" si="4"/>
        <v>1.2014830972320638</v>
      </c>
      <c r="AE11" s="11">
        <f>'RD T1'!T39</f>
        <v>12.986515631669818</v>
      </c>
      <c r="AF11" s="11">
        <f t="shared" si="7"/>
        <v>14.187998728901881</v>
      </c>
    </row>
    <row r="12" spans="1:32" x14ac:dyDescent="0.2">
      <c r="A12" s="10" t="str">
        <f>name!D8</f>
        <v>23 Teaching and other educational professionals</v>
      </c>
      <c r="B12" s="11">
        <v>21.073206393473658</v>
      </c>
      <c r="C12" s="11">
        <v>21.064663212375542</v>
      </c>
      <c r="D12" s="11">
        <v>22.124493247781583</v>
      </c>
      <c r="E12" s="11">
        <v>22.864573174949591</v>
      </c>
      <c r="F12" s="11">
        <v>24.241951647744695</v>
      </c>
      <c r="G12" s="11"/>
      <c r="H12" s="11">
        <f t="shared" si="2"/>
        <v>2.1174583999631125</v>
      </c>
      <c r="I12" s="11">
        <f>'RD T1'!E11</f>
        <v>11.616763644088325</v>
      </c>
      <c r="J12" s="11">
        <f t="shared" si="5"/>
        <v>13.734222044051437</v>
      </c>
      <c r="L12" s="10" t="str">
        <f>name!D8</f>
        <v>23 Teaching and other educational professionals</v>
      </c>
      <c r="M12" s="11">
        <v>8.9473037791800003</v>
      </c>
      <c r="N12" s="11">
        <v>7.4491986146062397</v>
      </c>
      <c r="O12" s="11">
        <v>7.2766866949068367</v>
      </c>
      <c r="P12" s="11">
        <v>7.7869889850800345</v>
      </c>
      <c r="Q12" s="11">
        <v>8.1451979725986963</v>
      </c>
      <c r="R12" s="11"/>
      <c r="S12" s="11">
        <f t="shared" si="3"/>
        <v>0.86851127769185954</v>
      </c>
      <c r="T12" s="11">
        <f>'RD T1'!T11</f>
        <v>3.4026634333939798</v>
      </c>
      <c r="U12" s="11">
        <f t="shared" si="6"/>
        <v>4.2711747110858393</v>
      </c>
      <c r="W12" s="10" t="str">
        <f>name!D8</f>
        <v>23 Teaching and other educational professionals</v>
      </c>
      <c r="X12" s="11">
        <v>12.125902614293675</v>
      </c>
      <c r="Y12" s="11">
        <v>13.615464597769291</v>
      </c>
      <c r="Z12" s="11">
        <v>14.847806552874715</v>
      </c>
      <c r="AA12" s="11">
        <v>15.077584189869562</v>
      </c>
      <c r="AB12" s="11">
        <v>16.096753675146001</v>
      </c>
      <c r="AC12" s="11"/>
      <c r="AD12" s="11">
        <f t="shared" si="4"/>
        <v>1.2489471222712858</v>
      </c>
      <c r="AE12" s="11">
        <f>'RD T1'!T40</f>
        <v>8.2141002106943422</v>
      </c>
      <c r="AF12" s="11">
        <f t="shared" si="7"/>
        <v>9.4630473329656279</v>
      </c>
    </row>
    <row r="13" spans="1:32" x14ac:dyDescent="0.2">
      <c r="A13" s="10" t="str">
        <f>name!D9</f>
        <v>24 Business, media and public service professionals</v>
      </c>
      <c r="B13" s="11">
        <v>20.053361439408224</v>
      </c>
      <c r="C13" s="11">
        <v>21.593011873697176</v>
      </c>
      <c r="D13" s="11">
        <v>24.553019739388649</v>
      </c>
      <c r="E13" s="11">
        <v>25.062874489344967</v>
      </c>
      <c r="F13" s="11">
        <v>28.101870593411583</v>
      </c>
      <c r="G13" s="11"/>
      <c r="H13" s="11">
        <f t="shared" si="2"/>
        <v>3.548850854022934</v>
      </c>
      <c r="I13" s="11">
        <f>'RD T1'!E12</f>
        <v>12.694510445617389</v>
      </c>
      <c r="J13" s="11">
        <f t="shared" si="5"/>
        <v>16.243361299640323</v>
      </c>
      <c r="L13" s="10" t="str">
        <f>name!D9</f>
        <v>24 Business, media and public service professionals</v>
      </c>
      <c r="M13" s="11">
        <v>10.915253211012725</v>
      </c>
      <c r="N13" s="11">
        <v>11.067885432170694</v>
      </c>
      <c r="O13" s="11">
        <v>12.246823630457799</v>
      </c>
      <c r="P13" s="11">
        <v>12.609706416640142</v>
      </c>
      <c r="Q13" s="11">
        <v>13.641816698455159</v>
      </c>
      <c r="R13" s="11"/>
      <c r="S13" s="11">
        <f t="shared" si="3"/>
        <v>1.3949930679973601</v>
      </c>
      <c r="T13" s="11">
        <f>'RD T1'!T12</f>
        <v>5.4430785706993099</v>
      </c>
      <c r="U13" s="11">
        <f t="shared" si="6"/>
        <v>6.83807163869667</v>
      </c>
      <c r="W13" s="10" t="str">
        <f>name!D9</f>
        <v>24 Business, media and public service professionals</v>
      </c>
      <c r="X13" s="11">
        <v>9.1381082283954829</v>
      </c>
      <c r="Y13" s="11">
        <v>10.525126441526474</v>
      </c>
      <c r="Z13" s="11">
        <v>12.306196108930839</v>
      </c>
      <c r="AA13" s="11">
        <v>12.453168072704806</v>
      </c>
      <c r="AB13" s="11">
        <v>14.460053894956438</v>
      </c>
      <c r="AC13" s="11"/>
      <c r="AD13" s="11">
        <f t="shared" si="4"/>
        <v>2.1538577860255987</v>
      </c>
      <c r="AE13" s="11">
        <f>'RD T1'!T41</f>
        <v>7.2514318749180777</v>
      </c>
      <c r="AF13" s="11">
        <f t="shared" si="7"/>
        <v>9.4052896609436765</v>
      </c>
    </row>
    <row r="14" spans="1:32" x14ac:dyDescent="0.2">
      <c r="A14" s="10" t="str">
        <f>name!D10</f>
        <v>31 Science, engineering and technology associate professionals</v>
      </c>
      <c r="B14" s="11">
        <v>9.0554566906705674</v>
      </c>
      <c r="C14" s="11">
        <v>9.8720265188058907</v>
      </c>
      <c r="D14" s="11">
        <v>10.660548134316841</v>
      </c>
      <c r="E14" s="11">
        <v>9.8510600660076371</v>
      </c>
      <c r="F14" s="11">
        <v>10.271157986011254</v>
      </c>
      <c r="G14" s="11"/>
      <c r="H14" s="11">
        <f t="shared" si="2"/>
        <v>-0.38939014830558705</v>
      </c>
      <c r="I14" s="11">
        <f>'RD T1'!E13</f>
        <v>3.9172717479399597</v>
      </c>
      <c r="J14" s="11">
        <f t="shared" si="5"/>
        <v>3.5278815996343726</v>
      </c>
      <c r="L14" s="10" t="str">
        <f>name!D10</f>
        <v>31 Science, engineering and technology associate professionals</v>
      </c>
      <c r="M14" s="11">
        <v>7.3355241694617614</v>
      </c>
      <c r="N14" s="11">
        <v>8.1832916879174391</v>
      </c>
      <c r="O14" s="11">
        <v>8.5927660733081268</v>
      </c>
      <c r="P14" s="11">
        <v>7.648065516475083</v>
      </c>
      <c r="Q14" s="11">
        <v>7.6672436083426661</v>
      </c>
      <c r="R14" s="11"/>
      <c r="S14" s="11">
        <f t="shared" si="3"/>
        <v>-0.92552246496546076</v>
      </c>
      <c r="T14" s="11">
        <f>'RD T1'!T13</f>
        <v>2.7352229953619545</v>
      </c>
      <c r="U14" s="11">
        <f t="shared" si="6"/>
        <v>1.8097005303964937</v>
      </c>
      <c r="W14" s="10" t="str">
        <f>name!D10</f>
        <v>31 Science, engineering and technology associate professionals</v>
      </c>
      <c r="X14" s="11">
        <v>1.7199325212088044</v>
      </c>
      <c r="Y14" s="11">
        <v>1.6887348308884231</v>
      </c>
      <c r="Z14" s="11">
        <v>2.0677820610086952</v>
      </c>
      <c r="AA14" s="11">
        <v>2.2029945495325478</v>
      </c>
      <c r="AB14" s="11">
        <v>2.6039143776685778</v>
      </c>
      <c r="AC14" s="11"/>
      <c r="AD14" s="11">
        <f t="shared" si="4"/>
        <v>0.53613231665988259</v>
      </c>
      <c r="AE14" s="11">
        <f>'RD T1'!T42</f>
        <v>1.1820487525780057</v>
      </c>
      <c r="AF14" s="11">
        <f t="shared" si="7"/>
        <v>1.7181810692378883</v>
      </c>
    </row>
    <row r="15" spans="1:32" x14ac:dyDescent="0.2">
      <c r="A15" s="10" t="str">
        <f>name!D11</f>
        <v>32 Health and social care associate professionals</v>
      </c>
      <c r="B15" s="11">
        <v>9.6622274795413894</v>
      </c>
      <c r="C15" s="11">
        <v>9.7417880098546465</v>
      </c>
      <c r="D15" s="11">
        <v>10.366699906328211</v>
      </c>
      <c r="E15" s="11">
        <v>16.378111307283991</v>
      </c>
      <c r="F15" s="11">
        <v>18.994297606717303</v>
      </c>
      <c r="G15" s="11"/>
      <c r="H15" s="11">
        <f t="shared" si="2"/>
        <v>8.6275977003890922</v>
      </c>
      <c r="I15" s="11">
        <f>'RD T1'!E14</f>
        <v>9.8605536340774318</v>
      </c>
      <c r="J15" s="11">
        <f t="shared" si="5"/>
        <v>18.488151334466522</v>
      </c>
      <c r="L15" s="10" t="str">
        <f>name!D11</f>
        <v>32 Health and social care associate professionals</v>
      </c>
      <c r="M15" s="11">
        <v>2.2430780111794442</v>
      </c>
      <c r="N15" s="11">
        <v>2.1520031562862441</v>
      </c>
      <c r="O15" s="11">
        <v>2.3891083528311832</v>
      </c>
      <c r="P15" s="11">
        <v>3.2014201627734069</v>
      </c>
      <c r="Q15" s="11">
        <v>3.6164723267384646</v>
      </c>
      <c r="R15" s="11"/>
      <c r="S15" s="11">
        <f t="shared" si="3"/>
        <v>1.2273639739072815</v>
      </c>
      <c r="T15" s="11">
        <f>'RD T1'!T14</f>
        <v>1.5816352987589437</v>
      </c>
      <c r="U15" s="11">
        <f t="shared" si="6"/>
        <v>2.8089992726662252</v>
      </c>
      <c r="W15" s="10" t="str">
        <f>name!D11</f>
        <v>32 Health and social care associate professionals</v>
      </c>
      <c r="X15" s="11">
        <v>7.4191494683619457</v>
      </c>
      <c r="Y15" s="11">
        <v>7.5897848535684105</v>
      </c>
      <c r="Z15" s="11">
        <v>7.9775915534970325</v>
      </c>
      <c r="AA15" s="11">
        <v>13.176691144510594</v>
      </c>
      <c r="AB15" s="11">
        <v>15.377825279978847</v>
      </c>
      <c r="AC15" s="11"/>
      <c r="AD15" s="11">
        <f t="shared" si="4"/>
        <v>7.4002337264818143</v>
      </c>
      <c r="AE15" s="11">
        <f>'RD T1'!T43</f>
        <v>8.2789183353184885</v>
      </c>
      <c r="AF15" s="11">
        <f t="shared" si="7"/>
        <v>15.679152061800302</v>
      </c>
    </row>
    <row r="16" spans="1:32" x14ac:dyDescent="0.2">
      <c r="A16" s="10" t="str">
        <f>name!D12</f>
        <v>33 Protective service occupations</v>
      </c>
      <c r="B16" s="11">
        <v>6.3572759436806416</v>
      </c>
      <c r="C16" s="11">
        <v>6.7089345467370745</v>
      </c>
      <c r="D16" s="11">
        <v>7.0349632192483194</v>
      </c>
      <c r="E16" s="11">
        <v>5.6099252766137422</v>
      </c>
      <c r="F16" s="11">
        <v>5.9388024787928382</v>
      </c>
      <c r="G16" s="11"/>
      <c r="H16" s="11">
        <f t="shared" si="2"/>
        <v>-1.0961607404554812</v>
      </c>
      <c r="I16" s="11">
        <f>'RD T1'!E15</f>
        <v>2.0521144184340496</v>
      </c>
      <c r="J16" s="11">
        <f t="shared" si="5"/>
        <v>0.95595367797856845</v>
      </c>
      <c r="L16" s="10" t="str">
        <f>name!D12</f>
        <v>33 Protective service occupations</v>
      </c>
      <c r="M16" s="11">
        <v>4.7816311174126778</v>
      </c>
      <c r="N16" s="11">
        <v>4.9256962993964351</v>
      </c>
      <c r="O16" s="11">
        <v>5.0779484960262433</v>
      </c>
      <c r="P16" s="11">
        <v>3.9351484294568246</v>
      </c>
      <c r="Q16" s="11">
        <v>3.7707948614049727</v>
      </c>
      <c r="R16" s="11"/>
      <c r="S16" s="11">
        <f t="shared" si="3"/>
        <v>-1.3071536346212707</v>
      </c>
      <c r="T16" s="11">
        <f>'RD T1'!T15</f>
        <v>1.0929117787694156</v>
      </c>
      <c r="U16" s="11">
        <f t="shared" si="6"/>
        <v>-0.21424185585185507</v>
      </c>
      <c r="W16" s="10" t="str">
        <f>name!D12</f>
        <v>33 Protective service occupations</v>
      </c>
      <c r="X16" s="11">
        <v>1.5756448262679641</v>
      </c>
      <c r="Y16" s="11">
        <v>1.7832382473406383</v>
      </c>
      <c r="Z16" s="11">
        <v>1.9570147232220754</v>
      </c>
      <c r="AA16" s="11">
        <v>1.6747768471569169</v>
      </c>
      <c r="AB16" s="11">
        <v>2.1680076173878797</v>
      </c>
      <c r="AC16" s="11"/>
      <c r="AD16" s="11">
        <f t="shared" si="4"/>
        <v>0.21099289416580436</v>
      </c>
      <c r="AE16" s="11">
        <f>'RD T1'!T44</f>
        <v>0.95920263966463359</v>
      </c>
      <c r="AF16" s="11">
        <f t="shared" si="7"/>
        <v>1.170195533830438</v>
      </c>
    </row>
    <row r="17" spans="1:32" x14ac:dyDescent="0.2">
      <c r="A17" s="10" t="str">
        <f>name!D13</f>
        <v>34 Culture, media and sports occupations</v>
      </c>
      <c r="B17" s="11">
        <v>5.8966157276684088</v>
      </c>
      <c r="C17" s="11">
        <v>6.1131088434724585</v>
      </c>
      <c r="D17" s="11">
        <v>5.7434457670382706</v>
      </c>
      <c r="E17" s="11">
        <v>4.9313016564065997</v>
      </c>
      <c r="F17" s="11">
        <v>5.4450508046056658</v>
      </c>
      <c r="G17" s="11"/>
      <c r="H17" s="11">
        <f t="shared" si="2"/>
        <v>-0.29839496243260477</v>
      </c>
      <c r="I17" s="11">
        <f>'RD T1'!E16</f>
        <v>2.5542615903893902</v>
      </c>
      <c r="J17" s="11">
        <f t="shared" si="5"/>
        <v>2.2558666279567854</v>
      </c>
      <c r="L17" s="10" t="str">
        <f>name!D13</f>
        <v>34 Culture, media and sports occupations</v>
      </c>
      <c r="M17" s="11">
        <v>2.5649209536208408</v>
      </c>
      <c r="N17" s="11">
        <v>2.9125260588112298</v>
      </c>
      <c r="O17" s="11">
        <v>2.4674937064074252</v>
      </c>
      <c r="P17" s="11">
        <v>2.0951160267743316</v>
      </c>
      <c r="Q17" s="11">
        <v>2.2350094278523809</v>
      </c>
      <c r="R17" s="11"/>
      <c r="S17" s="11">
        <f t="shared" si="3"/>
        <v>-0.23248427855504428</v>
      </c>
      <c r="T17" s="11">
        <f>'RD T1'!T16</f>
        <v>0.87512408381258966</v>
      </c>
      <c r="U17" s="11">
        <f t="shared" si="6"/>
        <v>0.64263980525754538</v>
      </c>
      <c r="W17" s="10" t="str">
        <f>name!D13</f>
        <v>34 Culture, media and sports occupations</v>
      </c>
      <c r="X17" s="11">
        <v>3.3316947740475724</v>
      </c>
      <c r="Y17" s="11">
        <v>3.2005827846612318</v>
      </c>
      <c r="Z17" s="11">
        <v>3.2759520606308432</v>
      </c>
      <c r="AA17" s="11">
        <v>2.8361856296322672</v>
      </c>
      <c r="AB17" s="11">
        <v>3.2100413767532885</v>
      </c>
      <c r="AC17" s="11"/>
      <c r="AD17" s="11">
        <f t="shared" si="4"/>
        <v>-6.5910683877554721E-2</v>
      </c>
      <c r="AE17" s="11">
        <f>'RD T1'!T45</f>
        <v>1.6791375065768008</v>
      </c>
      <c r="AF17" s="11">
        <f t="shared" si="7"/>
        <v>1.6132268226992461</v>
      </c>
    </row>
    <row r="18" spans="1:32" x14ac:dyDescent="0.2">
      <c r="A18" s="10" t="str">
        <f>name!D14</f>
        <v>35 Business and public service associate professionals</v>
      </c>
      <c r="B18" s="11">
        <v>20.575349082820935</v>
      </c>
      <c r="C18" s="11">
        <v>21.093783119003387</v>
      </c>
      <c r="D18" s="11">
        <v>22.196064558948006</v>
      </c>
      <c r="E18" s="11">
        <v>21.879401738972422</v>
      </c>
      <c r="F18" s="11">
        <v>23.095048813391642</v>
      </c>
      <c r="G18" s="11"/>
      <c r="H18" s="11">
        <f t="shared" si="2"/>
        <v>0.89898425444363639</v>
      </c>
      <c r="I18" s="11">
        <f>'RD T1'!E17</f>
        <v>10.338121551344488</v>
      </c>
      <c r="J18" s="11">
        <f t="shared" si="5"/>
        <v>11.237105805788124</v>
      </c>
      <c r="L18" s="10" t="str">
        <f>name!D14</f>
        <v>35 Business and public service associate professionals</v>
      </c>
      <c r="M18" s="11">
        <v>10.387791366594064</v>
      </c>
      <c r="N18" s="11">
        <v>10.557544315240234</v>
      </c>
      <c r="O18" s="11">
        <v>11.092070470305783</v>
      </c>
      <c r="P18" s="11">
        <v>10.827282360645482</v>
      </c>
      <c r="Q18" s="11">
        <v>11.007531038446258</v>
      </c>
      <c r="R18" s="11"/>
      <c r="S18" s="11">
        <f t="shared" si="3"/>
        <v>-8.4539431859525394E-2</v>
      </c>
      <c r="T18" s="11">
        <f>'RD T1'!T17</f>
        <v>4.1160446092127918</v>
      </c>
      <c r="U18" s="11">
        <f t="shared" si="6"/>
        <v>4.0315051773532664</v>
      </c>
      <c r="W18" s="10" t="str">
        <f>name!D14</f>
        <v>35 Business and public service associate professionals</v>
      </c>
      <c r="X18" s="11">
        <v>10.187557716226868</v>
      </c>
      <c r="Y18" s="11">
        <v>10.536238803763151</v>
      </c>
      <c r="Z18" s="11">
        <v>11.103994088642223</v>
      </c>
      <c r="AA18" s="11">
        <v>11.052119378326919</v>
      </c>
      <c r="AB18" s="11">
        <v>12.087517774945438</v>
      </c>
      <c r="AC18" s="11"/>
      <c r="AD18" s="11">
        <f t="shared" si="4"/>
        <v>0.98352368630321507</v>
      </c>
      <c r="AE18" s="11">
        <f>'RD T1'!T46</f>
        <v>6.2220769421316966</v>
      </c>
      <c r="AF18" s="11">
        <f t="shared" si="7"/>
        <v>7.2056006284349117</v>
      </c>
    </row>
    <row r="19" spans="1:32" x14ac:dyDescent="0.2">
      <c r="A19" s="10" t="str">
        <f>name!D15</f>
        <v>41 Administrative occupations</v>
      </c>
      <c r="B19" s="11">
        <v>45.581332961093814</v>
      </c>
      <c r="C19" s="11">
        <v>42.127551018988008</v>
      </c>
      <c r="D19" s="11">
        <v>44.05591851005456</v>
      </c>
      <c r="E19" s="11">
        <v>45.007763743603086</v>
      </c>
      <c r="F19" s="11">
        <v>44.019474661640601</v>
      </c>
      <c r="G19" s="11"/>
      <c r="H19" s="11">
        <f t="shared" si="2"/>
        <v>-3.6443848413959756E-2</v>
      </c>
      <c r="I19" s="11">
        <f>'RD T1'!E18</f>
        <v>22.542848731657614</v>
      </c>
      <c r="J19" s="11">
        <f t="shared" si="5"/>
        <v>22.506404883243654</v>
      </c>
      <c r="L19" s="10" t="str">
        <f>name!D15</f>
        <v>41 Administrative occupations</v>
      </c>
      <c r="M19" s="11">
        <v>13.596877625623446</v>
      </c>
      <c r="N19" s="11">
        <v>12.20140866621996</v>
      </c>
      <c r="O19" s="11">
        <v>14.551244240582312</v>
      </c>
      <c r="P19" s="11">
        <v>15.522336694430299</v>
      </c>
      <c r="Q19" s="11">
        <v>17.340960342556251</v>
      </c>
      <c r="R19" s="11"/>
      <c r="S19" s="11">
        <f t="shared" si="3"/>
        <v>2.7897161019739389</v>
      </c>
      <c r="T19" s="11">
        <f>'RD T1'!T18</f>
        <v>5.9935504079104724</v>
      </c>
      <c r="U19" s="11">
        <f t="shared" si="6"/>
        <v>8.7832665098844114</v>
      </c>
      <c r="W19" s="10" t="str">
        <f>name!D15</f>
        <v>41 Administrative occupations</v>
      </c>
      <c r="X19" s="11">
        <v>31.984455335470354</v>
      </c>
      <c r="Y19" s="11">
        <v>29.926142352767997</v>
      </c>
      <c r="Z19" s="11">
        <v>29.50467426947225</v>
      </c>
      <c r="AA19" s="11">
        <v>29.48542704917282</v>
      </c>
      <c r="AB19" s="11">
        <v>26.678514319084424</v>
      </c>
      <c r="AC19" s="11"/>
      <c r="AD19" s="11">
        <f t="shared" si="4"/>
        <v>-2.8261599503878259</v>
      </c>
      <c r="AE19" s="11">
        <f>'RD T1'!T47</f>
        <v>16.549298323747141</v>
      </c>
      <c r="AF19" s="11">
        <f t="shared" si="7"/>
        <v>13.723138373359316</v>
      </c>
    </row>
    <row r="20" spans="1:32" x14ac:dyDescent="0.2">
      <c r="A20" s="10" t="str">
        <f>name!D16</f>
        <v>42 Secretarial and related occupations</v>
      </c>
      <c r="B20" s="11">
        <v>9.7042932340862418</v>
      </c>
      <c r="C20" s="11">
        <v>8.30386091345712</v>
      </c>
      <c r="D20" s="11">
        <v>8.3355296169808994</v>
      </c>
      <c r="E20" s="11">
        <v>8.0075533447687288</v>
      </c>
      <c r="F20" s="11">
        <v>6.6706651999015758</v>
      </c>
      <c r="G20" s="11"/>
      <c r="H20" s="11">
        <f t="shared" si="2"/>
        <v>-1.6648644170793236</v>
      </c>
      <c r="I20" s="11">
        <f>'RD T1'!E19</f>
        <v>4.08646710809907</v>
      </c>
      <c r="J20" s="11">
        <f t="shared" si="5"/>
        <v>2.4216026910197463</v>
      </c>
      <c r="L20" s="10" t="str">
        <f>name!D16</f>
        <v>42 Secretarial and related occupations</v>
      </c>
      <c r="M20" s="11">
        <v>0.65057389273693655</v>
      </c>
      <c r="N20" s="11">
        <v>0.49475425953118063</v>
      </c>
      <c r="O20" s="11">
        <v>0.45723013686426928</v>
      </c>
      <c r="P20" s="11">
        <v>0.4746616566087527</v>
      </c>
      <c r="Q20" s="11">
        <v>0.5491979191156422</v>
      </c>
      <c r="R20" s="11"/>
      <c r="S20" s="11">
        <f t="shared" si="3"/>
        <v>9.196778225137292E-2</v>
      </c>
      <c r="T20" s="11">
        <f>'RD T1'!T19</f>
        <v>0.16523484117183096</v>
      </c>
      <c r="U20" s="11">
        <f t="shared" si="6"/>
        <v>0.25720262342320388</v>
      </c>
      <c r="W20" s="10" t="str">
        <f>name!D16</f>
        <v>42 Secretarial and related occupations</v>
      </c>
      <c r="X20" s="11">
        <v>9.0537193413493</v>
      </c>
      <c r="Y20" s="11">
        <v>7.8091066539259408</v>
      </c>
      <c r="Z20" s="11">
        <v>7.8782994801166373</v>
      </c>
      <c r="AA20" s="11">
        <v>7.5328916881599755</v>
      </c>
      <c r="AB20" s="11">
        <v>6.1214672807859367</v>
      </c>
      <c r="AC20" s="11"/>
      <c r="AD20" s="11">
        <f t="shared" si="4"/>
        <v>-1.7568321993307006</v>
      </c>
      <c r="AE20" s="11">
        <f>'RD T1'!T48</f>
        <v>3.9212322669272406</v>
      </c>
      <c r="AF20" s="11">
        <f t="shared" si="7"/>
        <v>2.16440006759654</v>
      </c>
    </row>
    <row r="21" spans="1:32" x14ac:dyDescent="0.2">
      <c r="A21" s="10" t="str">
        <f>name!D17</f>
        <v>51 Skilled agricultural and related trades</v>
      </c>
      <c r="B21" s="11">
        <v>4.6441267016966581</v>
      </c>
      <c r="C21" s="11">
        <v>3.9176639986628095</v>
      </c>
      <c r="D21" s="11">
        <v>3.9204869986734088</v>
      </c>
      <c r="E21" s="11">
        <v>3.8589700159292555</v>
      </c>
      <c r="F21" s="11">
        <v>4.2607290348810505</v>
      </c>
      <c r="G21" s="11"/>
      <c r="H21" s="11">
        <f t="shared" si="2"/>
        <v>0.34024203620764171</v>
      </c>
      <c r="I21" s="11">
        <f>'RD T1'!E20</f>
        <v>2.2230449131724996</v>
      </c>
      <c r="J21" s="11">
        <f t="shared" si="5"/>
        <v>2.5632869493801413</v>
      </c>
      <c r="L21" s="10" t="str">
        <f>name!D17</f>
        <v>51 Skilled agricultural and related trades</v>
      </c>
      <c r="M21" s="11">
        <v>4.2836949855344395</v>
      </c>
      <c r="N21" s="11">
        <v>3.4686937502952242</v>
      </c>
      <c r="O21" s="11">
        <v>3.1210428573981464</v>
      </c>
      <c r="P21" s="11">
        <v>3.03197859620375</v>
      </c>
      <c r="Q21" s="11">
        <v>3.281250609864911</v>
      </c>
      <c r="R21" s="11"/>
      <c r="S21" s="11">
        <f t="shared" si="3"/>
        <v>0.16020775246676466</v>
      </c>
      <c r="T21" s="11">
        <f>'RD T1'!T20</f>
        <v>1.6183349641305431</v>
      </c>
      <c r="U21" s="11">
        <f t="shared" si="6"/>
        <v>1.7785427165973078</v>
      </c>
      <c r="W21" s="10" t="str">
        <f>name!D17</f>
        <v>51 Skilled agricultural and related trades</v>
      </c>
      <c r="X21" s="11">
        <v>0.3604317161622197</v>
      </c>
      <c r="Y21" s="11">
        <v>0.44897024836758742</v>
      </c>
      <c r="Z21" s="11">
        <v>0.79944414127525754</v>
      </c>
      <c r="AA21" s="11">
        <v>0.82699141972550572</v>
      </c>
      <c r="AB21" s="11">
        <v>0.97947842501613391</v>
      </c>
      <c r="AC21" s="11"/>
      <c r="AD21" s="11">
        <f t="shared" si="4"/>
        <v>0.18003428374087638</v>
      </c>
      <c r="AE21" s="11">
        <f>'RD T1'!T49</f>
        <v>0.6047099490419573</v>
      </c>
      <c r="AF21" s="11">
        <f t="shared" si="7"/>
        <v>0.78474423278283367</v>
      </c>
    </row>
    <row r="22" spans="1:32" x14ac:dyDescent="0.2">
      <c r="A22" s="10" t="str">
        <f>name!D18</f>
        <v>52 Skilled metal, electrical and electronic trades</v>
      </c>
      <c r="B22" s="11">
        <v>23.746739359376495</v>
      </c>
      <c r="C22" s="11">
        <v>23.284125331339187</v>
      </c>
      <c r="D22" s="11">
        <v>19.736500027349198</v>
      </c>
      <c r="E22" s="11">
        <v>18.682543140417884</v>
      </c>
      <c r="F22" s="11">
        <v>16.681274790098062</v>
      </c>
      <c r="G22" s="11"/>
      <c r="H22" s="11">
        <f t="shared" si="2"/>
        <v>-3.0552252372511362</v>
      </c>
      <c r="I22" s="11">
        <f>'RD T1'!E21</f>
        <v>6.7068593733924144</v>
      </c>
      <c r="J22" s="11">
        <f t="shared" si="5"/>
        <v>3.6516341361412783</v>
      </c>
      <c r="L22" s="10" t="str">
        <f>name!D18</f>
        <v>52 Skilled metal, electrical and electronic trades</v>
      </c>
      <c r="M22" s="11">
        <v>23.53580841624828</v>
      </c>
      <c r="N22" s="11">
        <v>22.946940065781021</v>
      </c>
      <c r="O22" s="11">
        <v>19.470768329065944</v>
      </c>
      <c r="P22" s="11">
        <v>18.199198928908601</v>
      </c>
      <c r="Q22" s="11">
        <v>16.054090545363408</v>
      </c>
      <c r="R22" s="11"/>
      <c r="S22" s="11">
        <f t="shared" si="3"/>
        <v>-3.4166777837025357</v>
      </c>
      <c r="T22" s="11">
        <f>'RD T1'!T21</f>
        <v>6.4110162136722026</v>
      </c>
      <c r="U22" s="11">
        <f t="shared" si="6"/>
        <v>2.9943384299696669</v>
      </c>
      <c r="W22" s="10" t="str">
        <f>name!D18</f>
        <v>52 Skilled metal, electrical and electronic trades</v>
      </c>
      <c r="X22" s="11">
        <v>0.21093094312820737</v>
      </c>
      <c r="Y22" s="11">
        <v>0.33718526555816658</v>
      </c>
      <c r="Z22" s="11">
        <v>0.26573169828326088</v>
      </c>
      <c r="AA22" s="11">
        <v>0.48334421150929063</v>
      </c>
      <c r="AB22" s="11">
        <v>0.62718424473463597</v>
      </c>
      <c r="AC22" s="11"/>
      <c r="AD22" s="11">
        <f t="shared" si="4"/>
        <v>0.36145254645137509</v>
      </c>
      <c r="AE22" s="11">
        <f>'RD T1'!T50</f>
        <v>0.29584315972021302</v>
      </c>
      <c r="AF22" s="11">
        <f t="shared" si="7"/>
        <v>0.65729570617158806</v>
      </c>
    </row>
    <row r="23" spans="1:32" x14ac:dyDescent="0.2">
      <c r="A23" s="10" t="str">
        <f>name!D19</f>
        <v>53 Skilled construction and building trades</v>
      </c>
      <c r="B23" s="11">
        <v>18.075106264951447</v>
      </c>
      <c r="C23" s="11">
        <v>19.872573195366016</v>
      </c>
      <c r="D23" s="11">
        <v>16.144007006449332</v>
      </c>
      <c r="E23" s="11">
        <v>15.102766491302042</v>
      </c>
      <c r="F23" s="11">
        <v>13.266339519507433</v>
      </c>
      <c r="G23" s="11"/>
      <c r="H23" s="11">
        <f t="shared" si="2"/>
        <v>-2.877667486941899</v>
      </c>
      <c r="I23" s="11">
        <f>'RD T1'!E22</f>
        <v>6.0410748019713028</v>
      </c>
      <c r="J23" s="11">
        <f t="shared" si="5"/>
        <v>3.1634073150294038</v>
      </c>
      <c r="L23" s="10" t="str">
        <f>name!D19</f>
        <v>53 Skilled construction and building trades</v>
      </c>
      <c r="M23" s="11">
        <v>17.418885111691093</v>
      </c>
      <c r="N23" s="11">
        <v>19.499578106162755</v>
      </c>
      <c r="O23" s="11">
        <v>15.685740039068024</v>
      </c>
      <c r="P23" s="11">
        <v>14.8102399668863</v>
      </c>
      <c r="Q23" s="11">
        <v>12.948588575729401</v>
      </c>
      <c r="R23" s="11"/>
      <c r="S23" s="11">
        <f t="shared" si="3"/>
        <v>-2.7371514633386234</v>
      </c>
      <c r="T23" s="11">
        <f>'RD T1'!T22</f>
        <v>5.8728258540861651</v>
      </c>
      <c r="U23" s="11">
        <f t="shared" si="6"/>
        <v>3.1356743907475417</v>
      </c>
      <c r="W23" s="10" t="str">
        <f>name!D19</f>
        <v>53 Skilled construction and building trades</v>
      </c>
      <c r="X23" s="11">
        <v>0.65622115326037822</v>
      </c>
      <c r="Y23" s="11">
        <v>0.37299508920326857</v>
      </c>
      <c r="Z23" s="11">
        <v>0.45826696738130235</v>
      </c>
      <c r="AA23" s="11">
        <v>0.29252652441573657</v>
      </c>
      <c r="AB23" s="11">
        <v>0.31775094377803176</v>
      </c>
      <c r="AC23" s="11"/>
      <c r="AD23" s="11">
        <f t="shared" si="4"/>
        <v>-0.14051602360327059</v>
      </c>
      <c r="AE23" s="11">
        <f>'RD T1'!T51</f>
        <v>0.16824894788513828</v>
      </c>
      <c r="AF23" s="11">
        <f t="shared" si="7"/>
        <v>2.7732924281867688E-2</v>
      </c>
    </row>
    <row r="24" spans="1:32" x14ac:dyDescent="0.2">
      <c r="A24" s="10" t="str">
        <f>name!D20</f>
        <v>54 Textiles, printing and other skilled trades</v>
      </c>
      <c r="B24" s="11">
        <v>10.556309552348026</v>
      </c>
      <c r="C24" s="11">
        <v>8.9509468616808601</v>
      </c>
      <c r="D24" s="11">
        <v>8.4004157078214021</v>
      </c>
      <c r="E24" s="11">
        <v>8.7703925981518385</v>
      </c>
      <c r="F24" s="11">
        <v>8.5094350055169219</v>
      </c>
      <c r="G24" s="11"/>
      <c r="H24" s="11">
        <f t="shared" si="2"/>
        <v>0.10901929769551977</v>
      </c>
      <c r="I24" s="11">
        <f>'RD T1'!E23</f>
        <v>3.8290266317968329</v>
      </c>
      <c r="J24" s="11">
        <f t="shared" si="5"/>
        <v>3.9380459294923527</v>
      </c>
      <c r="L24" s="10" t="str">
        <f>name!D20</f>
        <v>54 Textiles, printing and other skilled trades</v>
      </c>
      <c r="M24" s="11">
        <v>6.2611576962659665</v>
      </c>
      <c r="N24" s="11">
        <v>5.3685969961814015</v>
      </c>
      <c r="O24" s="11">
        <v>4.4849843322878513</v>
      </c>
      <c r="P24" s="11">
        <v>4.772614808746086</v>
      </c>
      <c r="Q24" s="11">
        <v>4.646007468105295</v>
      </c>
      <c r="R24" s="11"/>
      <c r="S24" s="11">
        <f t="shared" si="3"/>
        <v>0.16102313581744365</v>
      </c>
      <c r="T24" s="11">
        <f>'RD T1'!T23</f>
        <v>1.4712205995609295</v>
      </c>
      <c r="U24" s="11">
        <f t="shared" si="6"/>
        <v>1.6322437353783732</v>
      </c>
      <c r="W24" s="10" t="str">
        <f>name!D20</f>
        <v>54 Textiles, printing and other skilled trades</v>
      </c>
      <c r="X24" s="11">
        <v>4.2951518560820645</v>
      </c>
      <c r="Y24" s="11">
        <v>3.582349865499467</v>
      </c>
      <c r="Z24" s="11">
        <v>3.915431375533553</v>
      </c>
      <c r="AA24" s="11">
        <v>3.9977777894057613</v>
      </c>
      <c r="AB24" s="11">
        <v>3.8634275374116163</v>
      </c>
      <c r="AC24" s="11"/>
      <c r="AD24" s="11">
        <f t="shared" si="4"/>
        <v>-5.2003838121936763E-2</v>
      </c>
      <c r="AE24" s="11">
        <f>'RD T1'!T52</f>
        <v>2.3578060322359038</v>
      </c>
      <c r="AF24" s="11">
        <f t="shared" si="7"/>
        <v>2.305802194113967</v>
      </c>
    </row>
    <row r="25" spans="1:32" x14ac:dyDescent="0.2">
      <c r="A25" s="10" t="str">
        <f>name!D21</f>
        <v>61 Caring personal service occupations</v>
      </c>
      <c r="B25" s="11">
        <v>33.611923724291351</v>
      </c>
      <c r="C25" s="11">
        <v>31.357532092217003</v>
      </c>
      <c r="D25" s="11">
        <v>31.522914436562427</v>
      </c>
      <c r="E25" s="11">
        <v>32.111640429522858</v>
      </c>
      <c r="F25" s="11">
        <v>32.897439310638831</v>
      </c>
      <c r="G25" s="11"/>
      <c r="H25" s="11">
        <f t="shared" si="2"/>
        <v>1.3745248740764033</v>
      </c>
      <c r="I25" s="11">
        <f>'RD T1'!E24</f>
        <v>18.303581779958915</v>
      </c>
      <c r="J25" s="11">
        <f t="shared" si="5"/>
        <v>19.678106654035318</v>
      </c>
      <c r="L25" s="10" t="str">
        <f>name!D21</f>
        <v>61 Caring personal service occupations</v>
      </c>
      <c r="M25" s="11">
        <v>4.2336782685535255</v>
      </c>
      <c r="N25" s="11">
        <v>4.2328400685670697</v>
      </c>
      <c r="O25" s="11">
        <v>4.0563692162638727</v>
      </c>
      <c r="P25" s="11">
        <v>4.7319149286940014</v>
      </c>
      <c r="Q25" s="11">
        <v>5.276283454206534</v>
      </c>
      <c r="R25" s="11"/>
      <c r="S25" s="11">
        <f t="shared" si="3"/>
        <v>1.2199142379426613</v>
      </c>
      <c r="T25" s="11">
        <f>'RD T1'!T24</f>
        <v>2.1124658348413212</v>
      </c>
      <c r="U25" s="11">
        <f t="shared" si="6"/>
        <v>3.3323800727839825</v>
      </c>
      <c r="W25" s="10" t="str">
        <f>name!D21</f>
        <v>61 Caring personal service occupations</v>
      </c>
      <c r="X25" s="11">
        <v>29.378245455737815</v>
      </c>
      <c r="Y25" s="11">
        <v>27.124692023649924</v>
      </c>
      <c r="Z25" s="11">
        <v>27.466545220298546</v>
      </c>
      <c r="AA25" s="11">
        <v>27.379725500828844</v>
      </c>
      <c r="AB25" s="11">
        <v>27.621155856432289</v>
      </c>
      <c r="AC25" s="11"/>
      <c r="AD25" s="11">
        <f t="shared" si="4"/>
        <v>0.15461063613374293</v>
      </c>
      <c r="AE25" s="11">
        <f>'RD T1'!T53</f>
        <v>16.191115945117591</v>
      </c>
      <c r="AF25" s="11">
        <f t="shared" si="7"/>
        <v>16.345726581251334</v>
      </c>
    </row>
    <row r="26" spans="1:32" x14ac:dyDescent="0.2">
      <c r="A26" s="10" t="str">
        <f>name!D22</f>
        <v>62 Leisure, travel and related personal service occupations</v>
      </c>
      <c r="B26" s="11">
        <v>10.6944696784219</v>
      </c>
      <c r="C26" s="11">
        <v>11.350317753432382</v>
      </c>
      <c r="D26" s="11">
        <v>10.629285017834826</v>
      </c>
      <c r="E26" s="11">
        <v>9.4788030748209753</v>
      </c>
      <c r="F26" s="11">
        <v>9.4293498035795746</v>
      </c>
      <c r="G26" s="11"/>
      <c r="H26" s="11">
        <f t="shared" si="2"/>
        <v>-1.1999352142552517</v>
      </c>
      <c r="I26" s="11">
        <f>'RD T1'!E25</f>
        <v>4.8724212086623453</v>
      </c>
      <c r="J26" s="11">
        <f t="shared" si="5"/>
        <v>3.6724859944070936</v>
      </c>
      <c r="L26" s="10" t="str">
        <f>name!D22</f>
        <v>62 Leisure, travel and related personal service occupations</v>
      </c>
      <c r="M26" s="11">
        <v>3.1085815266615926</v>
      </c>
      <c r="N26" s="11">
        <v>3.3671249699476982</v>
      </c>
      <c r="O26" s="11">
        <v>3.3768891611617433</v>
      </c>
      <c r="P26" s="11">
        <v>3.0590570710005354</v>
      </c>
      <c r="Q26" s="11">
        <v>3.2114840573684917</v>
      </c>
      <c r="R26" s="11"/>
      <c r="S26" s="11">
        <f t="shared" si="3"/>
        <v>-0.16540510379325157</v>
      </c>
      <c r="T26" s="11">
        <f>'RD T1'!T25</f>
        <v>1.2999988504245101</v>
      </c>
      <c r="U26" s="11">
        <f t="shared" si="6"/>
        <v>1.1345937466312586</v>
      </c>
      <c r="W26" s="10" t="str">
        <f>name!D22</f>
        <v>62 Leisure, travel and related personal service occupations</v>
      </c>
      <c r="X26" s="11">
        <v>7.5858881517603098</v>
      </c>
      <c r="Y26" s="11">
        <v>7.983192783484685</v>
      </c>
      <c r="Z26" s="11">
        <v>7.2523958566730906</v>
      </c>
      <c r="AA26" s="11">
        <v>6.419746003820439</v>
      </c>
      <c r="AB26" s="11">
        <v>6.2178657462110838</v>
      </c>
      <c r="AC26" s="11"/>
      <c r="AD26" s="11">
        <f t="shared" si="4"/>
        <v>-1.0345301104620068</v>
      </c>
      <c r="AE26" s="11">
        <f>'RD T1'!T54</f>
        <v>3.5724223582378358</v>
      </c>
      <c r="AF26" s="11">
        <f t="shared" si="7"/>
        <v>2.537892247775829</v>
      </c>
    </row>
    <row r="27" spans="1:32" x14ac:dyDescent="0.2">
      <c r="A27" s="10" t="str">
        <f>name!D23</f>
        <v>63 Community and civil enforcement occupations</v>
      </c>
      <c r="B27" s="11">
        <v>0.5821506972067142</v>
      </c>
      <c r="C27" s="11">
        <v>0.52557261517291276</v>
      </c>
      <c r="D27" s="11">
        <v>0.62673230960444826</v>
      </c>
      <c r="E27" s="11">
        <v>0.47631168058356205</v>
      </c>
      <c r="F27" s="11">
        <v>0.50620428766659598</v>
      </c>
      <c r="G27" s="11"/>
      <c r="H27" s="11">
        <f t="shared" si="2"/>
        <v>-0.12052802193785228</v>
      </c>
      <c r="I27" s="11">
        <f>'RD T1'!E26</f>
        <v>0.24598174972656603</v>
      </c>
      <c r="J27" s="11">
        <f t="shared" si="5"/>
        <v>0.12545372778871375</v>
      </c>
      <c r="L27" s="10" t="str">
        <f>name!D23</f>
        <v>63 Community and civil enforcement occupations</v>
      </c>
      <c r="M27" s="11">
        <v>0.42573686870774924</v>
      </c>
      <c r="N27" s="11">
        <v>0.33471220255684853</v>
      </c>
      <c r="O27" s="11">
        <v>0.47636985276745469</v>
      </c>
      <c r="P27" s="11">
        <v>0.27472072767948802</v>
      </c>
      <c r="Q27" s="11">
        <v>0.30985162729902266</v>
      </c>
      <c r="R27" s="11"/>
      <c r="S27" s="11">
        <f t="shared" si="3"/>
        <v>-0.16651822546843204</v>
      </c>
      <c r="T27" s="11">
        <f>'RD T1'!T26</f>
        <v>0.11965332374744135</v>
      </c>
      <c r="U27" s="11">
        <f t="shared" si="6"/>
        <v>-4.6864901720990684E-2</v>
      </c>
      <c r="W27" s="10" t="str">
        <f>name!D23</f>
        <v>63 Community and civil enforcement occupations</v>
      </c>
      <c r="X27" s="11">
        <v>0.15641382849896482</v>
      </c>
      <c r="Y27" s="11">
        <v>0.19086041261606396</v>
      </c>
      <c r="Z27" s="11">
        <v>0.15036245683699298</v>
      </c>
      <c r="AA27" s="11">
        <v>0.20159095290407411</v>
      </c>
      <c r="AB27" s="11">
        <v>0.19635266036757329</v>
      </c>
      <c r="AC27" s="11"/>
      <c r="AD27" s="11">
        <f t="shared" si="4"/>
        <v>4.5990203530580309E-2</v>
      </c>
      <c r="AE27" s="11">
        <f>'RD T1'!T55</f>
        <v>0.12632842597912464</v>
      </c>
      <c r="AF27" s="11">
        <f t="shared" si="7"/>
        <v>0.17231862950970495</v>
      </c>
    </row>
    <row r="28" spans="1:32" x14ac:dyDescent="0.2">
      <c r="A28" s="10" t="str">
        <f>name!D24</f>
        <v>71 Sales occupations</v>
      </c>
      <c r="B28" s="11">
        <v>47.905002120359619</v>
      </c>
      <c r="C28" s="11">
        <v>42.371397183233768</v>
      </c>
      <c r="D28" s="11">
        <v>42.756056972206558</v>
      </c>
      <c r="E28" s="11">
        <v>42.523452953581831</v>
      </c>
      <c r="F28" s="11">
        <v>41.839607514982774</v>
      </c>
      <c r="G28" s="11"/>
      <c r="H28" s="11">
        <f t="shared" si="2"/>
        <v>-0.91644945722378424</v>
      </c>
      <c r="I28" s="11">
        <f>'RD T1'!E27</f>
        <v>21.37549361438629</v>
      </c>
      <c r="J28" s="11">
        <f t="shared" si="5"/>
        <v>20.459044157162506</v>
      </c>
      <c r="L28" s="10" t="str">
        <f>name!D24</f>
        <v>71 Sales occupations</v>
      </c>
      <c r="M28" s="11">
        <v>14.678591553434687</v>
      </c>
      <c r="N28" s="11">
        <v>13.868718732767853</v>
      </c>
      <c r="O28" s="11">
        <v>13.667893958980359</v>
      </c>
      <c r="P28" s="11">
        <v>13.547761433895811</v>
      </c>
      <c r="Q28" s="11">
        <v>13.796095314683336</v>
      </c>
      <c r="R28" s="11"/>
      <c r="S28" s="11">
        <f t="shared" si="3"/>
        <v>0.12820135570297708</v>
      </c>
      <c r="T28" s="11">
        <f>'RD T1'!T27</f>
        <v>4.6184843525384247</v>
      </c>
      <c r="U28" s="11">
        <f t="shared" si="6"/>
        <v>4.7466857082414018</v>
      </c>
      <c r="W28" s="10" t="str">
        <f>name!D24</f>
        <v>71 Sales occupations</v>
      </c>
      <c r="X28" s="11">
        <v>33.226410566924876</v>
      </c>
      <c r="Y28" s="11">
        <v>28.502678450465957</v>
      </c>
      <c r="Z28" s="11">
        <v>29.088163013226154</v>
      </c>
      <c r="AA28" s="11">
        <v>28.975691519685995</v>
      </c>
      <c r="AB28" s="11">
        <v>28.043512200299421</v>
      </c>
      <c r="AC28" s="11"/>
      <c r="AD28" s="11">
        <f t="shared" si="4"/>
        <v>-1.0446508129267329</v>
      </c>
      <c r="AE28" s="11">
        <f>'RD T1'!T56</f>
        <v>16.757009261847866</v>
      </c>
      <c r="AF28" s="11">
        <f t="shared" si="7"/>
        <v>15.712358448921133</v>
      </c>
    </row>
    <row r="29" spans="1:32" x14ac:dyDescent="0.2">
      <c r="A29" s="10" t="str">
        <f>name!D25</f>
        <v>72 Customer service occupations</v>
      </c>
      <c r="B29" s="11">
        <v>8.2742482733071903</v>
      </c>
      <c r="C29" s="11">
        <v>8.492893889841163</v>
      </c>
      <c r="D29" s="11">
        <v>8.8595974095860566</v>
      </c>
      <c r="E29" s="11">
        <v>9.7585862780441204</v>
      </c>
      <c r="F29" s="11">
        <v>11.003687527936783</v>
      </c>
      <c r="G29" s="11"/>
      <c r="H29" s="11">
        <f t="shared" si="2"/>
        <v>2.1440901183507268</v>
      </c>
      <c r="I29" s="11">
        <f>'RD T1'!E28</f>
        <v>4.6267164124080464</v>
      </c>
      <c r="J29" s="11">
        <f t="shared" si="5"/>
        <v>6.7708065307587733</v>
      </c>
      <c r="L29" s="10" t="str">
        <f>name!D25</f>
        <v>72 Customer service occupations</v>
      </c>
      <c r="M29" s="11">
        <v>3.2238800744692213</v>
      </c>
      <c r="N29" s="11">
        <v>2.9655808870562348</v>
      </c>
      <c r="O29" s="11">
        <v>3.5486280740150518</v>
      </c>
      <c r="P29" s="11">
        <v>4.335827149624139</v>
      </c>
      <c r="Q29" s="11">
        <v>5.1363440002811283</v>
      </c>
      <c r="R29" s="11"/>
      <c r="S29" s="11">
        <f t="shared" si="3"/>
        <v>1.5877159262660765</v>
      </c>
      <c r="T29" s="11">
        <f>'RD T1'!T28</f>
        <v>1.5379905567391774</v>
      </c>
      <c r="U29" s="11">
        <f t="shared" si="6"/>
        <v>3.1257064830052537</v>
      </c>
      <c r="W29" s="10" t="str">
        <f>name!D25</f>
        <v>72 Customer service occupations</v>
      </c>
      <c r="X29" s="11">
        <v>5.0503681988379583</v>
      </c>
      <c r="Y29" s="11">
        <v>5.5273130027849326</v>
      </c>
      <c r="Z29" s="11">
        <v>5.3109693355710013</v>
      </c>
      <c r="AA29" s="11">
        <v>5.4227591284199779</v>
      </c>
      <c r="AB29" s="11">
        <v>5.8673435276556427</v>
      </c>
      <c r="AC29" s="11"/>
      <c r="AD29" s="11">
        <f t="shared" si="4"/>
        <v>0.55637419208464145</v>
      </c>
      <c r="AE29" s="11">
        <f>'RD T1'!T57</f>
        <v>3.0887258556688688</v>
      </c>
      <c r="AF29" s="11">
        <f t="shared" si="7"/>
        <v>3.6451000477535103</v>
      </c>
    </row>
    <row r="30" spans="1:32" x14ac:dyDescent="0.2">
      <c r="A30" s="10" t="str">
        <f>name!D26</f>
        <v>81 Process, plant and machine operatives</v>
      </c>
      <c r="B30" s="11">
        <v>20.497099930923987</v>
      </c>
      <c r="C30" s="11">
        <v>18.906034236853177</v>
      </c>
      <c r="D30" s="11">
        <v>16.548158285916536</v>
      </c>
      <c r="E30" s="11">
        <v>16.690833546897071</v>
      </c>
      <c r="F30" s="11">
        <v>15.005377884399907</v>
      </c>
      <c r="G30" s="11"/>
      <c r="H30" s="11">
        <f t="shared" si="2"/>
        <v>-1.5427804015166284</v>
      </c>
      <c r="I30" s="11">
        <f>'RD T1'!E29</f>
        <v>6.104716055416187</v>
      </c>
      <c r="J30" s="11">
        <f t="shared" si="5"/>
        <v>4.5619356538995586</v>
      </c>
      <c r="L30" s="10" t="str">
        <f>name!D26</f>
        <v>81 Process, plant and machine operatives</v>
      </c>
      <c r="M30" s="11">
        <v>16.923765414781563</v>
      </c>
      <c r="N30" s="11">
        <v>15.288936964055427</v>
      </c>
      <c r="O30" s="11">
        <v>13.628021809697499</v>
      </c>
      <c r="P30" s="11">
        <v>13.534686995065639</v>
      </c>
      <c r="Q30" s="11">
        <v>12.101904782517746</v>
      </c>
      <c r="R30" s="11"/>
      <c r="S30" s="11">
        <f t="shared" si="3"/>
        <v>-1.5261170271797528</v>
      </c>
      <c r="T30" s="11">
        <f>'RD T1'!T29</f>
        <v>4.6096578639258876</v>
      </c>
      <c r="U30" s="11">
        <f t="shared" si="6"/>
        <v>3.0835408367461348</v>
      </c>
      <c r="W30" s="10" t="str">
        <f>name!D26</f>
        <v>81 Process, plant and machine operatives</v>
      </c>
      <c r="X30" s="11">
        <v>3.5733345161424332</v>
      </c>
      <c r="Y30" s="11">
        <v>3.6170972727977264</v>
      </c>
      <c r="Z30" s="11">
        <v>2.9201364762190094</v>
      </c>
      <c r="AA30" s="11">
        <v>3.1561465518314247</v>
      </c>
      <c r="AB30" s="11">
        <v>2.9034731018821676</v>
      </c>
      <c r="AC30" s="11"/>
      <c r="AD30" s="11">
        <f t="shared" si="4"/>
        <v>-1.6663374336841841E-2</v>
      </c>
      <c r="AE30" s="11">
        <f>'RD T1'!T58</f>
        <v>1.4950581914903003</v>
      </c>
      <c r="AF30" s="11">
        <f t="shared" si="7"/>
        <v>1.4783948171534584</v>
      </c>
    </row>
    <row r="31" spans="1:32" x14ac:dyDescent="0.2">
      <c r="A31" s="10" t="str">
        <f>name!D27</f>
        <v>82 Transport and mobile machine drivers and operatives</v>
      </c>
      <c r="B31" s="11">
        <v>17.778560622425232</v>
      </c>
      <c r="C31" s="11">
        <v>21.33316791771556</v>
      </c>
      <c r="D31" s="11">
        <v>19.103027350838783</v>
      </c>
      <c r="E31" s="11">
        <v>18.383488979170192</v>
      </c>
      <c r="F31" s="11">
        <v>17.085125592016425</v>
      </c>
      <c r="G31" s="11"/>
      <c r="H31" s="11">
        <f t="shared" si="2"/>
        <v>-2.017901758822358</v>
      </c>
      <c r="I31" s="11">
        <f>'RD T1'!E30</f>
        <v>9.2904093136290928</v>
      </c>
      <c r="J31" s="11">
        <f t="shared" si="5"/>
        <v>7.2725075548067348</v>
      </c>
      <c r="L31" s="10" t="str">
        <f>name!D27</f>
        <v>82 Transport and mobile machine drivers and operatives</v>
      </c>
      <c r="M31" s="11">
        <v>17.165911255237084</v>
      </c>
      <c r="N31" s="11">
        <v>20.725155317757846</v>
      </c>
      <c r="O31" s="11">
        <v>18.605391663602017</v>
      </c>
      <c r="P31" s="11">
        <v>17.76552878541391</v>
      </c>
      <c r="Q31" s="11">
        <v>16.413633788922908</v>
      </c>
      <c r="R31" s="11"/>
      <c r="S31" s="11">
        <f t="shared" si="3"/>
        <v>-2.1917578746791087</v>
      </c>
      <c r="T31" s="11">
        <f>'RD T1'!T30</f>
        <v>8.900000761969725</v>
      </c>
      <c r="U31" s="11">
        <f t="shared" si="6"/>
        <v>6.7082428872906164</v>
      </c>
      <c r="W31" s="10" t="str">
        <f>name!D27</f>
        <v>82 Transport and mobile machine drivers and operatives</v>
      </c>
      <c r="X31" s="11">
        <v>0.61264936718819007</v>
      </c>
      <c r="Y31" s="11">
        <v>0.60801259995771473</v>
      </c>
      <c r="Z31" s="11">
        <v>0.49763568723678381</v>
      </c>
      <c r="AA31" s="11">
        <v>0.61796019375628763</v>
      </c>
      <c r="AB31" s="11">
        <v>0.67149180309347645</v>
      </c>
      <c r="AC31" s="11"/>
      <c r="AD31" s="11">
        <f t="shared" si="4"/>
        <v>0.17385611585669264</v>
      </c>
      <c r="AE31" s="11">
        <f>'RD T1'!T59</f>
        <v>0.390408551659369</v>
      </c>
      <c r="AF31" s="11">
        <f t="shared" si="7"/>
        <v>0.56426466751606164</v>
      </c>
    </row>
    <row r="32" spans="1:32" x14ac:dyDescent="0.2">
      <c r="A32" s="10" t="str">
        <f>name!D28</f>
        <v>91 Elementary trades and related occupations</v>
      </c>
      <c r="B32" s="11">
        <v>8.7079014188987074</v>
      </c>
      <c r="C32" s="11">
        <v>7.6248517810092729</v>
      </c>
      <c r="D32" s="11">
        <v>6.6571559097656925</v>
      </c>
      <c r="E32" s="11">
        <v>11.281650083798207</v>
      </c>
      <c r="F32" s="11">
        <v>12.585637080611781</v>
      </c>
      <c r="G32" s="11"/>
      <c r="H32" s="11">
        <f t="shared" si="2"/>
        <v>5.9284811708460881</v>
      </c>
      <c r="I32" s="11">
        <f>'RD T1'!E31</f>
        <v>5.0552922682256858</v>
      </c>
      <c r="J32" s="11">
        <f t="shared" si="5"/>
        <v>10.983773439071774</v>
      </c>
      <c r="L32" s="10" t="str">
        <f>name!D28</f>
        <v>91 Elementary trades and related occupations</v>
      </c>
      <c r="M32" s="11">
        <v>6.8295019132610362</v>
      </c>
      <c r="N32" s="11">
        <v>6.121772474320518</v>
      </c>
      <c r="O32" s="11">
        <v>5.5042261686008285</v>
      </c>
      <c r="P32" s="11">
        <v>7.2640023544221242</v>
      </c>
      <c r="Q32" s="11">
        <v>7.7271708075943941</v>
      </c>
      <c r="R32" s="11"/>
      <c r="S32" s="11">
        <f t="shared" si="3"/>
        <v>2.2229446389935656</v>
      </c>
      <c r="T32" s="11">
        <f>'RD T1'!T31</f>
        <v>2.3901269981332289</v>
      </c>
      <c r="U32" s="11">
        <f t="shared" si="6"/>
        <v>4.6130716371267946</v>
      </c>
      <c r="W32" s="10" t="str">
        <f>name!D28</f>
        <v>91 Elementary trades and related occupations</v>
      </c>
      <c r="X32" s="11">
        <v>1.8783995056376894</v>
      </c>
      <c r="Y32" s="11">
        <v>1.5030793066887513</v>
      </c>
      <c r="Z32" s="11">
        <v>1.1529297411648507</v>
      </c>
      <c r="AA32" s="11">
        <v>4.0176477293760726</v>
      </c>
      <c r="AB32" s="11">
        <v>4.8584662730173793</v>
      </c>
      <c r="AC32" s="11"/>
      <c r="AD32" s="11">
        <f t="shared" si="4"/>
        <v>3.7055365318525286</v>
      </c>
      <c r="AE32" s="11">
        <f>'RD T1'!T60</f>
        <v>2.6651652700924573</v>
      </c>
      <c r="AF32" s="11">
        <f t="shared" si="7"/>
        <v>6.3707018019449855</v>
      </c>
    </row>
    <row r="33" spans="1:32" x14ac:dyDescent="0.2">
      <c r="A33" s="10" t="str">
        <f>name!D29</f>
        <v>92 Elementary administration and service occupations</v>
      </c>
      <c r="B33" s="11">
        <v>51.673327938642913</v>
      </c>
      <c r="C33" s="11">
        <v>48.780495954401623</v>
      </c>
      <c r="D33" s="11">
        <v>46.043680233326612</v>
      </c>
      <c r="E33" s="11">
        <v>41.028598611132381</v>
      </c>
      <c r="F33" s="11">
        <v>38.731171412570085</v>
      </c>
      <c r="G33" s="11"/>
      <c r="H33" s="11">
        <f t="shared" ref="H33" si="8">F33-D33</f>
        <v>-7.312508820756527</v>
      </c>
      <c r="I33" s="11">
        <f>'RD T1'!E32</f>
        <v>19.3751431101464</v>
      </c>
      <c r="J33" s="11">
        <f>SUM(H33:I33)</f>
        <v>12.062634289389873</v>
      </c>
      <c r="L33" s="10" t="str">
        <f>name!D29</f>
        <v>92 Elementary administration and service occupations</v>
      </c>
      <c r="M33" s="11">
        <v>24.932701028718771</v>
      </c>
      <c r="N33" s="11">
        <v>25.569316119848285</v>
      </c>
      <c r="O33" s="11">
        <v>24.057611575659294</v>
      </c>
      <c r="P33" s="11">
        <v>23.031855860675599</v>
      </c>
      <c r="Q33" s="11">
        <v>21.232098069672169</v>
      </c>
      <c r="R33" s="11"/>
      <c r="S33" s="11">
        <f t="shared" ref="S33" si="9">Q33-O33</f>
        <v>-2.825513505987125</v>
      </c>
      <c r="T33" s="11">
        <f>'RD T1'!T32</f>
        <v>8.7974783887826771</v>
      </c>
      <c r="U33" s="11">
        <f t="shared" ref="U33" si="10">SUM(S33:T33)</f>
        <v>5.971964882795552</v>
      </c>
      <c r="W33" s="10" t="str">
        <f>name!D29</f>
        <v>92 Elementary administration and service occupations</v>
      </c>
      <c r="X33" s="11">
        <v>26.740626909924153</v>
      </c>
      <c r="Y33" s="11">
        <v>23.211179834553338</v>
      </c>
      <c r="Z33" s="11">
        <v>21.986068657667296</v>
      </c>
      <c r="AA33" s="11">
        <v>17.996742750456793</v>
      </c>
      <c r="AB33" s="11">
        <v>17.499073342897841</v>
      </c>
      <c r="AC33" s="11"/>
      <c r="AD33" s="11">
        <f t="shared" ref="AD33" si="11">AB33-Z33</f>
        <v>-4.4869953147694552</v>
      </c>
      <c r="AE33" s="11">
        <f>'RD T1'!T61</f>
        <v>10.577664721363721</v>
      </c>
      <c r="AF33" s="11">
        <f t="shared" ref="AF33" si="12">SUM(AD33:AE33)</f>
        <v>6.0906694065942659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489.71100000000001</v>
      </c>
      <c r="C35" s="34">
        <f>SUM(C8:C33)</f>
        <v>483.57499999999982</v>
      </c>
      <c r="D35" s="34">
        <f>SUM(D8:D33)</f>
        <v>478.92600000000022</v>
      </c>
      <c r="E35" s="34">
        <f>SUM(E8:E33)</f>
        <v>482.75099999999975</v>
      </c>
      <c r="F35" s="34">
        <f>SUM(F8:F33)</f>
        <v>492.77800000000019</v>
      </c>
      <c r="G35" s="11"/>
      <c r="H35" s="34">
        <f>F35-D35</f>
        <v>13.851999999999975</v>
      </c>
      <c r="I35" s="34">
        <f>SUM(I8:I33)</f>
        <v>235.27923788495181</v>
      </c>
      <c r="J35" s="34">
        <f>SUM(J8:J33)</f>
        <v>249.13123788495179</v>
      </c>
      <c r="L35" s="231" t="str">
        <f>name!D3</f>
        <v>All occupations</v>
      </c>
      <c r="M35" s="34">
        <f>SUM(M8:M33)</f>
        <v>252.94457324179967</v>
      </c>
      <c r="N35" s="34">
        <f>SUM(N8:N33)</f>
        <v>255.49920781538674</v>
      </c>
      <c r="O35" s="34">
        <f>SUM(O8:O33)</f>
        <v>246.03070411508367</v>
      </c>
      <c r="P35" s="34">
        <f>SUM(P8:P33)</f>
        <v>246.35238384990242</v>
      </c>
      <c r="Q35" s="34">
        <f>SUM(Q8:Q33)</f>
        <v>248.57290530225609</v>
      </c>
      <c r="R35" s="11"/>
      <c r="S35" s="34">
        <f>Q35-O35</f>
        <v>2.5422011871724237</v>
      </c>
      <c r="T35" s="34">
        <f>SUM(T8:T33)</f>
        <v>97.34778933910215</v>
      </c>
      <c r="U35" s="34">
        <f>SUM(U8:U33)</f>
        <v>99.889990526274602</v>
      </c>
      <c r="W35" s="231" t="str">
        <f>name!D3</f>
        <v>All occupations</v>
      </c>
      <c r="X35" s="34">
        <f>SUM(X8:X33)</f>
        <v>236.7664267582004</v>
      </c>
      <c r="Y35" s="34">
        <f>SUM(Y8:Y33)</f>
        <v>228.07579218461302</v>
      </c>
      <c r="Z35" s="34">
        <f>SUM(Z8:Z33)</f>
        <v>232.89529588491627</v>
      </c>
      <c r="AA35" s="34">
        <f>SUM(AA8:AA33)</f>
        <v>236.39861615009741</v>
      </c>
      <c r="AB35" s="34">
        <f>SUM(AB8:AB33)</f>
        <v>244.2050946977441</v>
      </c>
      <c r="AC35" s="11"/>
      <c r="AD35" s="34">
        <f t="shared" ref="AD35" si="13">AB35-Z35</f>
        <v>11.309798812827836</v>
      </c>
      <c r="AE35" s="34">
        <f>SUM(AE8:AE33)</f>
        <v>137.93144854584963</v>
      </c>
      <c r="AF35" s="34">
        <f>SUM(AF8:AF33)</f>
        <v>149.24124735867741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North East (Continued)</v>
      </c>
      <c r="L38" s="19" t="str">
        <f>CONCATENATE(L$1," (Continued)")</f>
        <v>Occupation Table 2.1  Males: Employment Change by Occupation (SOC 2020) and Replacement Demand, 2015-2035, North East (Continued)</v>
      </c>
      <c r="W38" s="19" t="str">
        <f>CONCATENATE(W$1," (Continued)")</f>
        <v>Occupation Table 2.2  Females: Employment Change by Occupation (SOC 2020) and Replacement Demand, 2015-2035, North East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4.4378717505458241</v>
      </c>
      <c r="C45" s="173">
        <f t="shared" si="20"/>
        <v>5.1043993002812824</v>
      </c>
      <c r="D45" s="173">
        <f t="shared" si="20"/>
        <v>5.3232845080955311</v>
      </c>
      <c r="E45" s="173">
        <f t="shared" si="20"/>
        <v>4.6800346631646645</v>
      </c>
      <c r="F45" s="173">
        <f t="shared" si="20"/>
        <v>4.9332955377555683</v>
      </c>
      <c r="H45" s="68">
        <f t="shared" ref="H45:H70" si="21">IF(D8&gt;0,(H8/D8)*100,0)</f>
        <v>-4.645684879276339</v>
      </c>
      <c r="I45" s="69">
        <f t="shared" ref="I45:I70" si="22">IF(D8&gt;0,I8/D8*100,0)</f>
        <v>47.141802975495054</v>
      </c>
      <c r="J45" s="69">
        <f t="shared" ref="J45:J70" si="23">IF(D8&gt;0,(J8/D8)*100,0)</f>
        <v>42.496118096218716</v>
      </c>
      <c r="L45" t="str">
        <f t="shared" ref="L45:L70" si="24">L8</f>
        <v>11 Corporate managers and directors</v>
      </c>
      <c r="M45" s="173">
        <f t="shared" ref="M45:Q45" si="25">M8/M$35*100</f>
        <v>5.884416078920168</v>
      </c>
      <c r="N45" s="173">
        <f t="shared" si="25"/>
        <v>6.5060340170715669</v>
      </c>
      <c r="O45" s="173">
        <f t="shared" si="25"/>
        <v>6.8074672535221721</v>
      </c>
      <c r="P45" s="173">
        <f t="shared" si="25"/>
        <v>5.7427181645857219</v>
      </c>
      <c r="Q45" s="173">
        <f t="shared" si="25"/>
        <v>5.8355473186487092</v>
      </c>
      <c r="S45" s="68">
        <f t="shared" ref="S45:S70" si="26">IF(O8&gt;0,(S8/O8)*100,0)</f>
        <v>-13.391500814892755</v>
      </c>
      <c r="T45" s="69">
        <f t="shared" ref="T45:T70" si="27">IF(O8&gt;0,T8/O8*100,0)</f>
        <v>39.808054849868938</v>
      </c>
      <c r="U45" s="69">
        <f t="shared" ref="U45:U70" si="28">IF(O8&gt;0,(U8/O8)*100,0)</f>
        <v>26.41655403497618</v>
      </c>
      <c r="W45" t="str">
        <f t="shared" ref="W45:W70" si="29">W8</f>
        <v>11 Corporate managers and directors</v>
      </c>
      <c r="X45" s="173">
        <f t="shared" ref="X45:AB45" si="30">X8/X$35*100</f>
        <v>2.8924856802915713</v>
      </c>
      <c r="Y45" s="173">
        <f t="shared" si="30"/>
        <v>3.5342345916278135</v>
      </c>
      <c r="Z45" s="173">
        <f t="shared" si="30"/>
        <v>3.7553931322507577</v>
      </c>
      <c r="AA45" s="173">
        <f t="shared" si="30"/>
        <v>3.5726059560235854</v>
      </c>
      <c r="AB45" s="173">
        <f t="shared" si="30"/>
        <v>4.0149062356473095</v>
      </c>
      <c r="AD45" s="68">
        <f t="shared" ref="AD45:AD70" si="31">IF(Z8&gt;0,(AD8/Z8)*100,0)</f>
        <v>12.102165759241768</v>
      </c>
      <c r="AE45" s="69">
        <f t="shared" ref="AE45:AE70" si="32">IF(Z8&gt;0,AE8/Z8*100,0)</f>
        <v>61.185606221834419</v>
      </c>
      <c r="AF45" s="69">
        <f t="shared" ref="AF45:AF70" si="33">IF(Z8&gt;0,(AF8/Z8)*100,0)</f>
        <v>73.28777198107619</v>
      </c>
    </row>
    <row r="46" spans="1:32" x14ac:dyDescent="0.2">
      <c r="A46" t="str">
        <f t="shared" si="19"/>
        <v>12 Other managers and proprietors</v>
      </c>
      <c r="B46" s="173">
        <f t="shared" si="20"/>
        <v>2.9146700470178875</v>
      </c>
      <c r="C46" s="173">
        <f t="shared" si="20"/>
        <v>3.1606410083152388</v>
      </c>
      <c r="D46" s="173">
        <f t="shared" si="20"/>
        <v>3.1061208148996795</v>
      </c>
      <c r="E46" s="173">
        <f t="shared" si="20"/>
        <v>3.1336836445938787</v>
      </c>
      <c r="F46" s="173">
        <f t="shared" si="20"/>
        <v>3.4647941347524593</v>
      </c>
      <c r="H46" s="68">
        <f t="shared" si="21"/>
        <v>14.773595637024799</v>
      </c>
      <c r="I46" s="69">
        <f t="shared" si="22"/>
        <v>59.560489867616027</v>
      </c>
      <c r="J46" s="69">
        <f t="shared" si="23"/>
        <v>74.334085504640825</v>
      </c>
      <c r="L46" t="str">
        <f t="shared" si="24"/>
        <v>12 Other managers and proprietors</v>
      </c>
      <c r="M46" s="173">
        <f t="shared" ref="M46:Q46" si="34">M9/M$35*100</f>
        <v>3.5156988986324986</v>
      </c>
      <c r="N46" s="173">
        <f t="shared" si="34"/>
        <v>3.6978546999429631</v>
      </c>
      <c r="O46" s="173">
        <f t="shared" si="34"/>
        <v>3.4664729757470418</v>
      </c>
      <c r="P46" s="173">
        <f t="shared" si="34"/>
        <v>3.8219630362367014</v>
      </c>
      <c r="Q46" s="173">
        <f t="shared" si="34"/>
        <v>4.3909701082440717</v>
      </c>
      <c r="S46" s="68">
        <f t="shared" si="26"/>
        <v>27.978536835704048</v>
      </c>
      <c r="T46" s="69">
        <f t="shared" si="27"/>
        <v>58.892330442605747</v>
      </c>
      <c r="U46" s="69">
        <f t="shared" si="28"/>
        <v>86.870867278309788</v>
      </c>
      <c r="W46" t="str">
        <f t="shared" si="29"/>
        <v>12 Other managers and proprietors</v>
      </c>
      <c r="X46" s="173">
        <f t="shared" ref="X46:AB46" si="35">X9/X$35*100</f>
        <v>2.272573156596311</v>
      </c>
      <c r="Y46" s="173">
        <f t="shared" si="35"/>
        <v>2.5588337260791501</v>
      </c>
      <c r="Z46" s="173">
        <f t="shared" si="35"/>
        <v>2.7254446164998694</v>
      </c>
      <c r="AA46" s="173">
        <f t="shared" si="35"/>
        <v>2.4164236553124123</v>
      </c>
      <c r="AB46" s="173">
        <f t="shared" si="35"/>
        <v>2.5220527360240457</v>
      </c>
      <c r="AD46" s="68">
        <f t="shared" si="31"/>
        <v>-2.9689333012688039</v>
      </c>
      <c r="AE46" s="69">
        <f t="shared" si="32"/>
        <v>60.458247589916667</v>
      </c>
      <c r="AF46" s="69">
        <f t="shared" si="33"/>
        <v>57.489314288647861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4.375237936119504</v>
      </c>
      <c r="C47" s="173">
        <f t="shared" si="20"/>
        <v>4.6271385823668671</v>
      </c>
      <c r="D47" s="173">
        <f t="shared" si="20"/>
        <v>4.8995064549998038</v>
      </c>
      <c r="E47" s="173">
        <f t="shared" si="20"/>
        <v>5.8912453455620888</v>
      </c>
      <c r="F47" s="173">
        <f t="shared" si="20"/>
        <v>6.469437111412474</v>
      </c>
      <c r="H47" s="68">
        <f t="shared" si="21"/>
        <v>35.861703967377139</v>
      </c>
      <c r="I47" s="69">
        <f t="shared" si="22"/>
        <v>45.141085979898918</v>
      </c>
      <c r="J47" s="69">
        <f t="shared" si="23"/>
        <v>81.002789947276042</v>
      </c>
      <c r="L47" t="str">
        <f t="shared" si="24"/>
        <v>21 Science, research, engineering and technology professionals</v>
      </c>
      <c r="M47" s="173">
        <f t="shared" ref="M47:Q47" si="36">M10/M$35*100</f>
        <v>7.0930738967546025</v>
      </c>
      <c r="N47" s="173">
        <f t="shared" si="36"/>
        <v>7.3948408267273349</v>
      </c>
      <c r="O47" s="173">
        <f t="shared" si="36"/>
        <v>7.771140320818998</v>
      </c>
      <c r="P47" s="173">
        <f t="shared" si="36"/>
        <v>9.1528940058108077</v>
      </c>
      <c r="Q47" s="173">
        <f t="shared" si="36"/>
        <v>9.8897859997605497</v>
      </c>
      <c r="S47" s="68">
        <f t="shared" si="26"/>
        <v>28.577986963683909</v>
      </c>
      <c r="T47" s="69">
        <f t="shared" si="27"/>
        <v>38.622058592640457</v>
      </c>
      <c r="U47" s="69">
        <f t="shared" si="28"/>
        <v>67.200045556324355</v>
      </c>
      <c r="W47" t="str">
        <f t="shared" si="29"/>
        <v>21 Science, research, engineering and technology professionals</v>
      </c>
      <c r="X47" s="173">
        <f t="shared" ref="X47:AB47" si="37">X10/X$35*100</f>
        <v>1.4716934318721171</v>
      </c>
      <c r="Y47" s="173">
        <f t="shared" si="37"/>
        <v>1.5266528879860353</v>
      </c>
      <c r="Z47" s="173">
        <f t="shared" si="37"/>
        <v>1.8659110391553748</v>
      </c>
      <c r="AA47" s="173">
        <f t="shared" si="37"/>
        <v>2.4922621542944521</v>
      </c>
      <c r="AB47" s="173">
        <f t="shared" si="37"/>
        <v>2.9879124471693652</v>
      </c>
      <c r="AD47" s="68">
        <f t="shared" si="31"/>
        <v>67.907825360135277</v>
      </c>
      <c r="AE47" s="69">
        <f t="shared" si="32"/>
        <v>73.822807538941888</v>
      </c>
      <c r="AF47" s="69">
        <f t="shared" si="33"/>
        <v>141.73063289907716</v>
      </c>
    </row>
    <row r="48" spans="1:32" x14ac:dyDescent="0.2">
      <c r="A48" t="str">
        <f t="shared" si="19"/>
        <v>22 Health professionals</v>
      </c>
      <c r="B48" s="173">
        <f t="shared" si="20"/>
        <v>5.6303998384942471</v>
      </c>
      <c r="C48" s="173">
        <f t="shared" si="20"/>
        <v>5.758226761248328</v>
      </c>
      <c r="D48" s="173">
        <f t="shared" si="20"/>
        <v>6.0701811161012538</v>
      </c>
      <c r="E48" s="173">
        <f t="shared" si="20"/>
        <v>5.9760721847608806</v>
      </c>
      <c r="F48" s="173">
        <f t="shared" si="20"/>
        <v>6.2775530376983077</v>
      </c>
      <c r="H48" s="68">
        <f t="shared" si="21"/>
        <v>6.4073523688969667</v>
      </c>
      <c r="I48" s="69">
        <f t="shared" si="22"/>
        <v>55.364410266432841</v>
      </c>
      <c r="J48" s="69">
        <f t="shared" si="23"/>
        <v>61.771762635329807</v>
      </c>
      <c r="L48" t="str">
        <f t="shared" si="24"/>
        <v>22 Health professionals</v>
      </c>
      <c r="M48" s="173">
        <f t="shared" ref="M48:Q48" si="38">M11/M$35*100</f>
        <v>2.6808635197917057</v>
      </c>
      <c r="N48" s="173">
        <f t="shared" si="38"/>
        <v>2.6741053948835578</v>
      </c>
      <c r="O48" s="173">
        <f t="shared" si="38"/>
        <v>3.1699118885834294</v>
      </c>
      <c r="P48" s="173">
        <f t="shared" si="38"/>
        <v>3.1585151122806367</v>
      </c>
      <c r="Q48" s="173">
        <f t="shared" si="38"/>
        <v>3.4035077667858045</v>
      </c>
      <c r="S48" s="68">
        <f t="shared" si="26"/>
        <v>8.4785906351055349</v>
      </c>
      <c r="T48" s="69">
        <f t="shared" si="27"/>
        <v>39.862334273431628</v>
      </c>
      <c r="U48" s="69">
        <f t="shared" si="28"/>
        <v>48.340924908537161</v>
      </c>
      <c r="W48" t="str">
        <f t="shared" si="29"/>
        <v>22 Health professionals</v>
      </c>
      <c r="X48" s="173">
        <f t="shared" ref="X48:AB48" si="39">X11/X$35*100</f>
        <v>8.7814766850326755</v>
      </c>
      <c r="Y48" s="173">
        <f t="shared" si="39"/>
        <v>9.2131772334794189</v>
      </c>
      <c r="Z48" s="173">
        <f t="shared" si="39"/>
        <v>9.1340269420045761</v>
      </c>
      <c r="AA48" s="173">
        <f t="shared" si="39"/>
        <v>8.9122649287909255</v>
      </c>
      <c r="AB48" s="173">
        <f t="shared" si="39"/>
        <v>9.2030029913332516</v>
      </c>
      <c r="AD48" s="68">
        <f t="shared" si="31"/>
        <v>5.6479996427391894</v>
      </c>
      <c r="AE48" s="69">
        <f t="shared" si="32"/>
        <v>61.047746586759558</v>
      </c>
      <c r="AF48" s="69">
        <f t="shared" si="33"/>
        <v>66.695746229498738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4.3031923713115807</v>
      </c>
      <c r="C49" s="173">
        <f t="shared" si="20"/>
        <v>4.3560281677869099</v>
      </c>
      <c r="D49" s="173">
        <f t="shared" si="20"/>
        <v>4.6196057945865485</v>
      </c>
      <c r="E49" s="173">
        <f t="shared" si="20"/>
        <v>4.7363077808123863</v>
      </c>
      <c r="F49" s="173">
        <f t="shared" si="20"/>
        <v>4.9194468194084733</v>
      </c>
      <c r="H49" s="68">
        <f t="shared" si="21"/>
        <v>9.570652652916376</v>
      </c>
      <c r="I49" s="69">
        <f t="shared" si="22"/>
        <v>52.50634902226804</v>
      </c>
      <c r="J49" s="69">
        <f t="shared" si="23"/>
        <v>62.07700167518442</v>
      </c>
      <c r="L49" t="str">
        <f t="shared" si="24"/>
        <v>23 Teaching and other educational professionals</v>
      </c>
      <c r="M49" s="173">
        <f t="shared" ref="M49:Q49" si="40">M12/M$35*100</f>
        <v>3.537258643073129</v>
      </c>
      <c r="N49" s="173">
        <f t="shared" si="40"/>
        <v>2.9155466579719205</v>
      </c>
      <c r="O49" s="173">
        <f t="shared" si="40"/>
        <v>2.9576335689805138</v>
      </c>
      <c r="P49" s="173">
        <f t="shared" si="40"/>
        <v>3.1609148096673145</v>
      </c>
      <c r="Q49" s="173">
        <f t="shared" si="40"/>
        <v>3.2767843151265486</v>
      </c>
      <c r="S49" s="68">
        <f t="shared" si="26"/>
        <v>11.935532119305833</v>
      </c>
      <c r="T49" s="69">
        <f t="shared" si="27"/>
        <v>46.761164470302155</v>
      </c>
      <c r="U49" s="69">
        <f t="shared" si="28"/>
        <v>58.696696589607988</v>
      </c>
      <c r="W49" t="str">
        <f t="shared" si="29"/>
        <v>23 Teaching and other educational professionals</v>
      </c>
      <c r="X49" s="173">
        <f t="shared" ref="X49:AB49" si="41">X12/X$35*100</f>
        <v>5.1214620165203364</v>
      </c>
      <c r="Y49" s="173">
        <f t="shared" si="41"/>
        <v>5.9697105367273826</v>
      </c>
      <c r="Z49" s="173">
        <f t="shared" si="41"/>
        <v>6.3753140639696158</v>
      </c>
      <c r="AA49" s="173">
        <f t="shared" si="41"/>
        <v>6.3780340322704339</v>
      </c>
      <c r="AB49" s="173">
        <f t="shared" si="41"/>
        <v>6.5914897046145446</v>
      </c>
      <c r="AD49" s="68">
        <f t="shared" si="31"/>
        <v>8.4116607919401698</v>
      </c>
      <c r="AE49" s="69">
        <f t="shared" si="32"/>
        <v>55.321977569164872</v>
      </c>
      <c r="AF49" s="69">
        <f t="shared" si="33"/>
        <v>63.733638361105051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4.094937920407796</v>
      </c>
      <c r="C50" s="173">
        <f t="shared" si="20"/>
        <v>4.4652870544790746</v>
      </c>
      <c r="D50" s="173">
        <f t="shared" si="20"/>
        <v>5.1266833998130483</v>
      </c>
      <c r="E50" s="173">
        <f t="shared" si="20"/>
        <v>5.1916773842715971</v>
      </c>
      <c r="F50" s="173">
        <f t="shared" si="20"/>
        <v>5.7027445611231773</v>
      </c>
      <c r="H50" s="68">
        <f t="shared" si="21"/>
        <v>14.453826420095151</v>
      </c>
      <c r="I50" s="69">
        <f t="shared" si="22"/>
        <v>51.702440597367726</v>
      </c>
      <c r="J50" s="69">
        <f t="shared" si="23"/>
        <v>66.156267017462881</v>
      </c>
      <c r="L50" t="str">
        <f t="shared" si="24"/>
        <v>24 Business, media and public service professionals</v>
      </c>
      <c r="M50" s="173">
        <f t="shared" ref="M50:Q50" si="42">M13/M$35*100</f>
        <v>4.3152747145827899</v>
      </c>
      <c r="N50" s="173">
        <f t="shared" si="42"/>
        <v>4.3318668291793276</v>
      </c>
      <c r="O50" s="173">
        <f t="shared" si="42"/>
        <v>4.9777622978021503</v>
      </c>
      <c r="P50" s="173">
        <f t="shared" si="42"/>
        <v>5.1185648052518875</v>
      </c>
      <c r="Q50" s="173">
        <f t="shared" si="42"/>
        <v>5.488054573714372</v>
      </c>
      <c r="S50" s="68">
        <f t="shared" si="26"/>
        <v>11.390652058775617</v>
      </c>
      <c r="T50" s="69">
        <f t="shared" si="27"/>
        <v>44.444818794992656</v>
      </c>
      <c r="U50" s="69">
        <f t="shared" si="28"/>
        <v>55.835470853768278</v>
      </c>
      <c r="W50" t="str">
        <f t="shared" si="29"/>
        <v>24 Business, media and public service professionals</v>
      </c>
      <c r="X50" s="173">
        <f t="shared" ref="X50:AB50" si="43">X13/X$35*100</f>
        <v>3.8595456093645613</v>
      </c>
      <c r="Y50" s="173">
        <f t="shared" si="43"/>
        <v>4.6147494833678122</v>
      </c>
      <c r="Z50" s="173">
        <f t="shared" si="43"/>
        <v>5.284003724580109</v>
      </c>
      <c r="AA50" s="173">
        <f t="shared" si="43"/>
        <v>5.2678684315130981</v>
      </c>
      <c r="AB50" s="173">
        <f t="shared" si="43"/>
        <v>5.9212744569698019</v>
      </c>
      <c r="AD50" s="68">
        <f t="shared" si="31"/>
        <v>17.50222218921494</v>
      </c>
      <c r="AE50" s="69">
        <f t="shared" si="32"/>
        <v>58.925047274807987</v>
      </c>
      <c r="AF50" s="69">
        <f t="shared" si="33"/>
        <v>76.427269464022913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1.8491430028466926</v>
      </c>
      <c r="C51" s="173">
        <f t="shared" si="20"/>
        <v>2.0414675115144281</v>
      </c>
      <c r="D51" s="173">
        <f t="shared" si="20"/>
        <v>2.225928041976597</v>
      </c>
      <c r="E51" s="173">
        <f t="shared" si="20"/>
        <v>2.0406089404284282</v>
      </c>
      <c r="F51" s="173">
        <f t="shared" si="20"/>
        <v>2.0843377719807399</v>
      </c>
      <c r="H51" s="68">
        <f t="shared" si="21"/>
        <v>-3.6526278330109552</v>
      </c>
      <c r="I51" s="69">
        <f t="shared" si="22"/>
        <v>36.745500311846676</v>
      </c>
      <c r="J51" s="69">
        <f t="shared" si="23"/>
        <v>33.092872478835723</v>
      </c>
      <c r="L51" t="str">
        <f t="shared" si="24"/>
        <v>31 Science, engineering and technology associate professionals</v>
      </c>
      <c r="M51" s="173">
        <f t="shared" ref="M51:Q51" si="44">M14/M$35*100</f>
        <v>2.9000520056421393</v>
      </c>
      <c r="N51" s="173">
        <f t="shared" si="44"/>
        <v>3.2028638201611765</v>
      </c>
      <c r="O51" s="173">
        <f t="shared" si="44"/>
        <v>3.4925584203867341</v>
      </c>
      <c r="P51" s="173">
        <f t="shared" si="44"/>
        <v>3.1045226341852232</v>
      </c>
      <c r="Q51" s="173">
        <f t="shared" si="44"/>
        <v>3.0845049660660169</v>
      </c>
      <c r="S51" s="68">
        <f t="shared" si="26"/>
        <v>-10.770949157343278</v>
      </c>
      <c r="T51" s="69">
        <f t="shared" si="27"/>
        <v>31.831693915867554</v>
      </c>
      <c r="U51" s="69">
        <f t="shared" si="28"/>
        <v>21.060744758524276</v>
      </c>
      <c r="W51" t="str">
        <f t="shared" si="29"/>
        <v>31 Science, engineering and technology associate professionals</v>
      </c>
      <c r="X51" s="173">
        <f t="shared" ref="X51:AB51" si="45">X14/X$35*100</f>
        <v>0.72642584709245928</v>
      </c>
      <c r="Y51" s="173">
        <f t="shared" si="45"/>
        <v>0.74042703730762371</v>
      </c>
      <c r="Z51" s="173">
        <f t="shared" si="45"/>
        <v>0.88785909271026087</v>
      </c>
      <c r="AA51" s="173">
        <f t="shared" si="45"/>
        <v>0.93189824264190801</v>
      </c>
      <c r="AB51" s="173">
        <f t="shared" si="45"/>
        <v>1.0662817583275555</v>
      </c>
      <c r="AD51" s="68">
        <f t="shared" si="31"/>
        <v>25.927892826304394</v>
      </c>
      <c r="AE51" s="69">
        <f t="shared" si="32"/>
        <v>57.165055005912201</v>
      </c>
      <c r="AF51" s="69">
        <f t="shared" si="33"/>
        <v>83.092947832216595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1.9730468540713582</v>
      </c>
      <c r="C52" s="173">
        <f t="shared" si="20"/>
        <v>2.0145350793268157</v>
      </c>
      <c r="D52" s="173">
        <f t="shared" si="20"/>
        <v>2.1645723778471426</v>
      </c>
      <c r="E52" s="173">
        <f t="shared" si="20"/>
        <v>3.3926623263926952</v>
      </c>
      <c r="F52" s="173">
        <f t="shared" si="20"/>
        <v>3.8545344164547317</v>
      </c>
      <c r="H52" s="68">
        <f t="shared" si="21"/>
        <v>83.224148266532652</v>
      </c>
      <c r="I52" s="69">
        <f t="shared" si="22"/>
        <v>95.117575729747813</v>
      </c>
      <c r="J52" s="69">
        <f t="shared" si="23"/>
        <v>178.34172399628045</v>
      </c>
      <c r="L52" t="str">
        <f t="shared" si="24"/>
        <v>32 Health and social care associate professionals</v>
      </c>
      <c r="M52" s="173">
        <f t="shared" ref="M52:Q52" si="46">M15/M$35*100</f>
        <v>0.88678637475064459</v>
      </c>
      <c r="N52" s="173">
        <f t="shared" si="46"/>
        <v>0.84227390553836601</v>
      </c>
      <c r="O52" s="173">
        <f t="shared" si="46"/>
        <v>0.97106105574272172</v>
      </c>
      <c r="P52" s="173">
        <f t="shared" si="46"/>
        <v>1.2995287939750435</v>
      </c>
      <c r="Q52" s="173">
        <f t="shared" si="46"/>
        <v>1.454894016844257</v>
      </c>
      <c r="S52" s="68">
        <f t="shared" si="26"/>
        <v>51.373307219524342</v>
      </c>
      <c r="T52" s="69">
        <f t="shared" si="27"/>
        <v>66.201907372038875</v>
      </c>
      <c r="U52" s="69">
        <f t="shared" si="28"/>
        <v>117.57521459156324</v>
      </c>
      <c r="W52" t="str">
        <f t="shared" si="29"/>
        <v>32 Health and social care associate professionals</v>
      </c>
      <c r="X52" s="173">
        <f t="shared" ref="X52:AB52" si="47">X15/X$35*100</f>
        <v>3.1335310372947478</v>
      </c>
      <c r="Y52" s="173">
        <f t="shared" si="47"/>
        <v>3.3277467901656816</v>
      </c>
      <c r="Z52" s="173">
        <f t="shared" si="47"/>
        <v>3.4253983203847573</v>
      </c>
      <c r="AA52" s="173">
        <f t="shared" si="47"/>
        <v>5.5739290521668154</v>
      </c>
      <c r="AB52" s="173">
        <f t="shared" si="47"/>
        <v>6.297094374305412</v>
      </c>
      <c r="AD52" s="68">
        <f t="shared" si="31"/>
        <v>92.762755235793833</v>
      </c>
      <c r="AE52" s="69">
        <f t="shared" si="32"/>
        <v>103.77716482224972</v>
      </c>
      <c r="AF52" s="69">
        <f t="shared" si="33"/>
        <v>196.53992005804355</v>
      </c>
    </row>
    <row r="53" spans="1:32" x14ac:dyDescent="0.2">
      <c r="A53" t="str">
        <f t="shared" si="19"/>
        <v>33 Protective service occupations</v>
      </c>
      <c r="B53" s="173">
        <f t="shared" si="20"/>
        <v>1.2981689085359818</v>
      </c>
      <c r="C53" s="173">
        <f t="shared" si="20"/>
        <v>1.3873617425915479</v>
      </c>
      <c r="D53" s="173">
        <f t="shared" si="20"/>
        <v>1.4689040100659216</v>
      </c>
      <c r="E53" s="173">
        <f t="shared" si="20"/>
        <v>1.1620742943284934</v>
      </c>
      <c r="F53" s="173">
        <f t="shared" si="20"/>
        <v>1.2051679415056753</v>
      </c>
      <c r="H53" s="68">
        <f t="shared" si="21"/>
        <v>-15.581612956501074</v>
      </c>
      <c r="I53" s="69">
        <f t="shared" si="22"/>
        <v>29.17022242304369</v>
      </c>
      <c r="J53" s="69">
        <f t="shared" si="23"/>
        <v>13.588609466542618</v>
      </c>
      <c r="L53" t="str">
        <f t="shared" si="24"/>
        <v>33 Protective service occupations</v>
      </c>
      <c r="M53" s="173">
        <f t="shared" ref="M53:Q53" si="48">M16/M$35*100</f>
        <v>1.8903869160465159</v>
      </c>
      <c r="N53" s="173">
        <f t="shared" si="48"/>
        <v>1.9278714566330637</v>
      </c>
      <c r="O53" s="173">
        <f t="shared" si="48"/>
        <v>2.0639490970407395</v>
      </c>
      <c r="P53" s="173">
        <f t="shared" si="48"/>
        <v>1.5973656791786646</v>
      </c>
      <c r="Q53" s="173">
        <f t="shared" si="48"/>
        <v>1.5169774263288334</v>
      </c>
      <c r="S53" s="68">
        <f t="shared" si="26"/>
        <v>-25.741766298815076</v>
      </c>
      <c r="T53" s="69">
        <f t="shared" si="27"/>
        <v>21.522703107853015</v>
      </c>
      <c r="U53" s="69">
        <f t="shared" si="28"/>
        <v>-4.2190631909620659</v>
      </c>
      <c r="W53" t="str">
        <f t="shared" si="29"/>
        <v>33 Protective service occupations</v>
      </c>
      <c r="X53" s="173">
        <f t="shared" ref="X53:AB53" si="49">X16/X$35*100</f>
        <v>0.66548490334615895</v>
      </c>
      <c r="Y53" s="173">
        <f t="shared" si="49"/>
        <v>0.78186213024187112</v>
      </c>
      <c r="Z53" s="173">
        <f t="shared" si="49"/>
        <v>0.84029809008642309</v>
      </c>
      <c r="AA53" s="173">
        <f t="shared" si="49"/>
        <v>0.70845459014596979</v>
      </c>
      <c r="AB53" s="173">
        <f t="shared" si="49"/>
        <v>0.8877814855055548</v>
      </c>
      <c r="AD53" s="68">
        <f t="shared" si="31"/>
        <v>10.781364680712297</v>
      </c>
      <c r="AE53" s="69">
        <f t="shared" si="32"/>
        <v>49.013562763870247</v>
      </c>
      <c r="AF53" s="69">
        <f t="shared" si="33"/>
        <v>59.794927444582548</v>
      </c>
    </row>
    <row r="54" spans="1:32" x14ac:dyDescent="0.2">
      <c r="A54" t="str">
        <f t="shared" si="19"/>
        <v>34 Culture, media and sports occupations</v>
      </c>
      <c r="B54" s="173">
        <f t="shared" si="20"/>
        <v>1.204101138767234</v>
      </c>
      <c r="C54" s="173">
        <f t="shared" si="20"/>
        <v>1.2641490654960368</v>
      </c>
      <c r="D54" s="173">
        <f t="shared" si="20"/>
        <v>1.1992344886346258</v>
      </c>
      <c r="E54" s="173">
        <f t="shared" si="20"/>
        <v>1.0215000396491365</v>
      </c>
      <c r="F54" s="173">
        <f t="shared" si="20"/>
        <v>1.104970352695466</v>
      </c>
      <c r="H54" s="68">
        <f t="shared" si="21"/>
        <v>-5.1953996700917475</v>
      </c>
      <c r="I54" s="69">
        <f t="shared" si="22"/>
        <v>44.472633572137816</v>
      </c>
      <c r="J54" s="69">
        <f t="shared" si="23"/>
        <v>39.277233902046063</v>
      </c>
      <c r="L54" t="str">
        <f t="shared" si="24"/>
        <v>34 Culture, media and sports occupations</v>
      </c>
      <c r="M54" s="173">
        <f t="shared" ref="M54:Q54" si="50">M17/M$35*100</f>
        <v>1.0140248991105778</v>
      </c>
      <c r="N54" s="173">
        <f t="shared" si="50"/>
        <v>1.1399354556573427</v>
      </c>
      <c r="O54" s="173">
        <f t="shared" si="50"/>
        <v>1.0029210440552276</v>
      </c>
      <c r="P54" s="173">
        <f t="shared" si="50"/>
        <v>0.850454943456461</v>
      </c>
      <c r="Q54" s="173">
        <f t="shared" si="50"/>
        <v>0.89913638219527048</v>
      </c>
      <c r="S54" s="68">
        <f t="shared" si="26"/>
        <v>-9.4218792919854017</v>
      </c>
      <c r="T54" s="69">
        <f t="shared" si="27"/>
        <v>35.466112093421962</v>
      </c>
      <c r="U54" s="69">
        <f t="shared" si="28"/>
        <v>26.044232801436561</v>
      </c>
      <c r="W54" t="str">
        <f t="shared" si="29"/>
        <v>34 Culture, media and sports occupations</v>
      </c>
      <c r="X54" s="173">
        <f t="shared" ref="X54:AB54" si="51">X17/X$35*100</f>
        <v>1.4071652048244545</v>
      </c>
      <c r="Y54" s="173">
        <f t="shared" si="51"/>
        <v>1.4032978923385964</v>
      </c>
      <c r="Z54" s="173">
        <f t="shared" si="51"/>
        <v>1.4066201071959967</v>
      </c>
      <c r="AA54" s="173">
        <f t="shared" si="51"/>
        <v>1.199747137196217</v>
      </c>
      <c r="AB54" s="173">
        <f t="shared" si="51"/>
        <v>1.3144858344279835</v>
      </c>
      <c r="AD54" s="68">
        <f t="shared" si="31"/>
        <v>-2.011955079246869</v>
      </c>
      <c r="AE54" s="69">
        <f t="shared" si="32"/>
        <v>51.256473705950775</v>
      </c>
      <c r="AF54" s="69">
        <f t="shared" si="33"/>
        <v>49.244518626703908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4.2015288778117981</v>
      </c>
      <c r="C55" s="173">
        <f t="shared" si="52"/>
        <v>4.3620499651560554</v>
      </c>
      <c r="D55" s="173">
        <f t="shared" si="52"/>
        <v>4.6345499218977455</v>
      </c>
      <c r="E55" s="173">
        <f t="shared" si="52"/>
        <v>4.532233333327623</v>
      </c>
      <c r="F55" s="173">
        <f t="shared" si="52"/>
        <v>4.6867045228057327</v>
      </c>
      <c r="H55" s="68">
        <f t="shared" si="21"/>
        <v>4.0501966105573635</v>
      </c>
      <c r="I55" s="69">
        <f t="shared" si="22"/>
        <v>46.576371788289975</v>
      </c>
      <c r="J55" s="69">
        <f t="shared" si="23"/>
        <v>50.62656839884734</v>
      </c>
      <c r="L55" t="str">
        <f t="shared" si="24"/>
        <v>35 Business and public service associate professionals</v>
      </c>
      <c r="M55" s="173">
        <f t="shared" ref="M55:Q55" si="53">M18/M$35*100</f>
        <v>4.1067460880704347</v>
      </c>
      <c r="N55" s="173">
        <f t="shared" si="53"/>
        <v>4.13212408974226</v>
      </c>
      <c r="O55" s="173">
        <f t="shared" si="53"/>
        <v>4.5084090256951592</v>
      </c>
      <c r="P55" s="173">
        <f t="shared" si="53"/>
        <v>4.3950385993594967</v>
      </c>
      <c r="Q55" s="173">
        <f t="shared" si="53"/>
        <v>4.4282907765275059</v>
      </c>
      <c r="S55" s="68">
        <f t="shared" si="26"/>
        <v>-0.76216096972916936</v>
      </c>
      <c r="T55" s="69">
        <f t="shared" si="27"/>
        <v>37.107991877907011</v>
      </c>
      <c r="U55" s="69">
        <f t="shared" si="28"/>
        <v>36.345830908177838</v>
      </c>
      <c r="W55" t="str">
        <f t="shared" si="29"/>
        <v>35 Business and public service associate professionals</v>
      </c>
      <c r="X55" s="173">
        <f t="shared" ref="X55:AB55" si="54">X18/X$35*100</f>
        <v>4.302788134160167</v>
      </c>
      <c r="Y55" s="173">
        <f t="shared" si="54"/>
        <v>4.6196217068204799</v>
      </c>
      <c r="Z55" s="173">
        <f t="shared" si="54"/>
        <v>4.7678052261429915</v>
      </c>
      <c r="AA55" s="173">
        <f t="shared" si="54"/>
        <v>4.6752047699422903</v>
      </c>
      <c r="AB55" s="173">
        <f t="shared" si="54"/>
        <v>4.9497402132032988</v>
      </c>
      <c r="AD55" s="68">
        <f t="shared" si="31"/>
        <v>8.8573866164898032</v>
      </c>
      <c r="AE55" s="69">
        <f t="shared" si="32"/>
        <v>56.034584424860057</v>
      </c>
      <c r="AF55" s="69">
        <f t="shared" si="33"/>
        <v>64.891971041349862</v>
      </c>
    </row>
    <row r="56" spans="1:32" x14ac:dyDescent="0.2">
      <c r="A56" t="str">
        <f t="shared" si="19"/>
        <v>41 Administrative occupations</v>
      </c>
      <c r="B56" s="173">
        <f t="shared" si="52"/>
        <v>9.3078025531576394</v>
      </c>
      <c r="C56" s="173">
        <f t="shared" si="52"/>
        <v>8.7116891938144079</v>
      </c>
      <c r="D56" s="173">
        <f t="shared" si="52"/>
        <v>9.198898892533407</v>
      </c>
      <c r="E56" s="173">
        <f t="shared" si="52"/>
        <v>9.3231839485786896</v>
      </c>
      <c r="F56" s="173">
        <f t="shared" si="52"/>
        <v>8.932922058541692</v>
      </c>
      <c r="H56" s="68">
        <f t="shared" si="21"/>
        <v>-8.27217991281749E-2</v>
      </c>
      <c r="I56" s="69">
        <f t="shared" si="22"/>
        <v>51.168718061145</v>
      </c>
      <c r="J56" s="69">
        <f t="shared" si="23"/>
        <v>51.085996262016828</v>
      </c>
      <c r="L56" t="str">
        <f t="shared" si="24"/>
        <v>41 Administrative occupations</v>
      </c>
      <c r="M56" s="173">
        <f t="shared" ref="M56:Q56" si="55">M19/M$35*100</f>
        <v>5.3754375717029736</v>
      </c>
      <c r="N56" s="173">
        <f t="shared" si="55"/>
        <v>4.7755172200127518</v>
      </c>
      <c r="O56" s="173">
        <f t="shared" si="55"/>
        <v>5.9144017381569585</v>
      </c>
      <c r="P56" s="173">
        <f t="shared" si="55"/>
        <v>6.3008672584584158</v>
      </c>
      <c r="Q56" s="173">
        <f t="shared" si="55"/>
        <v>6.9762069689253705</v>
      </c>
      <c r="S56" s="68">
        <f t="shared" si="26"/>
        <v>19.171667081180818</v>
      </c>
      <c r="T56" s="69">
        <f t="shared" si="27"/>
        <v>41.189264016302587</v>
      </c>
      <c r="U56" s="69">
        <f t="shared" si="28"/>
        <v>60.360931097483409</v>
      </c>
      <c r="W56" t="str">
        <f t="shared" si="29"/>
        <v>41 Administrative occupations</v>
      </c>
      <c r="X56" s="173">
        <f t="shared" ref="X56:AB56" si="56">X19/X$35*100</f>
        <v>13.508864315520011</v>
      </c>
      <c r="Y56" s="173">
        <f t="shared" si="56"/>
        <v>13.121139278360882</v>
      </c>
      <c r="Z56" s="173">
        <f t="shared" si="56"/>
        <v>12.668643287690875</v>
      </c>
      <c r="AA56" s="173">
        <f t="shared" si="56"/>
        <v>12.47275789061791</v>
      </c>
      <c r="AB56" s="173">
        <f t="shared" si="56"/>
        <v>10.924634619971698</v>
      </c>
      <c r="AD56" s="68">
        <f t="shared" si="31"/>
        <v>-9.5786854807340926</v>
      </c>
      <c r="AE56" s="69">
        <f t="shared" si="32"/>
        <v>56.09042883374682</v>
      </c>
      <c r="AF56" s="69">
        <f t="shared" si="33"/>
        <v>46.511743353012726</v>
      </c>
    </row>
    <row r="57" spans="1:32" x14ac:dyDescent="0.2">
      <c r="A57" t="str">
        <f t="shared" si="19"/>
        <v>42 Secretarial and related occupations</v>
      </c>
      <c r="B57" s="173">
        <f t="shared" si="52"/>
        <v>1.9816367682339668</v>
      </c>
      <c r="C57" s="173">
        <f t="shared" si="52"/>
        <v>1.7171815981920329</v>
      </c>
      <c r="D57" s="173">
        <f t="shared" si="52"/>
        <v>1.7404629560685565</v>
      </c>
      <c r="E57" s="173">
        <f t="shared" si="52"/>
        <v>1.6587336628549154</v>
      </c>
      <c r="F57" s="173">
        <f t="shared" si="52"/>
        <v>1.3536856758827653</v>
      </c>
      <c r="H57" s="68">
        <f t="shared" si="21"/>
        <v>-19.973109011426342</v>
      </c>
      <c r="I57" s="69">
        <f t="shared" si="22"/>
        <v>49.024684643603663</v>
      </c>
      <c r="J57" s="69">
        <f t="shared" si="23"/>
        <v>29.051575632177318</v>
      </c>
      <c r="L57" t="str">
        <f t="shared" si="24"/>
        <v>42 Secretarial and related occupations</v>
      </c>
      <c r="M57" s="173">
        <f t="shared" ref="M57:Q57" si="57">M20/M$35*100</f>
        <v>0.25720017804652695</v>
      </c>
      <c r="N57" s="173">
        <f t="shared" si="57"/>
        <v>0.19364218925041435</v>
      </c>
      <c r="O57" s="173">
        <f t="shared" si="57"/>
        <v>0.18584271361935162</v>
      </c>
      <c r="P57" s="173">
        <f t="shared" si="57"/>
        <v>0.19267589344617608</v>
      </c>
      <c r="Q57" s="173">
        <f t="shared" si="57"/>
        <v>0.22094037901992433</v>
      </c>
      <c r="S57" s="68">
        <f t="shared" si="26"/>
        <v>20.114112092894253</v>
      </c>
      <c r="T57" s="69">
        <f t="shared" si="27"/>
        <v>36.138221838356557</v>
      </c>
      <c r="U57" s="69">
        <f t="shared" si="28"/>
        <v>56.25233393125081</v>
      </c>
      <c r="W57" t="str">
        <f t="shared" si="29"/>
        <v>42 Secretarial and related occupations</v>
      </c>
      <c r="X57" s="173">
        <f t="shared" ref="X57:AB57" si="58">X20/X$35*100</f>
        <v>3.823903357123974</v>
      </c>
      <c r="Y57" s="173">
        <f t="shared" si="58"/>
        <v>3.4239085959657483</v>
      </c>
      <c r="Z57" s="173">
        <f t="shared" si="58"/>
        <v>3.3827645381079954</v>
      </c>
      <c r="AA57" s="173">
        <f t="shared" si="58"/>
        <v>3.1865210595721463</v>
      </c>
      <c r="AB57" s="173">
        <f t="shared" si="58"/>
        <v>2.5066910616105527</v>
      </c>
      <c r="AD57" s="68">
        <f t="shared" si="31"/>
        <v>-22.299637171252733</v>
      </c>
      <c r="AE57" s="69">
        <f t="shared" si="32"/>
        <v>49.772571819892121</v>
      </c>
      <c r="AF57" s="69">
        <f t="shared" si="33"/>
        <v>27.472934648639384</v>
      </c>
    </row>
    <row r="58" spans="1:32" x14ac:dyDescent="0.2">
      <c r="A58" t="str">
        <f t="shared" si="19"/>
        <v>51 Skilled agricultural and related trades</v>
      </c>
      <c r="B58" s="173">
        <f t="shared" si="52"/>
        <v>0.9483402867602847</v>
      </c>
      <c r="C58" s="173">
        <f t="shared" si="52"/>
        <v>0.8101460990875895</v>
      </c>
      <c r="D58" s="173">
        <f t="shared" si="52"/>
        <v>0.81859974164555838</v>
      </c>
      <c r="E58" s="173">
        <f t="shared" si="52"/>
        <v>0.7993706933655772</v>
      </c>
      <c r="F58" s="173">
        <f t="shared" si="52"/>
        <v>0.86463458897942869</v>
      </c>
      <c r="H58" s="68">
        <f t="shared" si="21"/>
        <v>8.6785656048029445</v>
      </c>
      <c r="I58" s="69">
        <f t="shared" si="22"/>
        <v>56.703284921611029</v>
      </c>
      <c r="J58" s="69">
        <f t="shared" si="23"/>
        <v>65.38185052641397</v>
      </c>
      <c r="L58" t="str">
        <f t="shared" si="24"/>
        <v>51 Skilled agricultural and related trades</v>
      </c>
      <c r="M58" s="173">
        <f t="shared" ref="M58:Q58" si="59">M21/M$35*100</f>
        <v>1.6935310888996566</v>
      </c>
      <c r="N58" s="173">
        <f t="shared" si="59"/>
        <v>1.3576142877130015</v>
      </c>
      <c r="O58" s="173">
        <f t="shared" si="59"/>
        <v>1.2685582755306195</v>
      </c>
      <c r="P58" s="173">
        <f t="shared" si="59"/>
        <v>1.2307486328409445</v>
      </c>
      <c r="Q58" s="173">
        <f t="shared" si="59"/>
        <v>1.3200355066353766</v>
      </c>
      <c r="S58" s="68">
        <f t="shared" si="26"/>
        <v>5.1331481106389445</v>
      </c>
      <c r="T58" s="69">
        <f t="shared" si="27"/>
        <v>51.852378774435223</v>
      </c>
      <c r="U58" s="69">
        <f t="shared" si="28"/>
        <v>56.985526885074165</v>
      </c>
      <c r="W58" t="str">
        <f t="shared" si="29"/>
        <v>51 Skilled agricultural and related trades</v>
      </c>
      <c r="X58" s="173">
        <f t="shared" ref="X58:AB58" si="60">X21/X$35*100</f>
        <v>0.15223092272719621</v>
      </c>
      <c r="Y58" s="173">
        <f t="shared" si="60"/>
        <v>0.19685133791146683</v>
      </c>
      <c r="Z58" s="173">
        <f t="shared" si="60"/>
        <v>0.34326332708338508</v>
      </c>
      <c r="AA58" s="173">
        <f t="shared" si="60"/>
        <v>0.34982921355191904</v>
      </c>
      <c r="AB58" s="173">
        <f t="shared" si="60"/>
        <v>0.40108844830958484</v>
      </c>
      <c r="AD58" s="68">
        <f t="shared" si="31"/>
        <v>22.519932844049521</v>
      </c>
      <c r="AE58" s="69">
        <f t="shared" si="32"/>
        <v>75.641300976618069</v>
      </c>
      <c r="AF58" s="69">
        <f t="shared" si="33"/>
        <v>98.16123382066759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4.8491333376984578</v>
      </c>
      <c r="C59" s="173">
        <f t="shared" si="52"/>
        <v>4.8149977420956818</v>
      </c>
      <c r="D59" s="173">
        <f t="shared" si="52"/>
        <v>4.1209915576413039</v>
      </c>
      <c r="E59" s="173">
        <f t="shared" si="52"/>
        <v>3.8700164557749015</v>
      </c>
      <c r="F59" s="173">
        <f t="shared" si="52"/>
        <v>3.3851500655666555</v>
      </c>
      <c r="H59" s="68">
        <f t="shared" si="21"/>
        <v>-15.480076168608717</v>
      </c>
      <c r="I59" s="69">
        <f t="shared" si="22"/>
        <v>33.9820097996028</v>
      </c>
      <c r="J59" s="69">
        <f t="shared" si="23"/>
        <v>18.501933630994085</v>
      </c>
      <c r="L59" t="str">
        <f t="shared" si="24"/>
        <v>52 Skilled metal, electrical and electronic trades</v>
      </c>
      <c r="M59" s="173">
        <f t="shared" ref="M59:Q59" si="61">M22/M$35*100</f>
        <v>9.3047295360432472</v>
      </c>
      <c r="N59" s="173">
        <f t="shared" si="61"/>
        <v>8.981217696127473</v>
      </c>
      <c r="O59" s="173">
        <f t="shared" si="61"/>
        <v>7.9139587065353716</v>
      </c>
      <c r="P59" s="173">
        <f t="shared" si="61"/>
        <v>7.3874661346881902</v>
      </c>
      <c r="Q59" s="173">
        <f t="shared" si="61"/>
        <v>6.4585038042831693</v>
      </c>
      <c r="S59" s="68">
        <f t="shared" si="26"/>
        <v>-17.547729632230912</v>
      </c>
      <c r="T59" s="69">
        <f t="shared" si="27"/>
        <v>32.926364821987249</v>
      </c>
      <c r="U59" s="69">
        <f t="shared" si="28"/>
        <v>15.378635189756334</v>
      </c>
      <c r="W59" t="str">
        <f t="shared" si="29"/>
        <v>52 Skilled metal, electrical and electronic trades</v>
      </c>
      <c r="X59" s="173">
        <f t="shared" ref="X59:AB59" si="62">X22/X$35*100</f>
        <v>8.9088198025483692E-2</v>
      </c>
      <c r="Y59" s="173">
        <f t="shared" si="62"/>
        <v>0.14783912940889241</v>
      </c>
      <c r="Z59" s="173">
        <f t="shared" si="62"/>
        <v>0.11409921238365009</v>
      </c>
      <c r="AA59" s="173">
        <f t="shared" si="62"/>
        <v>0.20446152324445047</v>
      </c>
      <c r="AB59" s="173">
        <f t="shared" si="62"/>
        <v>0.25682684692180985</v>
      </c>
      <c r="AD59" s="68">
        <f t="shared" si="31"/>
        <v>136.0216145783553</v>
      </c>
      <c r="AE59" s="69">
        <f t="shared" si="32"/>
        <v>111.33152786494232</v>
      </c>
      <c r="AF59" s="69">
        <f t="shared" si="33"/>
        <v>247.35314244329757</v>
      </c>
    </row>
    <row r="60" spans="1:32" x14ac:dyDescent="0.2">
      <c r="A60" t="str">
        <f t="shared" si="19"/>
        <v>53 Skilled construction and building trades</v>
      </c>
      <c r="B60" s="173">
        <f t="shared" si="52"/>
        <v>3.6909741183986973</v>
      </c>
      <c r="C60" s="173">
        <f t="shared" si="52"/>
        <v>4.1095121119507878</v>
      </c>
      <c r="D60" s="173">
        <f t="shared" si="52"/>
        <v>3.3708771305899714</v>
      </c>
      <c r="E60" s="173">
        <f t="shared" si="52"/>
        <v>3.12847958705462</v>
      </c>
      <c r="F60" s="173">
        <f t="shared" si="52"/>
        <v>2.6921533671364037</v>
      </c>
      <c r="H60" s="68">
        <f t="shared" si="21"/>
        <v>-17.824989085995231</v>
      </c>
      <c r="I60" s="69">
        <f t="shared" si="22"/>
        <v>37.419921829555499</v>
      </c>
      <c r="J60" s="69">
        <f t="shared" si="23"/>
        <v>19.594932743560268</v>
      </c>
      <c r="L60" t="str">
        <f t="shared" si="24"/>
        <v>53 Skilled construction and building trades</v>
      </c>
      <c r="M60" s="173">
        <f t="shared" ref="M60:Q60" si="63">M23/M$35*100</f>
        <v>6.886443495682232</v>
      </c>
      <c r="N60" s="173">
        <f t="shared" si="63"/>
        <v>7.6319524717479172</v>
      </c>
      <c r="O60" s="173">
        <f t="shared" si="63"/>
        <v>6.3755213380728453</v>
      </c>
      <c r="P60" s="173">
        <f t="shared" si="63"/>
        <v>6.0118111038494693</v>
      </c>
      <c r="Q60" s="173">
        <f t="shared" si="63"/>
        <v>5.2091713535650088</v>
      </c>
      <c r="S60" s="68">
        <f t="shared" si="26"/>
        <v>-17.449935141863111</v>
      </c>
      <c r="T60" s="69">
        <f t="shared" si="27"/>
        <v>37.440540512968376</v>
      </c>
      <c r="U60" s="69">
        <f t="shared" si="28"/>
        <v>19.990605371105268</v>
      </c>
      <c r="W60" t="str">
        <f t="shared" si="29"/>
        <v>53 Skilled construction and building trades</v>
      </c>
      <c r="X60" s="173">
        <f t="shared" ref="X60:AB60" si="64">X23/X$35*100</f>
        <v>0.2771597148486552</v>
      </c>
      <c r="Y60" s="173">
        <f t="shared" si="64"/>
        <v>0.16353997310742757</v>
      </c>
      <c r="Z60" s="173">
        <f t="shared" si="64"/>
        <v>0.19676952496616851</v>
      </c>
      <c r="AA60" s="173">
        <f t="shared" si="64"/>
        <v>0.12374290898132909</v>
      </c>
      <c r="AB60" s="173">
        <f t="shared" si="64"/>
        <v>0.13011642700219514</v>
      </c>
      <c r="AD60" s="68">
        <f t="shared" si="31"/>
        <v>-30.662481392937458</v>
      </c>
      <c r="AE60" s="69">
        <f t="shared" si="32"/>
        <v>36.714177512416306</v>
      </c>
      <c r="AF60" s="69">
        <f t="shared" si="33"/>
        <v>6.0516961194788514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2.1556202642677063</v>
      </c>
      <c r="C61" s="173">
        <f t="shared" si="52"/>
        <v>1.8509945430762267</v>
      </c>
      <c r="D61" s="173">
        <f t="shared" si="52"/>
        <v>1.7540112058692572</v>
      </c>
      <c r="E61" s="173">
        <f t="shared" si="52"/>
        <v>1.8167528597873115</v>
      </c>
      <c r="F61" s="173">
        <f t="shared" si="52"/>
        <v>1.7268293238571768</v>
      </c>
      <c r="H61" s="68">
        <f t="shared" si="21"/>
        <v>1.2977845559954233</v>
      </c>
      <c r="I61" s="69">
        <f t="shared" si="22"/>
        <v>45.581394599694974</v>
      </c>
      <c r="J61" s="69">
        <f t="shared" si="23"/>
        <v>46.879179155690395</v>
      </c>
      <c r="L61" t="str">
        <f t="shared" si="24"/>
        <v>54 Textiles, printing and other skilled trades</v>
      </c>
      <c r="M61" s="173">
        <f t="shared" ref="M61:Q61" si="65">M24/M$35*100</f>
        <v>2.475308173653</v>
      </c>
      <c r="N61" s="173">
        <f t="shared" si="65"/>
        <v>2.1012186464627045</v>
      </c>
      <c r="O61" s="173">
        <f t="shared" si="65"/>
        <v>1.822936835635746</v>
      </c>
      <c r="P61" s="173">
        <f t="shared" si="65"/>
        <v>1.9373122086993666</v>
      </c>
      <c r="Q61" s="173">
        <f t="shared" si="65"/>
        <v>1.8690723602622379</v>
      </c>
      <c r="S61" s="68">
        <f t="shared" si="26"/>
        <v>3.5902719806225849</v>
      </c>
      <c r="T61" s="69">
        <f t="shared" si="27"/>
        <v>32.803249477806759</v>
      </c>
      <c r="U61" s="69">
        <f t="shared" si="28"/>
        <v>36.393521458429348</v>
      </c>
      <c r="W61" t="str">
        <f t="shared" si="29"/>
        <v>54 Textiles, printing and other skilled trades</v>
      </c>
      <c r="X61" s="173">
        <f t="shared" ref="X61:AB61" si="66">X24/X$35*100</f>
        <v>1.8140882197240416</v>
      </c>
      <c r="Y61" s="173">
        <f t="shared" si="66"/>
        <v>1.5706839516750555</v>
      </c>
      <c r="Z61" s="173">
        <f t="shared" si="66"/>
        <v>1.6811981369809796</v>
      </c>
      <c r="AA61" s="173">
        <f t="shared" si="66"/>
        <v>1.6911172554696505</v>
      </c>
      <c r="AB61" s="173">
        <f t="shared" si="66"/>
        <v>1.5820421528033362</v>
      </c>
      <c r="AD61" s="68">
        <f t="shared" si="31"/>
        <v>-1.3281764672698479</v>
      </c>
      <c r="AE61" s="69">
        <f t="shared" si="32"/>
        <v>60.218295408500353</v>
      </c>
      <c r="AF61" s="69">
        <f t="shared" si="33"/>
        <v>58.890118941230504</v>
      </c>
    </row>
    <row r="62" spans="1:32" x14ac:dyDescent="0.2">
      <c r="A62" t="str">
        <f t="shared" si="19"/>
        <v>61 Caring personal service occupations</v>
      </c>
      <c r="B62" s="173">
        <f t="shared" si="52"/>
        <v>6.8636244079245419</v>
      </c>
      <c r="C62" s="173">
        <f t="shared" si="52"/>
        <v>6.4845229989592132</v>
      </c>
      <c r="D62" s="173">
        <f t="shared" si="52"/>
        <v>6.582001068340916</v>
      </c>
      <c r="E62" s="173">
        <f t="shared" si="52"/>
        <v>6.6518019495605136</v>
      </c>
      <c r="F62" s="173">
        <f t="shared" si="52"/>
        <v>6.6759147751398835</v>
      </c>
      <c r="H62" s="68">
        <f t="shared" si="21"/>
        <v>4.3603990895021294</v>
      </c>
      <c r="I62" s="69">
        <f t="shared" si="22"/>
        <v>58.064370338578755</v>
      </c>
      <c r="J62" s="69">
        <f t="shared" si="23"/>
        <v>62.424769428080886</v>
      </c>
      <c r="L62" t="str">
        <f t="shared" si="24"/>
        <v>61 Caring personal service occupations</v>
      </c>
      <c r="M62" s="173">
        <f t="shared" ref="M62:Q62" si="67">M25/M$35*100</f>
        <v>1.6737573035442772</v>
      </c>
      <c r="N62" s="173">
        <f t="shared" si="67"/>
        <v>1.6566940088618773</v>
      </c>
      <c r="O62" s="173">
        <f t="shared" si="67"/>
        <v>1.6487247926447668</v>
      </c>
      <c r="P62" s="173">
        <f t="shared" si="67"/>
        <v>1.9207912075967823</v>
      </c>
      <c r="Q62" s="173">
        <f t="shared" si="67"/>
        <v>2.1226301586614018</v>
      </c>
      <c r="S62" s="68">
        <f t="shared" si="26"/>
        <v>30.074043384696274</v>
      </c>
      <c r="T62" s="69">
        <f t="shared" si="27"/>
        <v>52.077750377639745</v>
      </c>
      <c r="U62" s="69">
        <f t="shared" si="28"/>
        <v>82.151793762336013</v>
      </c>
      <c r="W62" t="str">
        <f t="shared" si="29"/>
        <v>61 Caring personal service occupations</v>
      </c>
      <c r="X62" s="173">
        <f t="shared" ref="X62:AB62" si="68">X25/X$35*100</f>
        <v>12.408112863797443</v>
      </c>
      <c r="Y62" s="173">
        <f t="shared" si="68"/>
        <v>11.892841306759198</v>
      </c>
      <c r="Z62" s="173">
        <f t="shared" si="68"/>
        <v>11.793516531081401</v>
      </c>
      <c r="AA62" s="173">
        <f t="shared" si="68"/>
        <v>11.582015980772297</v>
      </c>
      <c r="AB62" s="173">
        <f t="shared" si="68"/>
        <v>11.310638662399471</v>
      </c>
      <c r="AD62" s="68">
        <f t="shared" si="31"/>
        <v>0.56290529039480852</v>
      </c>
      <c r="AE62" s="69">
        <f t="shared" si="32"/>
        <v>58.94849831041693</v>
      </c>
      <c r="AF62" s="69">
        <f t="shared" si="33"/>
        <v>59.51140360081174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2.1838328480311651</v>
      </c>
      <c r="C63" s="173">
        <f t="shared" si="52"/>
        <v>2.3471680201483505</v>
      </c>
      <c r="D63" s="173">
        <f t="shared" si="52"/>
        <v>2.2194002868574314</v>
      </c>
      <c r="E63" s="173">
        <f t="shared" si="52"/>
        <v>1.9634973464210288</v>
      </c>
      <c r="F63" s="173">
        <f t="shared" si="52"/>
        <v>1.9135086800911507</v>
      </c>
      <c r="H63" s="68">
        <f t="shared" si="21"/>
        <v>-11.288955110733093</v>
      </c>
      <c r="I63" s="69">
        <f t="shared" si="22"/>
        <v>45.839595047897703</v>
      </c>
      <c r="J63" s="69">
        <f t="shared" si="23"/>
        <v>34.550639937164604</v>
      </c>
      <c r="L63" t="str">
        <f t="shared" si="24"/>
        <v>62 Leisure, travel and related personal service occupations</v>
      </c>
      <c r="M63" s="173">
        <f t="shared" ref="M63:Q63" si="69">M26/M$35*100</f>
        <v>1.2289575881471777</v>
      </c>
      <c r="N63" s="173">
        <f t="shared" si="69"/>
        <v>1.3178612171590938</v>
      </c>
      <c r="O63" s="173">
        <f t="shared" si="69"/>
        <v>1.3725478587348046</v>
      </c>
      <c r="P63" s="173">
        <f t="shared" si="69"/>
        <v>1.2417403977159636</v>
      </c>
      <c r="Q63" s="173">
        <f t="shared" si="69"/>
        <v>1.2919686694989696</v>
      </c>
      <c r="S63" s="68">
        <f t="shared" si="26"/>
        <v>-4.8981502175317955</v>
      </c>
      <c r="T63" s="69">
        <f t="shared" si="27"/>
        <v>38.49693574121558</v>
      </c>
      <c r="U63" s="69">
        <f t="shared" si="28"/>
        <v>33.59878552368378</v>
      </c>
      <c r="W63" t="str">
        <f t="shared" si="29"/>
        <v>62 Leisure, travel and related personal service occupations</v>
      </c>
      <c r="X63" s="173">
        <f t="shared" ref="X63:AB63" si="70">X26/X$35*100</f>
        <v>3.2039543171834319</v>
      </c>
      <c r="Y63" s="173">
        <f t="shared" si="70"/>
        <v>3.5002367884018102</v>
      </c>
      <c r="Z63" s="173">
        <f t="shared" si="70"/>
        <v>3.1140156047878338</v>
      </c>
      <c r="AA63" s="173">
        <f t="shared" si="70"/>
        <v>2.7156444941895628</v>
      </c>
      <c r="AB63" s="173">
        <f t="shared" si="70"/>
        <v>2.5461654491307888</v>
      </c>
      <c r="AD63" s="68">
        <f t="shared" si="31"/>
        <v>-14.264666889495734</v>
      </c>
      <c r="AE63" s="69">
        <f t="shared" si="32"/>
        <v>49.258513032638319</v>
      </c>
      <c r="AF63" s="69">
        <f t="shared" si="33"/>
        <v>34.993846143142591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0.11887637753832653</v>
      </c>
      <c r="C64" s="173">
        <f t="shared" si="52"/>
        <v>0.10868481935023791</v>
      </c>
      <c r="D64" s="173">
        <f t="shared" si="52"/>
        <v>0.13086203497084059</v>
      </c>
      <c r="E64" s="173">
        <f t="shared" si="52"/>
        <v>9.8666119921773807E-2</v>
      </c>
      <c r="F64" s="173">
        <f t="shared" si="52"/>
        <v>0.10272461182654173</v>
      </c>
      <c r="H64" s="68">
        <f t="shared" si="21"/>
        <v>-19.231180536060371</v>
      </c>
      <c r="I64" s="69">
        <f t="shared" si="22"/>
        <v>39.248295637066057</v>
      </c>
      <c r="J64" s="69">
        <f t="shared" si="23"/>
        <v>20.01711510100569</v>
      </c>
      <c r="L64" t="str">
        <f t="shared" si="24"/>
        <v>63 Community and civil enforcement occupations</v>
      </c>
      <c r="M64" s="173">
        <f t="shared" ref="M64:Q64" si="71">M27/M$35*100</f>
        <v>0.16831231571857863</v>
      </c>
      <c r="N64" s="173">
        <f t="shared" si="71"/>
        <v>0.13100322518365609</v>
      </c>
      <c r="O64" s="173">
        <f t="shared" si="71"/>
        <v>0.19362211496359708</v>
      </c>
      <c r="P64" s="173">
        <f t="shared" si="71"/>
        <v>0.11151535186559017</v>
      </c>
      <c r="Q64" s="173">
        <f t="shared" si="71"/>
        <v>0.12465221296836587</v>
      </c>
      <c r="S64" s="68">
        <f t="shared" si="26"/>
        <v>-34.955659872481434</v>
      </c>
      <c r="T64" s="69">
        <f t="shared" si="27"/>
        <v>25.117736366463866</v>
      </c>
      <c r="U64" s="69">
        <f t="shared" si="28"/>
        <v>-9.8379235060175638</v>
      </c>
      <c r="W64" t="str">
        <f t="shared" si="29"/>
        <v>63 Community and civil enforcement occupations</v>
      </c>
      <c r="X64" s="173">
        <f t="shared" ref="X64:AB64" si="72">X27/X$35*100</f>
        <v>6.6062503303605496E-2</v>
      </c>
      <c r="Y64" s="173">
        <f t="shared" si="72"/>
        <v>8.3682889265851781E-2</v>
      </c>
      <c r="Z64" s="173">
        <f t="shared" si="72"/>
        <v>6.4562255869390184E-2</v>
      </c>
      <c r="AA64" s="173">
        <f t="shared" si="72"/>
        <v>8.5275859980532734E-2</v>
      </c>
      <c r="AB64" s="173">
        <f t="shared" si="72"/>
        <v>8.0404817356739253E-2</v>
      </c>
      <c r="AD64" s="68">
        <f t="shared" si="31"/>
        <v>30.586227771230163</v>
      </c>
      <c r="AE64" s="69">
        <f t="shared" si="32"/>
        <v>84.015936315856095</v>
      </c>
      <c r="AF64" s="69">
        <f t="shared" si="33"/>
        <v>114.60216408708625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9.7823006059409767</v>
      </c>
      <c r="C65" s="173">
        <f t="shared" si="73"/>
        <v>8.7621149114891761</v>
      </c>
      <c r="D65" s="173">
        <f t="shared" si="73"/>
        <v>8.9274871216443739</v>
      </c>
      <c r="E65" s="173">
        <f t="shared" si="73"/>
        <v>8.8085685899318396</v>
      </c>
      <c r="F65" s="173">
        <f t="shared" si="73"/>
        <v>8.4905591392032029</v>
      </c>
      <c r="H65" s="68">
        <f t="shared" si="21"/>
        <v>-2.1434377305173844</v>
      </c>
      <c r="I65" s="69">
        <f t="shared" si="22"/>
        <v>49.99407131551294</v>
      </c>
      <c r="J65" s="69">
        <f t="shared" si="23"/>
        <v>47.850633584995556</v>
      </c>
      <c r="L65" t="str">
        <f t="shared" si="24"/>
        <v>71 Sales occupations</v>
      </c>
      <c r="M65" s="173">
        <f t="shared" ref="M65:Q65" si="74">M28/M$35*100</f>
        <v>5.8030861723223621</v>
      </c>
      <c r="N65" s="173">
        <f t="shared" si="74"/>
        <v>5.4280867840454601</v>
      </c>
      <c r="O65" s="173">
        <f t="shared" si="74"/>
        <v>5.5553610709446435</v>
      </c>
      <c r="P65" s="173">
        <f t="shared" si="74"/>
        <v>5.4993425361575516</v>
      </c>
      <c r="Q65" s="173">
        <f t="shared" si="74"/>
        <v>5.5501203149666534</v>
      </c>
      <c r="S65" s="68">
        <f t="shared" si="26"/>
        <v>0.93797446839820986</v>
      </c>
      <c r="T65" s="69">
        <f t="shared" si="27"/>
        <v>33.790753472329172</v>
      </c>
      <c r="U65" s="69">
        <f t="shared" si="28"/>
        <v>34.728727940727381</v>
      </c>
      <c r="W65" t="str">
        <f t="shared" si="29"/>
        <v>71 Sales occupations</v>
      </c>
      <c r="X65" s="173">
        <f t="shared" ref="X65:AB65" si="75">X28/X$35*100</f>
        <v>14.033413023062435</v>
      </c>
      <c r="Y65" s="173">
        <f t="shared" si="75"/>
        <v>12.49702047615594</v>
      </c>
      <c r="Z65" s="173">
        <f t="shared" si="75"/>
        <v>12.489802725599011</v>
      </c>
      <c r="AA65" s="173">
        <f t="shared" si="75"/>
        <v>12.257132461929624</v>
      </c>
      <c r="AB65" s="173">
        <f t="shared" si="75"/>
        <v>11.483590149914461</v>
      </c>
      <c r="AD65" s="68">
        <f t="shared" si="31"/>
        <v>-3.5913261777711383</v>
      </c>
      <c r="AE65" s="69">
        <f t="shared" si="32"/>
        <v>57.607657294235416</v>
      </c>
      <c r="AF65" s="69">
        <f t="shared" si="33"/>
        <v>54.016331116464279</v>
      </c>
    </row>
    <row r="66" spans="1:32" x14ac:dyDescent="0.2">
      <c r="A66" t="str">
        <f t="shared" si="19"/>
        <v>72 Customer service occupations</v>
      </c>
      <c r="B66" s="173">
        <f t="shared" si="73"/>
        <v>1.6896186267629663</v>
      </c>
      <c r="C66" s="173">
        <f t="shared" si="73"/>
        <v>1.7562723238052351</v>
      </c>
      <c r="D66" s="173">
        <f t="shared" si="73"/>
        <v>1.849888586041696</v>
      </c>
      <c r="E66" s="173">
        <f t="shared" si="73"/>
        <v>2.0214533533942189</v>
      </c>
      <c r="F66" s="173">
        <f t="shared" si="73"/>
        <v>2.2329908250645887</v>
      </c>
      <c r="H66" s="68">
        <f t="shared" si="21"/>
        <v>24.200762396165182</v>
      </c>
      <c r="I66" s="69">
        <f t="shared" si="22"/>
        <v>52.222648485155254</v>
      </c>
      <c r="J66" s="69">
        <f t="shared" si="23"/>
        <v>76.423410881320436</v>
      </c>
      <c r="L66" t="str">
        <f t="shared" si="24"/>
        <v>72 Customer service occupations</v>
      </c>
      <c r="M66" s="173">
        <f t="shared" ref="M66:Q66" si="76">M29/M$35*100</f>
        <v>1.2745401228226341</v>
      </c>
      <c r="N66" s="173">
        <f t="shared" si="76"/>
        <v>1.1607006191577087</v>
      </c>
      <c r="O66" s="173">
        <f t="shared" si="76"/>
        <v>1.4423517124737166</v>
      </c>
      <c r="P66" s="173">
        <f t="shared" si="76"/>
        <v>1.760010226759515</v>
      </c>
      <c r="Q66" s="173">
        <f t="shared" si="76"/>
        <v>2.0663330116512539</v>
      </c>
      <c r="S66" s="68">
        <f t="shared" si="26"/>
        <v>44.741683071612371</v>
      </c>
      <c r="T66" s="69">
        <f t="shared" si="27"/>
        <v>43.340426910364741</v>
      </c>
      <c r="U66" s="69">
        <f t="shared" si="28"/>
        <v>88.082109981977098</v>
      </c>
      <c r="W66" t="str">
        <f t="shared" si="29"/>
        <v>72 Customer service occupations</v>
      </c>
      <c r="X66" s="173">
        <f t="shared" ref="X66:AB66" si="77">X29/X$35*100</f>
        <v>2.1330592635060066</v>
      </c>
      <c r="Y66" s="173">
        <f t="shared" si="77"/>
        <v>2.4234544796893309</v>
      </c>
      <c r="Z66" s="173">
        <f t="shared" si="77"/>
        <v>2.2804107379632876</v>
      </c>
      <c r="AA66" s="173">
        <f t="shared" si="77"/>
        <v>2.2939047684513039</v>
      </c>
      <c r="AB66" s="173">
        <f t="shared" si="77"/>
        <v>2.4026294516573179</v>
      </c>
      <c r="AD66" s="68">
        <f t="shared" si="31"/>
        <v>10.475944350840875</v>
      </c>
      <c r="AE66" s="69">
        <f t="shared" si="32"/>
        <v>58.157478616599633</v>
      </c>
      <c r="AF66" s="69">
        <f t="shared" si="33"/>
        <v>68.633422967440509</v>
      </c>
    </row>
    <row r="67" spans="1:32" x14ac:dyDescent="0.2">
      <c r="A67" t="str">
        <f t="shared" si="19"/>
        <v>81 Process, plant and machine operatives</v>
      </c>
      <c r="B67" s="173">
        <f t="shared" si="73"/>
        <v>4.1855502390030015</v>
      </c>
      <c r="C67" s="173">
        <f t="shared" si="73"/>
        <v>3.9096384711478436</v>
      </c>
      <c r="D67" s="173">
        <f t="shared" si="73"/>
        <v>3.4552641297228646</v>
      </c>
      <c r="E67" s="173">
        <f t="shared" si="73"/>
        <v>3.4574415271842169</v>
      </c>
      <c r="F67" s="173">
        <f t="shared" si="73"/>
        <v>3.045058400415583</v>
      </c>
      <c r="H67" s="68">
        <f t="shared" si="21"/>
        <v>-9.322973438256426</v>
      </c>
      <c r="I67" s="69">
        <f t="shared" si="22"/>
        <v>36.890607099230266</v>
      </c>
      <c r="J67" s="69">
        <f t="shared" si="23"/>
        <v>27.56763366097384</v>
      </c>
      <c r="L67" t="str">
        <f t="shared" si="24"/>
        <v>81 Process, plant and machine operatives</v>
      </c>
      <c r="M67" s="173">
        <f t="shared" ref="M67:Q67" si="78">M30/M$35*100</f>
        <v>6.6907011278725754</v>
      </c>
      <c r="N67" s="173">
        <f t="shared" si="78"/>
        <v>5.9839469150536804</v>
      </c>
      <c r="O67" s="173">
        <f t="shared" si="78"/>
        <v>5.5391549029274154</v>
      </c>
      <c r="P67" s="173">
        <f t="shared" si="78"/>
        <v>5.4940353259630124</v>
      </c>
      <c r="Q67" s="173">
        <f t="shared" si="78"/>
        <v>4.8685534603227358</v>
      </c>
      <c r="S67" s="68">
        <f t="shared" si="26"/>
        <v>-11.198375292397834</v>
      </c>
      <c r="T67" s="69">
        <f t="shared" si="27"/>
        <v>33.824849477755627</v>
      </c>
      <c r="U67" s="69">
        <f t="shared" si="28"/>
        <v>22.626474185357797</v>
      </c>
      <c r="W67" t="str">
        <f t="shared" si="29"/>
        <v>81 Process, plant and machine operatives</v>
      </c>
      <c r="X67" s="173">
        <f t="shared" ref="X67:AB67" si="79">X30/X$35*100</f>
        <v>1.5092234845406227</v>
      </c>
      <c r="Y67" s="173">
        <f t="shared" si="79"/>
        <v>1.5859189781394747</v>
      </c>
      <c r="Z67" s="173">
        <f t="shared" si="79"/>
        <v>1.2538409009609093</v>
      </c>
      <c r="AA67" s="173">
        <f t="shared" si="79"/>
        <v>1.3350951893167942</v>
      </c>
      <c r="AB67" s="173">
        <f t="shared" si="79"/>
        <v>1.1889486193872552</v>
      </c>
      <c r="AD67" s="68">
        <f t="shared" si="31"/>
        <v>-0.57063683401597609</v>
      </c>
      <c r="AE67" s="69">
        <f t="shared" si="32"/>
        <v>51.198230071291071</v>
      </c>
      <c r="AF67" s="69">
        <f t="shared" si="33"/>
        <v>50.627593237275093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3.6304188842858811</v>
      </c>
      <c r="C68" s="173">
        <f t="shared" si="73"/>
        <v>4.411553102975871</v>
      </c>
      <c r="D68" s="173">
        <f t="shared" si="73"/>
        <v>3.9887221305251277</v>
      </c>
      <c r="E68" s="173">
        <f t="shared" si="73"/>
        <v>3.8080685444815652</v>
      </c>
      <c r="F68" s="173">
        <f t="shared" si="73"/>
        <v>3.4671039681187912</v>
      </c>
      <c r="H68" s="68">
        <f t="shared" si="21"/>
        <v>-10.563256397859657</v>
      </c>
      <c r="I68" s="69">
        <f t="shared" si="22"/>
        <v>48.633178097926802</v>
      </c>
      <c r="J68" s="69">
        <f t="shared" si="23"/>
        <v>38.069921700067141</v>
      </c>
      <c r="L68" t="str">
        <f t="shared" si="24"/>
        <v>82 Transport and mobile machine drivers and operatives</v>
      </c>
      <c r="M68" s="173">
        <f t="shared" ref="M68:Q68" si="80">M31/M$35*100</f>
        <v>6.7864319187538031</v>
      </c>
      <c r="N68" s="173">
        <f t="shared" si="80"/>
        <v>8.1116319283201044</v>
      </c>
      <c r="O68" s="173">
        <f t="shared" si="80"/>
        <v>7.5622234755297582</v>
      </c>
      <c r="P68" s="173">
        <f t="shared" si="80"/>
        <v>7.211429622795162</v>
      </c>
      <c r="Q68" s="173">
        <f t="shared" si="80"/>
        <v>6.6031467785937865</v>
      </c>
      <c r="S68" s="68">
        <f t="shared" si="26"/>
        <v>-11.780229700656475</v>
      </c>
      <c r="T68" s="69">
        <f t="shared" si="27"/>
        <v>47.835600146923639</v>
      </c>
      <c r="U68" s="69">
        <f t="shared" si="28"/>
        <v>36.055370446267162</v>
      </c>
      <c r="W68" t="str">
        <f t="shared" si="29"/>
        <v>82 Transport and mobile machine drivers and operatives</v>
      </c>
      <c r="X68" s="173">
        <f t="shared" ref="X68:AB68" si="81">X31/X$35*100</f>
        <v>0.25875685821531746</v>
      </c>
      <c r="Y68" s="173">
        <f t="shared" si="81"/>
        <v>0.26658357475552108</v>
      </c>
      <c r="Z68" s="173">
        <f t="shared" si="81"/>
        <v>0.21367356749132765</v>
      </c>
      <c r="AA68" s="173">
        <f t="shared" si="81"/>
        <v>0.26140601151570364</v>
      </c>
      <c r="AB68" s="173">
        <f t="shared" si="81"/>
        <v>0.27497043168759061</v>
      </c>
      <c r="AD68" s="68">
        <f t="shared" si="31"/>
        <v>34.936424439746588</v>
      </c>
      <c r="AE68" s="69">
        <f t="shared" si="32"/>
        <v>78.452683694609249</v>
      </c>
      <c r="AF68" s="69">
        <f t="shared" si="33"/>
        <v>113.38910813435585</v>
      </c>
    </row>
    <row r="69" spans="1:32" x14ac:dyDescent="0.2">
      <c r="A69" t="str">
        <f t="shared" si="19"/>
        <v>91 Elementary trades and related occupations</v>
      </c>
      <c r="B69" s="173">
        <f t="shared" si="73"/>
        <v>1.778171496841751</v>
      </c>
      <c r="C69" s="173">
        <f t="shared" si="73"/>
        <v>1.5767671573198112</v>
      </c>
      <c r="D69" s="173">
        <f t="shared" si="73"/>
        <v>1.3900176456834019</v>
      </c>
      <c r="E69" s="173">
        <f t="shared" si="73"/>
        <v>2.3369501220708426</v>
      </c>
      <c r="F69" s="173">
        <f t="shared" si="73"/>
        <v>2.554017647015852</v>
      </c>
      <c r="H69" s="68">
        <f t="shared" si="21"/>
        <v>89.054263580477695</v>
      </c>
      <c r="I69" s="69">
        <f t="shared" si="22"/>
        <v>75.937717799426053</v>
      </c>
      <c r="J69" s="69">
        <f t="shared" si="23"/>
        <v>164.99198137990376</v>
      </c>
      <c r="L69" t="str">
        <f t="shared" si="24"/>
        <v>91 Elementary trades and related occupations</v>
      </c>
      <c r="M69" s="173">
        <f t="shared" ref="M69:Q70" si="82">M32/M$35*100</f>
        <v>2.6999993815769461</v>
      </c>
      <c r="N69" s="173">
        <f t="shared" si="82"/>
        <v>2.3960044834048411</v>
      </c>
      <c r="O69" s="173">
        <f t="shared" si="82"/>
        <v>2.2372110783482393</v>
      </c>
      <c r="P69" s="173">
        <f t="shared" si="82"/>
        <v>2.9486227171432349</v>
      </c>
      <c r="Q69" s="173">
        <f t="shared" si="82"/>
        <v>3.1086134662176557</v>
      </c>
      <c r="S69" s="68">
        <f t="shared" si="26"/>
        <v>40.386142772883858</v>
      </c>
      <c r="T69" s="69">
        <f t="shared" si="27"/>
        <v>43.423488151120033</v>
      </c>
      <c r="U69" s="69">
        <f t="shared" si="28"/>
        <v>83.809630924003898</v>
      </c>
      <c r="W69" t="str">
        <f t="shared" si="29"/>
        <v>91 Elementary trades and related occupations</v>
      </c>
      <c r="X69" s="173">
        <f t="shared" ref="X69:AB70" si="83">X32/X$35*100</f>
        <v>0.79335551554191408</v>
      </c>
      <c r="Y69" s="173">
        <f t="shared" si="83"/>
        <v>0.65902623522276449</v>
      </c>
      <c r="Z69" s="173">
        <f t="shared" si="83"/>
        <v>0.49504209038836222</v>
      </c>
      <c r="AA69" s="173">
        <f t="shared" si="83"/>
        <v>1.6995225246264272</v>
      </c>
      <c r="AB69" s="173">
        <f t="shared" si="83"/>
        <v>1.9895024217372566</v>
      </c>
      <c r="AD69" s="68">
        <f t="shared" si="31"/>
        <v>321.40176452631692</v>
      </c>
      <c r="AE69" s="69">
        <f t="shared" si="32"/>
        <v>231.16458661216726</v>
      </c>
      <c r="AF69" s="69">
        <f t="shared" si="33"/>
        <v>552.56635113848415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10.55180053922475</v>
      </c>
      <c r="C70" s="173">
        <f t="shared" si="73"/>
        <v>10.087472668024947</v>
      </c>
      <c r="D70" s="173">
        <f t="shared" si="73"/>
        <v>9.6139445829473846</v>
      </c>
      <c r="E70" s="173">
        <f t="shared" si="73"/>
        <v>8.498915302326127</v>
      </c>
      <c r="F70" s="173">
        <f t="shared" si="73"/>
        <v>7.859760665567471</v>
      </c>
      <c r="H70" s="68">
        <f t="shared" si="21"/>
        <v>-15.881677536852717</v>
      </c>
      <c r="I70" s="69">
        <f t="shared" si="22"/>
        <v>42.079918486017519</v>
      </c>
      <c r="J70" s="69">
        <f t="shared" si="23"/>
        <v>26.198240949164802</v>
      </c>
      <c r="L70" t="str">
        <f t="shared" si="24"/>
        <v>92 Elementary administration and service occupations</v>
      </c>
      <c r="M70" s="173">
        <f t="shared" si="82"/>
        <v>9.8569819898387863</v>
      </c>
      <c r="N70" s="173">
        <f t="shared" si="82"/>
        <v>10.007591153990436</v>
      </c>
      <c r="O70" s="173">
        <f t="shared" si="82"/>
        <v>9.7782964375072758</v>
      </c>
      <c r="P70" s="173">
        <f t="shared" si="82"/>
        <v>9.349150798032646</v>
      </c>
      <c r="Q70" s="173">
        <f t="shared" si="82"/>
        <v>8.5415979041861654</v>
      </c>
      <c r="S70" s="68">
        <f t="shared" si="26"/>
        <v>-11.744779805348122</v>
      </c>
      <c r="T70" s="69">
        <f t="shared" si="27"/>
        <v>36.568378207933492</v>
      </c>
      <c r="U70" s="69">
        <f t="shared" si="28"/>
        <v>24.823598402585365</v>
      </c>
      <c r="W70" t="str">
        <f t="shared" si="29"/>
        <v>92 Elementary administration and service occupations</v>
      </c>
      <c r="X70" s="173">
        <f t="shared" si="83"/>
        <v>11.294095736484309</v>
      </c>
      <c r="Y70" s="173">
        <f t="shared" si="83"/>
        <v>10.176958989038761</v>
      </c>
      <c r="Z70" s="173">
        <f t="shared" si="83"/>
        <v>9.4403232036646934</v>
      </c>
      <c r="AA70" s="173">
        <f t="shared" si="83"/>
        <v>7.612879907482224</v>
      </c>
      <c r="AB70" s="173">
        <f t="shared" si="83"/>
        <v>7.1657282025817999</v>
      </c>
      <c r="AD70" s="68">
        <f t="shared" si="31"/>
        <v>-20.408356694568429</v>
      </c>
      <c r="AE70" s="69">
        <f t="shared" si="32"/>
        <v>48.110759981980344</v>
      </c>
      <c r="AF70" s="69">
        <f t="shared" si="33"/>
        <v>27.702403287411915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2.8923048654698156</v>
      </c>
      <c r="I72" s="67">
        <f>IF(D35&gt;0,I35/D35*100,0)</f>
        <v>49.126428275965743</v>
      </c>
      <c r="J72" s="67">
        <f>IF(D35&gt;0,(J35/D35)*100,0)</f>
        <v>52.018733141435561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1.0332861487008875</v>
      </c>
      <c r="T72" s="67">
        <f t="shared" ref="T72" si="85">IF(O35&gt;0,T35/O35*100,0)</f>
        <v>39.567333552631148</v>
      </c>
      <c r="U72" s="67">
        <f t="shared" ref="U72" si="86">IF(O35&gt;0,(U35/O35)*100,0)</f>
        <v>40.600619701332043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4.8561731441825691</v>
      </c>
      <c r="AE72" s="67">
        <f t="shared" ref="AE72" si="88">IF(Z35&gt;0,AE35/Z35*100,0)</f>
        <v>59.224660601993264</v>
      </c>
      <c r="AF72" s="67">
        <f t="shared" ref="AF72" si="89">IF(Z35&gt;0,(AF35/Z35)*100,0)</f>
        <v>64.080833746175799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North East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North East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North East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3.2341695535799353</v>
      </c>
      <c r="C82" s="18">
        <f t="shared" ref="B82:E107" si="96">IF(AND(D$6-C$6 &lt;&gt; 0,C8&lt;&gt;0,D8&lt;&gt;0),(EXP(LN(D8/C8)/(D$6-C$6))-1)*100,0)</f>
        <v>3.2855607873684578</v>
      </c>
      <c r="D82" s="18">
        <f t="shared" si="96"/>
        <v>-2.3876357635896239</v>
      </c>
      <c r="E82" s="18">
        <f t="shared" si="96"/>
        <v>0.73528493984100773</v>
      </c>
      <c r="F82" s="18">
        <f t="shared" ref="F82:F107" si="97">IF(AND(F$6-D$6 &lt;&gt; 0,D8&lt;&gt;0,F8&lt;&gt;0),(EXP(LN(F8/D8)/(F$6-D$6))-1)*100,0)</f>
        <v>-0.31663497991417655</v>
      </c>
      <c r="H82" s="18">
        <f t="shared" ref="H82:H107" si="98">IF($F$6-$D$6 &lt;&gt; 0,(EXP(LN(1+(H45/100))/($F$6-$D$6))-1)*100,0)</f>
        <v>-0.31663497991417655</v>
      </c>
      <c r="I82" s="18">
        <f t="shared" ref="I82:I107" si="99">IF(D8&gt;0,((1+(I8/D8))^(1/($F$6-$D$6))-1)*100,0)</f>
        <v>2.6082793378969571</v>
      </c>
      <c r="J82" s="18">
        <f t="shared" ref="J82:J107" si="100">IF($F$6-$D$6 &lt;&gt; 0,(EXP(LN(1+(J45/100))/($F$6-$D$6))-1)*100,0)</f>
        <v>2.3890552036375245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2.8002774858565616</v>
      </c>
      <c r="N82" s="18">
        <f t="shared" si="102"/>
        <v>0.7555511014649241</v>
      </c>
      <c r="O82" s="18">
        <f t="shared" si="102"/>
        <v>-3.3192790420677465</v>
      </c>
      <c r="P82" s="18">
        <f t="shared" si="102"/>
        <v>0.25039930569019653</v>
      </c>
      <c r="Q82" s="18">
        <f t="shared" ref="Q82:Q107" si="103">IF(AND(Q$6-O$6 &lt;&gt; 0,O8&lt;&gt;0,Q8&lt;&gt;0),(EXP(LN(Q8/O8)/(Q$6-O$6))-1)*100,0)</f>
        <v>-0.95390275438645977</v>
      </c>
      <c r="S82" s="18">
        <f t="shared" ref="S82:S107" si="104">IF($F$6-$D$6 &lt;&gt; 0,(EXP(LN(1+(S45/100))/($F$6-$D$6))-1)*100,0)</f>
        <v>-0.95390275438645977</v>
      </c>
      <c r="T82" s="18">
        <f t="shared" ref="T82:T107" si="105">IF(O8&gt;0,((1+(T8/O8))^(1/($F$6-$D$6))-1)*100,0)</f>
        <v>2.2591424113358904</v>
      </c>
      <c r="U82" s="18">
        <f t="shared" ref="U82:U107" si="106">IF($F$6-$D$6 &lt;&gt; 0,(EXP(LN(1+(U45/100))/($F$6-$D$6))-1)*100,0)</f>
        <v>1.5750231207109167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4.1587614202218237</v>
      </c>
      <c r="Y82" s="18">
        <f t="shared" si="108"/>
        <v>8.5029532469247826</v>
      </c>
      <c r="Z82" s="18">
        <f t="shared" si="108"/>
        <v>-0.69690494095410171</v>
      </c>
      <c r="AA82" s="18">
        <f t="shared" si="108"/>
        <v>1.5032640093590954</v>
      </c>
      <c r="AB82" s="18">
        <f t="shared" ref="AB82:AB107" si="109">IF(AND(AB$6-Z$6 &lt;&gt; 0,Z8&lt;&gt;0,AB8&lt;&gt;0),(EXP(LN(AB8/Z8)/(AB$6-Z$6))-1)*100,0)</f>
        <v>0.7645106649804001</v>
      </c>
      <c r="AD82" s="18">
        <f t="shared" ref="AD82:AD107" si="110">IF($F$6-$D$6 &lt;&gt; 0,(EXP(LN(1+(AD45/100))/($F$6-$D$6))-1)*100,0)</f>
        <v>0.7645106649804001</v>
      </c>
      <c r="AE82" s="18">
        <f t="shared" ref="AE82:AE107" si="111">IF(Z8&gt;0,((1+(AE8/Z8))^(1/($F$6-$D$6))-1)*100,0)</f>
        <v>3.2337611594814852</v>
      </c>
      <c r="AF82" s="18">
        <f t="shared" ref="AF82:AF107" si="112">IF($F$6-$D$6 &lt;&gt; 0,(EXP(LN(1+(AF45/100))/($F$6-$D$6))-1)*100,0)</f>
        <v>3.7332204970551119</v>
      </c>
    </row>
    <row r="83" spans="1:32" x14ac:dyDescent="0.2">
      <c r="A83" t="str">
        <f t="shared" si="95"/>
        <v>12 Other managers and proprietors</v>
      </c>
      <c r="B83" s="18">
        <f t="shared" si="96"/>
        <v>1.7249390866562297</v>
      </c>
      <c r="C83" s="18">
        <f t="shared" si="96"/>
        <v>-2.6697704767726371</v>
      </c>
      <c r="D83" s="18">
        <f t="shared" si="96"/>
        <v>0.33635381228938055</v>
      </c>
      <c r="E83" s="18">
        <f t="shared" si="96"/>
        <v>1.2173683131750268</v>
      </c>
      <c r="F83" s="18">
        <f t="shared" si="97"/>
        <v>0.92284061173142362</v>
      </c>
      <c r="H83" s="18">
        <f t="shared" si="98"/>
        <v>0.92284061173142362</v>
      </c>
      <c r="I83" s="18">
        <f t="shared" si="99"/>
        <v>3.164043853489118</v>
      </c>
      <c r="J83" s="18">
        <f t="shared" si="100"/>
        <v>3.7748594520255585</v>
      </c>
      <c r="L83" t="str">
        <f t="shared" si="101"/>
        <v>12 Other managers and proprietors</v>
      </c>
      <c r="M83" s="18">
        <f t="shared" si="102"/>
        <v>1.5256059571620684</v>
      </c>
      <c r="N83" s="18">
        <f t="shared" si="102"/>
        <v>-9.7311877599098313</v>
      </c>
      <c r="O83" s="18">
        <f t="shared" si="102"/>
        <v>1.9983683892460302</v>
      </c>
      <c r="P83" s="18">
        <f t="shared" si="102"/>
        <v>1.4885626403150054</v>
      </c>
      <c r="Q83" s="18">
        <f t="shared" si="103"/>
        <v>1.6582141371194847</v>
      </c>
      <c r="S83" s="18">
        <f t="shared" si="104"/>
        <v>1.6582141371194847</v>
      </c>
      <c r="T83" s="18">
        <f t="shared" si="105"/>
        <v>3.1351874644406807</v>
      </c>
      <c r="U83" s="18">
        <f t="shared" si="106"/>
        <v>4.2564117295904147</v>
      </c>
      <c r="W83" t="str">
        <f t="shared" si="107"/>
        <v>12 Other managers and proprietors</v>
      </c>
      <c r="X83" s="18">
        <f t="shared" si="108"/>
        <v>2.0518345872585497</v>
      </c>
      <c r="Y83" s="18">
        <f t="shared" si="108"/>
        <v>8.7619084522304824</v>
      </c>
      <c r="Z83" s="18">
        <f t="shared" si="108"/>
        <v>-2.0861818665608656</v>
      </c>
      <c r="AA83" s="18">
        <f t="shared" si="108"/>
        <v>0.75557538941954938</v>
      </c>
      <c r="AB83" s="18">
        <f t="shared" si="109"/>
        <v>-0.20072483450256362</v>
      </c>
      <c r="AD83" s="18">
        <f t="shared" si="110"/>
        <v>-0.20072483450256362</v>
      </c>
      <c r="AE83" s="18">
        <f t="shared" si="111"/>
        <v>3.2026390450335507</v>
      </c>
      <c r="AF83" s="18">
        <f t="shared" si="112"/>
        <v>3.0742237458986743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1.0901178820918567</v>
      </c>
      <c r="C84" s="18">
        <f t="shared" si="96"/>
        <v>4.8683419771684555</v>
      </c>
      <c r="D84" s="18">
        <f t="shared" si="96"/>
        <v>3.920662940300601</v>
      </c>
      <c r="E84" s="18">
        <f t="shared" si="96"/>
        <v>1.1483380694620848</v>
      </c>
      <c r="F84" s="18">
        <f t="shared" si="97"/>
        <v>2.0641298058034163</v>
      </c>
      <c r="H84" s="18">
        <f t="shared" si="98"/>
        <v>2.0641298058034163</v>
      </c>
      <c r="I84" s="18">
        <f t="shared" si="99"/>
        <v>2.5146715419357646</v>
      </c>
      <c r="J84" s="18">
        <f t="shared" si="100"/>
        <v>4.0348913476746739</v>
      </c>
      <c r="L84" t="str">
        <f t="shared" si="101"/>
        <v>21 Science, research, engineering and technology professionals</v>
      </c>
      <c r="M84" s="18">
        <f t="shared" si="102"/>
        <v>1.3012103515382067</v>
      </c>
      <c r="N84" s="18">
        <f t="shared" si="102"/>
        <v>1.1942118497933141</v>
      </c>
      <c r="O84" s="18">
        <f t="shared" si="102"/>
        <v>3.3542234700823625</v>
      </c>
      <c r="P84" s="18">
        <f t="shared" si="102"/>
        <v>0.86779985651253</v>
      </c>
      <c r="Q84" s="18">
        <f t="shared" si="103"/>
        <v>1.6898893577686813</v>
      </c>
      <c r="S84" s="18">
        <f t="shared" si="104"/>
        <v>1.6898893577686813</v>
      </c>
      <c r="T84" s="18">
        <f t="shared" si="105"/>
        <v>2.2010810383900514</v>
      </c>
      <c r="U84" s="18">
        <f t="shared" si="106"/>
        <v>3.4861966864666361</v>
      </c>
      <c r="W84" t="str">
        <f t="shared" si="107"/>
        <v>21 Science, research, engineering and technology professionals</v>
      </c>
      <c r="X84" s="18">
        <f t="shared" si="108"/>
        <v>-1.830249071655965E-2</v>
      </c>
      <c r="Y84" s="18">
        <f t="shared" si="108"/>
        <v>24.80504897904401</v>
      </c>
      <c r="Z84" s="18">
        <f t="shared" si="108"/>
        <v>6.2765384220515807</v>
      </c>
      <c r="AA84" s="18">
        <f t="shared" si="108"/>
        <v>2.1617664316823548</v>
      </c>
      <c r="AB84" s="18">
        <f t="shared" si="109"/>
        <v>3.5153438635135759</v>
      </c>
      <c r="AD84" s="18">
        <f t="shared" si="110"/>
        <v>3.5153438635135759</v>
      </c>
      <c r="AE84" s="18">
        <f t="shared" si="111"/>
        <v>3.7545419288597115</v>
      </c>
      <c r="AF84" s="18">
        <f t="shared" si="112"/>
        <v>6.0609336659842361</v>
      </c>
    </row>
    <row r="85" spans="1:32" x14ac:dyDescent="0.2">
      <c r="A85" t="str">
        <f t="shared" si="95"/>
        <v>22 Health professionals</v>
      </c>
      <c r="B85" s="18">
        <f t="shared" si="96"/>
        <v>0.24630571186330386</v>
      </c>
      <c r="C85" s="18">
        <f t="shared" si="96"/>
        <v>4.4040774094159962</v>
      </c>
      <c r="D85" s="18">
        <f t="shared" si="96"/>
        <v>-0.1532827987962837</v>
      </c>
      <c r="E85" s="18">
        <f t="shared" si="96"/>
        <v>0.70018500855162369</v>
      </c>
      <c r="F85" s="18">
        <f t="shared" si="97"/>
        <v>0.41488821965913747</v>
      </c>
      <c r="H85" s="18">
        <f t="shared" si="98"/>
        <v>0.41488821965913747</v>
      </c>
      <c r="I85" s="18">
        <f t="shared" si="99"/>
        <v>2.9809204812546453</v>
      </c>
      <c r="J85" s="18">
        <f t="shared" si="100"/>
        <v>3.2587463023251217</v>
      </c>
      <c r="L85" t="str">
        <f t="shared" si="101"/>
        <v>22 Health professionals</v>
      </c>
      <c r="M85" s="18">
        <f t="shared" si="102"/>
        <v>0.1882986490022942</v>
      </c>
      <c r="N85" s="18">
        <f t="shared" si="102"/>
        <v>14.148030362093245</v>
      </c>
      <c r="O85" s="18">
        <f t="shared" si="102"/>
        <v>-4.5892508508771357E-2</v>
      </c>
      <c r="P85" s="18">
        <f t="shared" si="102"/>
        <v>0.84028875562704997</v>
      </c>
      <c r="Q85" s="18">
        <f t="shared" si="103"/>
        <v>0.54402544776070982</v>
      </c>
      <c r="S85" s="18">
        <f t="shared" si="104"/>
        <v>0.54402544776070982</v>
      </c>
      <c r="T85" s="18">
        <f t="shared" si="105"/>
        <v>2.2617886880046845</v>
      </c>
      <c r="U85" s="18">
        <f t="shared" si="106"/>
        <v>2.6638150410332795</v>
      </c>
      <c r="W85" t="str">
        <f t="shared" si="107"/>
        <v>22 Health professionals</v>
      </c>
      <c r="X85" s="18">
        <f t="shared" si="108"/>
        <v>0.26520273975627617</v>
      </c>
      <c r="Y85" s="18">
        <f t="shared" si="108"/>
        <v>1.2358624611555458</v>
      </c>
      <c r="Z85" s="18">
        <f t="shared" si="108"/>
        <v>-0.19276998899204756</v>
      </c>
      <c r="AA85" s="18">
        <f t="shared" si="108"/>
        <v>0.647994715458311</v>
      </c>
      <c r="AB85" s="18">
        <f t="shared" si="109"/>
        <v>0.36695580076828715</v>
      </c>
      <c r="AD85" s="18">
        <f t="shared" si="110"/>
        <v>0.36695580076828715</v>
      </c>
      <c r="AE85" s="18">
        <f t="shared" si="111"/>
        <v>3.2278725227824046</v>
      </c>
      <c r="AF85" s="18">
        <f t="shared" si="112"/>
        <v>3.4653587261103569</v>
      </c>
    </row>
    <row r="86" spans="1:32" x14ac:dyDescent="0.2">
      <c r="A86" t="str">
        <f t="shared" si="95"/>
        <v>23 Teaching and other educational professionals</v>
      </c>
      <c r="B86" s="18">
        <f t="shared" si="96"/>
        <v>-1.0136663636528542E-2</v>
      </c>
      <c r="C86" s="18">
        <f t="shared" si="96"/>
        <v>5.0313172573458909</v>
      </c>
      <c r="D86" s="18">
        <f t="shared" si="96"/>
        <v>0.66023808895241398</v>
      </c>
      <c r="E86" s="18">
        <f t="shared" si="96"/>
        <v>0.58667404807166701</v>
      </c>
      <c r="F86" s="18">
        <f t="shared" si="97"/>
        <v>0.61118941956577189</v>
      </c>
      <c r="H86" s="18">
        <f t="shared" si="98"/>
        <v>0.61118941956577189</v>
      </c>
      <c r="I86" s="18">
        <f t="shared" si="99"/>
        <v>2.8535284357943835</v>
      </c>
      <c r="J86" s="18">
        <f t="shared" si="100"/>
        <v>3.2717237963338697</v>
      </c>
      <c r="L86" t="str">
        <f t="shared" si="101"/>
        <v>23 Teaching and other educational professionals</v>
      </c>
      <c r="M86" s="18">
        <f t="shared" si="102"/>
        <v>-4.4777941719176928</v>
      </c>
      <c r="N86" s="18">
        <f t="shared" si="102"/>
        <v>-2.3158453496077369</v>
      </c>
      <c r="O86" s="18">
        <f t="shared" si="102"/>
        <v>1.3648020976942066</v>
      </c>
      <c r="P86" s="18">
        <f t="shared" si="102"/>
        <v>0.45075571823836036</v>
      </c>
      <c r="Q86" s="18">
        <f t="shared" si="103"/>
        <v>0.75451834202093782</v>
      </c>
      <c r="S86" s="18">
        <f t="shared" si="104"/>
        <v>0.75451834202093782</v>
      </c>
      <c r="T86" s="18">
        <f t="shared" si="105"/>
        <v>2.5905622379348792</v>
      </c>
      <c r="U86" s="18">
        <f t="shared" si="106"/>
        <v>3.1267170172595948</v>
      </c>
      <c r="W86" t="str">
        <f t="shared" si="107"/>
        <v>23 Teaching and other educational professionals</v>
      </c>
      <c r="X86" s="18">
        <f t="shared" si="108"/>
        <v>2.9389175939733558</v>
      </c>
      <c r="Y86" s="18">
        <f t="shared" si="108"/>
        <v>9.0510459357172834</v>
      </c>
      <c r="Z86" s="18">
        <f t="shared" si="108"/>
        <v>0.30761221181148102</v>
      </c>
      <c r="AA86" s="18">
        <f t="shared" si="108"/>
        <v>0.65622846968791393</v>
      </c>
      <c r="AB86" s="18">
        <f t="shared" si="109"/>
        <v>0.53988863504264017</v>
      </c>
      <c r="AD86" s="18">
        <f t="shared" si="110"/>
        <v>0.53988863504264017</v>
      </c>
      <c r="AE86" s="18">
        <f t="shared" si="111"/>
        <v>2.9790451846493093</v>
      </c>
      <c r="AF86" s="18">
        <f t="shared" si="112"/>
        <v>3.3417617006722633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1.8665295260993808</v>
      </c>
      <c r="C87" s="18">
        <f t="shared" si="96"/>
        <v>13.708175047581527</v>
      </c>
      <c r="D87" s="18">
        <f t="shared" si="96"/>
        <v>0.41190193081153126</v>
      </c>
      <c r="E87" s="18">
        <f t="shared" si="96"/>
        <v>1.1510592468753522</v>
      </c>
      <c r="F87" s="18">
        <f t="shared" si="97"/>
        <v>0.90407087509760675</v>
      </c>
      <c r="H87" s="18">
        <f t="shared" si="98"/>
        <v>0.90407087509760675</v>
      </c>
      <c r="I87" s="18">
        <f t="shared" si="99"/>
        <v>2.8172943544633622</v>
      </c>
      <c r="J87" s="18">
        <f t="shared" si="100"/>
        <v>3.4430018723727418</v>
      </c>
      <c r="L87" t="str">
        <f t="shared" si="101"/>
        <v>24 Business, media and public service professionals</v>
      </c>
      <c r="M87" s="18">
        <f t="shared" si="102"/>
        <v>0.34776636958282481</v>
      </c>
      <c r="N87" s="18">
        <f t="shared" si="102"/>
        <v>10.651882923004607</v>
      </c>
      <c r="O87" s="18">
        <f t="shared" si="102"/>
        <v>0.58571383535832577</v>
      </c>
      <c r="P87" s="18">
        <f t="shared" si="102"/>
        <v>0.78983249601898287</v>
      </c>
      <c r="Q87" s="18">
        <f t="shared" si="103"/>
        <v>0.72174695968800773</v>
      </c>
      <c r="S87" s="18">
        <f t="shared" si="104"/>
        <v>0.72174695968800773</v>
      </c>
      <c r="T87" s="18">
        <f t="shared" si="105"/>
        <v>2.4818125304191474</v>
      </c>
      <c r="U87" s="18">
        <f t="shared" si="106"/>
        <v>3.0017067726469282</v>
      </c>
      <c r="W87" t="str">
        <f t="shared" si="107"/>
        <v>24 Business, media and public service professionals</v>
      </c>
      <c r="X87" s="18">
        <f t="shared" si="108"/>
        <v>3.5959449357907181</v>
      </c>
      <c r="Y87" s="18">
        <f t="shared" si="108"/>
        <v>16.922073832550112</v>
      </c>
      <c r="Z87" s="18">
        <f t="shared" si="108"/>
        <v>0.23772551965242084</v>
      </c>
      <c r="AA87" s="18">
        <f t="shared" si="108"/>
        <v>1.5053671041098449</v>
      </c>
      <c r="AB87" s="18">
        <f t="shared" si="109"/>
        <v>1.0810486207300407</v>
      </c>
      <c r="AD87" s="18">
        <f t="shared" si="110"/>
        <v>1.0810486207300407</v>
      </c>
      <c r="AE87" s="18">
        <f t="shared" si="111"/>
        <v>3.1366030697653979</v>
      </c>
      <c r="AF87" s="18">
        <f t="shared" si="112"/>
        <v>3.8574641022088407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2.181903541968877</v>
      </c>
      <c r="C88" s="18">
        <f t="shared" si="96"/>
        <v>7.9874341302552443</v>
      </c>
      <c r="D88" s="18">
        <f t="shared" si="96"/>
        <v>-1.5670079798370873</v>
      </c>
      <c r="E88" s="18">
        <f t="shared" si="96"/>
        <v>0.41848020830919097</v>
      </c>
      <c r="F88" s="18">
        <f t="shared" si="97"/>
        <v>-0.24775966999178722</v>
      </c>
      <c r="H88" s="18">
        <f t="shared" si="98"/>
        <v>-0.24775966999178722</v>
      </c>
      <c r="I88" s="18">
        <f t="shared" si="99"/>
        <v>2.1082586077542986</v>
      </c>
      <c r="J88" s="18">
        <f t="shared" si="100"/>
        <v>1.9241237688060631</v>
      </c>
      <c r="L88" t="str">
        <f t="shared" si="101"/>
        <v>31 Science, engineering and technology associate professionals</v>
      </c>
      <c r="M88" s="18">
        <f t="shared" si="102"/>
        <v>2.7718607565066167</v>
      </c>
      <c r="N88" s="18">
        <f t="shared" si="102"/>
        <v>5.0037857748034709</v>
      </c>
      <c r="O88" s="18">
        <f t="shared" si="102"/>
        <v>-2.3024389158241121</v>
      </c>
      <c r="P88" s="18">
        <f t="shared" si="102"/>
        <v>2.5047491306606773E-2</v>
      </c>
      <c r="Q88" s="18">
        <f t="shared" si="103"/>
        <v>-0.75687792575853674</v>
      </c>
      <c r="S88" s="18">
        <f t="shared" si="104"/>
        <v>-0.75687792575853674</v>
      </c>
      <c r="T88" s="18">
        <f t="shared" si="105"/>
        <v>1.8594489043803897</v>
      </c>
      <c r="U88" s="18">
        <f t="shared" si="106"/>
        <v>1.2823002321108667</v>
      </c>
      <c r="W88" t="str">
        <f t="shared" si="107"/>
        <v>31 Science, engineering and technology associate professionals</v>
      </c>
      <c r="X88" s="18">
        <f t="shared" si="108"/>
        <v>-0.45659020306122455</v>
      </c>
      <c r="Y88" s="18">
        <f t="shared" si="108"/>
        <v>22.445633452166081</v>
      </c>
      <c r="Z88" s="18">
        <f t="shared" si="108"/>
        <v>1.274878742891139</v>
      </c>
      <c r="AA88" s="18">
        <f t="shared" si="108"/>
        <v>1.6860383453165317</v>
      </c>
      <c r="AB88" s="18">
        <f t="shared" si="109"/>
        <v>1.5488000071121055</v>
      </c>
      <c r="AD88" s="18">
        <f t="shared" si="110"/>
        <v>1.5488000071121055</v>
      </c>
      <c r="AE88" s="18">
        <f t="shared" si="111"/>
        <v>3.0600619680430041</v>
      </c>
      <c r="AF88" s="18">
        <f t="shared" si="112"/>
        <v>4.1145535384003784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0.2052219206845951</v>
      </c>
      <c r="C89" s="18">
        <f t="shared" si="96"/>
        <v>6.4147556469245082</v>
      </c>
      <c r="D89" s="18">
        <f t="shared" si="96"/>
        <v>9.5783251800285019</v>
      </c>
      <c r="E89" s="18">
        <f t="shared" si="96"/>
        <v>1.4929654437037643</v>
      </c>
      <c r="F89" s="18">
        <f t="shared" si="97"/>
        <v>4.1195256246210343</v>
      </c>
      <c r="H89" s="18">
        <f t="shared" si="98"/>
        <v>4.1195256246210343</v>
      </c>
      <c r="I89" s="18">
        <f t="shared" si="99"/>
        <v>4.5569949428815093</v>
      </c>
      <c r="J89" s="18">
        <f t="shared" si="100"/>
        <v>7.062789385981727</v>
      </c>
      <c r="L89" t="str">
        <f t="shared" si="101"/>
        <v>32 Health and social care associate professionals</v>
      </c>
      <c r="M89" s="18">
        <f t="shared" si="102"/>
        <v>-1.0308975914866791</v>
      </c>
      <c r="N89" s="18">
        <f t="shared" si="102"/>
        <v>11.017883308039211</v>
      </c>
      <c r="O89" s="18">
        <f t="shared" si="102"/>
        <v>6.0281944362094775</v>
      </c>
      <c r="P89" s="18">
        <f t="shared" si="102"/>
        <v>1.2265060753107404</v>
      </c>
      <c r="Q89" s="18">
        <f>IF(AND(Q$6-O$6 &lt;&gt; 0,O15&lt;&gt;0,Q15&lt;&gt;0),(EXP(LN(Q15/O15)/(Q$6-O$6))-1)*100,0)</f>
        <v>2.8024077935748792</v>
      </c>
      <c r="S89" s="18">
        <f t="shared" si="104"/>
        <v>2.8024077935748792</v>
      </c>
      <c r="T89" s="18">
        <f t="shared" si="105"/>
        <v>3.4448959007229885</v>
      </c>
      <c r="U89" s="18">
        <f t="shared" si="106"/>
        <v>5.3191377091915681</v>
      </c>
      <c r="W89" t="str">
        <f t="shared" si="107"/>
        <v>32 Health and social care associate professionals</v>
      </c>
      <c r="X89" s="18">
        <f t="shared" si="108"/>
        <v>0.57008939144409521</v>
      </c>
      <c r="Y89" s="18">
        <f t="shared" si="108"/>
        <v>5.109587523370851</v>
      </c>
      <c r="Z89" s="18">
        <f t="shared" si="108"/>
        <v>10.557170155263451</v>
      </c>
      <c r="AA89" s="18">
        <f t="shared" si="108"/>
        <v>1.556764350655615</v>
      </c>
      <c r="AB89" s="18">
        <f t="shared" si="109"/>
        <v>4.4723927829970478</v>
      </c>
      <c r="AD89" s="18">
        <f t="shared" si="110"/>
        <v>4.4723927829970478</v>
      </c>
      <c r="AE89" s="18">
        <f t="shared" si="111"/>
        <v>4.8601241835522613</v>
      </c>
      <c r="AF89" s="18">
        <f t="shared" si="112"/>
        <v>7.5157802756014913</v>
      </c>
    </row>
    <row r="90" spans="1:32" x14ac:dyDescent="0.2">
      <c r="A90" t="str">
        <f t="shared" si="95"/>
        <v>33 Protective service occupations</v>
      </c>
      <c r="B90" s="18">
        <f t="shared" si="96"/>
        <v>1.3551038610351673</v>
      </c>
      <c r="C90" s="18">
        <f t="shared" si="96"/>
        <v>4.8596192173287811</v>
      </c>
      <c r="D90" s="18">
        <f t="shared" si="96"/>
        <v>-4.4261570335721423</v>
      </c>
      <c r="E90" s="18">
        <f t="shared" si="96"/>
        <v>0.57132698666895188</v>
      </c>
      <c r="F90" s="18">
        <f t="shared" si="97"/>
        <v>-1.1228811100639335</v>
      </c>
      <c r="H90" s="18">
        <f t="shared" si="98"/>
        <v>-1.1228811100639335</v>
      </c>
      <c r="I90" s="18">
        <f t="shared" si="99"/>
        <v>1.7210482890490875</v>
      </c>
      <c r="J90" s="18">
        <f t="shared" si="100"/>
        <v>0.85303812047408112</v>
      </c>
      <c r="L90" t="str">
        <f t="shared" si="101"/>
        <v>33 Protective service occupations</v>
      </c>
      <c r="M90" s="18">
        <f t="shared" si="102"/>
        <v>0.74485834529876005</v>
      </c>
      <c r="N90" s="18">
        <f t="shared" si="102"/>
        <v>3.0909781556866189</v>
      </c>
      <c r="O90" s="18">
        <f t="shared" si="102"/>
        <v>-4.9713487580358091</v>
      </c>
      <c r="P90" s="18">
        <f t="shared" si="102"/>
        <v>-0.42571907296857781</v>
      </c>
      <c r="Q90" s="18">
        <f t="shared" si="103"/>
        <v>-1.9645889027261498</v>
      </c>
      <c r="S90" s="18">
        <f t="shared" si="104"/>
        <v>-1.9645889027261498</v>
      </c>
      <c r="T90" s="18">
        <f t="shared" si="105"/>
        <v>1.308020151983591</v>
      </c>
      <c r="U90" s="18">
        <f t="shared" si="106"/>
        <v>-0.28696420352531948</v>
      </c>
      <c r="W90" t="str">
        <f t="shared" si="107"/>
        <v>33 Protective service occupations</v>
      </c>
      <c r="X90" s="18">
        <f t="shared" si="108"/>
        <v>3.1425253889839411</v>
      </c>
      <c r="Y90" s="18">
        <f t="shared" si="108"/>
        <v>9.7449948788722818</v>
      </c>
      <c r="Z90" s="18">
        <f t="shared" si="108"/>
        <v>-3.0667953153584615</v>
      </c>
      <c r="AA90" s="18">
        <f t="shared" si="108"/>
        <v>2.6148903802813095</v>
      </c>
      <c r="AB90" s="18">
        <f t="shared" si="109"/>
        <v>0.68492418585714976</v>
      </c>
      <c r="AD90" s="18">
        <f t="shared" si="110"/>
        <v>0.68492418585714976</v>
      </c>
      <c r="AE90" s="18">
        <f t="shared" si="111"/>
        <v>2.6947841834862318</v>
      </c>
      <c r="AF90" s="18">
        <f t="shared" si="112"/>
        <v>3.1741419929191661</v>
      </c>
    </row>
    <row r="91" spans="1:32" x14ac:dyDescent="0.2">
      <c r="A91" t="str">
        <f t="shared" si="95"/>
        <v>34 Culture, media and sports occupations</v>
      </c>
      <c r="B91" s="18">
        <f t="shared" si="96"/>
        <v>0.90549692422108308</v>
      </c>
      <c r="C91" s="18">
        <f t="shared" si="96"/>
        <v>-6.0470553673997118</v>
      </c>
      <c r="D91" s="18">
        <f t="shared" si="96"/>
        <v>-3.0031101536279969</v>
      </c>
      <c r="E91" s="18">
        <f t="shared" si="96"/>
        <v>0.99596813463820322</v>
      </c>
      <c r="F91" s="18">
        <f t="shared" si="97"/>
        <v>-0.35504987680097244</v>
      </c>
      <c r="H91" s="18">
        <f t="shared" si="98"/>
        <v>-0.35504987680097244</v>
      </c>
      <c r="I91" s="18">
        <f t="shared" si="99"/>
        <v>2.4831280282346491</v>
      </c>
      <c r="J91" s="18">
        <f t="shared" si="100"/>
        <v>2.2332127139854219</v>
      </c>
      <c r="L91" t="str">
        <f t="shared" si="101"/>
        <v>34 Culture, media and sports occupations</v>
      </c>
      <c r="M91" s="18">
        <f t="shared" si="102"/>
        <v>3.2283435661137228</v>
      </c>
      <c r="N91" s="18">
        <f t="shared" si="102"/>
        <v>-15.279944056035266</v>
      </c>
      <c r="O91" s="18">
        <f t="shared" si="102"/>
        <v>-3.2189331700598345</v>
      </c>
      <c r="P91" s="18">
        <f t="shared" si="102"/>
        <v>0.64845856519575307</v>
      </c>
      <c r="Q91" s="18">
        <f t="shared" si="103"/>
        <v>-0.65754528329926565</v>
      </c>
      <c r="S91" s="18">
        <f t="shared" si="104"/>
        <v>-0.65754528329926565</v>
      </c>
      <c r="T91" s="18">
        <f t="shared" si="105"/>
        <v>2.0442906580467435</v>
      </c>
      <c r="U91" s="18">
        <f t="shared" si="106"/>
        <v>1.5550517829594712</v>
      </c>
      <c r="W91" t="str">
        <f t="shared" si="107"/>
        <v>34 Culture, media and sports occupations</v>
      </c>
      <c r="X91" s="18">
        <f t="shared" si="108"/>
        <v>-0.99868474747172309</v>
      </c>
      <c r="Y91" s="18">
        <f t="shared" si="108"/>
        <v>2.3548610062772868</v>
      </c>
      <c r="Z91" s="18">
        <f>IF(AND(AA$6-Z$6 &lt;&gt; 0,Z17&lt;&gt;0,AA17&lt;&gt;0),(EXP(LN(AA17/Z17)/(AA$6-Z$6))-1)*100,0)</f>
        <v>-2.8418083608833911</v>
      </c>
      <c r="AA91" s="18">
        <f t="shared" si="108"/>
        <v>1.2459355599354183</v>
      </c>
      <c r="AB91" s="18">
        <f t="shared" si="109"/>
        <v>-0.13540627861616805</v>
      </c>
      <c r="AD91" s="18">
        <f t="shared" si="110"/>
        <v>-0.13540627861616805</v>
      </c>
      <c r="AE91" s="18">
        <f t="shared" si="111"/>
        <v>2.7971161980393289</v>
      </c>
      <c r="AF91" s="18">
        <f t="shared" si="112"/>
        <v>2.7053876141621247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0.62405529612263866</v>
      </c>
      <c r="C92" s="18">
        <f t="shared" si="96"/>
        <v>5.225622325430912</v>
      </c>
      <c r="D92" s="18">
        <f t="shared" si="96"/>
        <v>-0.28697477171383268</v>
      </c>
      <c r="E92" s="18">
        <f t="shared" si="96"/>
        <v>0.54219079402857417</v>
      </c>
      <c r="F92" s="18">
        <f t="shared" si="97"/>
        <v>0.26503898513754454</v>
      </c>
      <c r="H92" s="18">
        <f t="shared" si="98"/>
        <v>0.26503898513754454</v>
      </c>
      <c r="I92" s="18">
        <f t="shared" si="99"/>
        <v>2.5819454561781141</v>
      </c>
      <c r="J92" s="18">
        <f t="shared" si="100"/>
        <v>2.768520780892425</v>
      </c>
      <c r="L92" t="str">
        <f t="shared" si="101"/>
        <v>35 Business and public service associate professionals</v>
      </c>
      <c r="M92" s="18">
        <f t="shared" si="102"/>
        <v>0.40605959220840759</v>
      </c>
      <c r="N92" s="18">
        <f t="shared" si="102"/>
        <v>5.0629780856703555</v>
      </c>
      <c r="O92" s="18">
        <f t="shared" si="102"/>
        <v>-0.48206208693041264</v>
      </c>
      <c r="P92" s="18">
        <f t="shared" si="102"/>
        <v>0.16524222578935266</v>
      </c>
      <c r="Q92" s="18">
        <f t="shared" si="103"/>
        <v>-5.0992345084310831E-2</v>
      </c>
      <c r="S92" s="18">
        <f t="shared" si="104"/>
        <v>-5.0992345084310831E-2</v>
      </c>
      <c r="T92" s="18">
        <f t="shared" si="105"/>
        <v>2.1262812228493688</v>
      </c>
      <c r="U92" s="18">
        <f t="shared" si="106"/>
        <v>2.0883358005477026</v>
      </c>
      <c r="W92" t="str">
        <f t="shared" si="107"/>
        <v>35 Business and public service associate professionals</v>
      </c>
      <c r="X92" s="18">
        <f t="shared" si="108"/>
        <v>0.84488633105537225</v>
      </c>
      <c r="Y92" s="18">
        <f t="shared" si="108"/>
        <v>5.3885954509335088</v>
      </c>
      <c r="Z92" s="18">
        <f t="shared" si="108"/>
        <v>-9.3609416725570771E-2</v>
      </c>
      <c r="AA92" s="18">
        <f t="shared" si="108"/>
        <v>0.8995329255993223</v>
      </c>
      <c r="AB92" s="18">
        <f t="shared" si="109"/>
        <v>0.56739334570627964</v>
      </c>
      <c r="AD92" s="18">
        <f t="shared" si="110"/>
        <v>0.56739334570627964</v>
      </c>
      <c r="AE92" s="18">
        <f t="shared" si="111"/>
        <v>3.0104753449255117</v>
      </c>
      <c r="AF92" s="18">
        <f t="shared" si="112"/>
        <v>3.3903409006199592</v>
      </c>
    </row>
    <row r="93" spans="1:32" x14ac:dyDescent="0.2">
      <c r="A93" t="str">
        <f t="shared" si="95"/>
        <v>41 Administrative occupations</v>
      </c>
      <c r="B93" s="18">
        <f t="shared" si="96"/>
        <v>-1.9506321577671182</v>
      </c>
      <c r="C93" s="18">
        <f t="shared" si="96"/>
        <v>4.577449779118159</v>
      </c>
      <c r="D93" s="18">
        <f t="shared" si="96"/>
        <v>0.42842111563532459</v>
      </c>
      <c r="E93" s="18">
        <f t="shared" si="96"/>
        <v>-0.2217823046235301</v>
      </c>
      <c r="F93" s="18">
        <f t="shared" si="97"/>
        <v>-5.5169166451318752E-3</v>
      </c>
      <c r="H93" s="18">
        <f t="shared" si="98"/>
        <v>-5.5169166451318752E-3</v>
      </c>
      <c r="I93" s="18">
        <f t="shared" si="99"/>
        <v>2.7931390809619927</v>
      </c>
      <c r="J93" s="18">
        <f t="shared" si="100"/>
        <v>2.7893881260804054</v>
      </c>
      <c r="L93" t="str">
        <f t="shared" si="101"/>
        <v>41 Administrative occupations</v>
      </c>
      <c r="M93" s="18">
        <f t="shared" si="102"/>
        <v>-2.6709025445721846</v>
      </c>
      <c r="N93" s="18">
        <f t="shared" si="102"/>
        <v>19.258723633017528</v>
      </c>
      <c r="O93" s="18">
        <f t="shared" si="102"/>
        <v>1.3004544838637111</v>
      </c>
      <c r="P93" s="18">
        <f t="shared" si="102"/>
        <v>1.1140729759789636</v>
      </c>
      <c r="Q93" s="18">
        <f t="shared" si="103"/>
        <v>1.1761620117350713</v>
      </c>
      <c r="S93" s="18">
        <f t="shared" si="104"/>
        <v>1.1761620117350713</v>
      </c>
      <c r="T93" s="18">
        <f t="shared" si="105"/>
        <v>2.3261839510706483</v>
      </c>
      <c r="U93" s="18">
        <f t="shared" si="106"/>
        <v>3.1984650983708951</v>
      </c>
      <c r="W93" t="str">
        <f t="shared" si="107"/>
        <v>41 Administrative occupations</v>
      </c>
      <c r="X93" s="18">
        <f t="shared" si="108"/>
        <v>-1.6491892194334556</v>
      </c>
      <c r="Y93" s="18">
        <f t="shared" si="108"/>
        <v>-1.4083608850332219</v>
      </c>
      <c r="Z93" s="18">
        <f t="shared" si="108"/>
        <v>-1.3050301399541997E-2</v>
      </c>
      <c r="AA93" s="18">
        <f t="shared" si="108"/>
        <v>-0.9953889687604911</v>
      </c>
      <c r="AB93" s="18">
        <f t="shared" si="109"/>
        <v>-0.66901980598828015</v>
      </c>
      <c r="AD93" s="18">
        <f t="shared" si="110"/>
        <v>-0.66901980598828015</v>
      </c>
      <c r="AE93" s="18">
        <f t="shared" si="111"/>
        <v>3.0129327482255386</v>
      </c>
      <c r="AF93" s="18">
        <f t="shared" si="112"/>
        <v>2.5789294743269409</v>
      </c>
    </row>
    <row r="94" spans="1:32" x14ac:dyDescent="0.2">
      <c r="A94" t="str">
        <f t="shared" si="95"/>
        <v>42 Secretarial and related occupations</v>
      </c>
      <c r="B94" s="18">
        <f t="shared" si="96"/>
        <v>-3.8212698452808502</v>
      </c>
      <c r="C94" s="18">
        <f t="shared" si="96"/>
        <v>0.38137324136122697</v>
      </c>
      <c r="D94" s="18">
        <f t="shared" si="96"/>
        <v>-0.79962170399949795</v>
      </c>
      <c r="E94" s="18">
        <f t="shared" si="96"/>
        <v>-1.8100745378238581</v>
      </c>
      <c r="F94" s="18">
        <f t="shared" si="97"/>
        <v>-1.4744057402904853</v>
      </c>
      <c r="H94" s="18">
        <f t="shared" si="98"/>
        <v>-1.4744057402904853</v>
      </c>
      <c r="I94" s="18">
        <f t="shared" si="99"/>
        <v>2.6952951523035562</v>
      </c>
      <c r="J94" s="18">
        <f t="shared" si="100"/>
        <v>1.7148166916652441</v>
      </c>
      <c r="L94" t="str">
        <f t="shared" si="101"/>
        <v>42 Secretarial and related occupations</v>
      </c>
      <c r="M94" s="18">
        <f t="shared" si="102"/>
        <v>-6.6158376236890248</v>
      </c>
      <c r="N94" s="18">
        <f t="shared" si="102"/>
        <v>-7.584396080282052</v>
      </c>
      <c r="O94" s="18">
        <f t="shared" si="102"/>
        <v>0.7511148705662718</v>
      </c>
      <c r="P94" s="18">
        <f t="shared" si="102"/>
        <v>1.4692553506224115</v>
      </c>
      <c r="Q94" s="18">
        <f t="shared" si="103"/>
        <v>1.229308228339776</v>
      </c>
      <c r="S94" s="18">
        <f t="shared" si="104"/>
        <v>1.229308228339776</v>
      </c>
      <c r="T94" s="18">
        <f t="shared" si="105"/>
        <v>2.0779653382260621</v>
      </c>
      <c r="U94" s="18">
        <f t="shared" si="106"/>
        <v>3.0200526599683641</v>
      </c>
      <c r="W94" t="str">
        <f t="shared" si="107"/>
        <v>42 Secretarial and related occupations</v>
      </c>
      <c r="X94" s="18">
        <f t="shared" si="108"/>
        <v>-3.6296177312669209</v>
      </c>
      <c r="Y94" s="18">
        <f t="shared" si="108"/>
        <v>0.88605303086635168</v>
      </c>
      <c r="Z94" s="18">
        <f t="shared" si="108"/>
        <v>-0.89265373962060801</v>
      </c>
      <c r="AA94" s="18">
        <f t="shared" si="108"/>
        <v>-2.0533964053581988</v>
      </c>
      <c r="AB94" s="18">
        <f t="shared" si="109"/>
        <v>-1.6680006100490474</v>
      </c>
      <c r="AD94" s="18">
        <f t="shared" si="110"/>
        <v>-1.6680006100490474</v>
      </c>
      <c r="AE94" s="18">
        <f t="shared" si="111"/>
        <v>2.7295736786688396</v>
      </c>
      <c r="AF94" s="18">
        <f t="shared" si="112"/>
        <v>1.6313900462905151</v>
      </c>
    </row>
    <row r="95" spans="1:32" x14ac:dyDescent="0.2">
      <c r="A95" t="str">
        <f t="shared" si="95"/>
        <v>51 Skilled agricultural and related trades</v>
      </c>
      <c r="B95" s="18">
        <f t="shared" si="96"/>
        <v>-4.1635360089834705</v>
      </c>
      <c r="C95" s="18">
        <f t="shared" si="96"/>
        <v>7.2058247250472718E-2</v>
      </c>
      <c r="D95" s="18">
        <f t="shared" si="96"/>
        <v>-0.31581161913621925</v>
      </c>
      <c r="E95" s="18">
        <f t="shared" si="96"/>
        <v>0.99532036873672958</v>
      </c>
      <c r="F95" s="18">
        <f t="shared" si="97"/>
        <v>0.55637136281803112</v>
      </c>
      <c r="H95" s="18">
        <f t="shared" si="98"/>
        <v>0.55637136281803112</v>
      </c>
      <c r="I95" s="18">
        <f t="shared" si="99"/>
        <v>3.0398473687428762</v>
      </c>
      <c r="J95" s="18">
        <f t="shared" si="100"/>
        <v>3.4107901357556925</v>
      </c>
      <c r="L95" t="str">
        <f t="shared" si="101"/>
        <v>51 Skilled agricultural and related trades</v>
      </c>
      <c r="M95" s="18">
        <f t="shared" si="102"/>
        <v>-5.13918436945705</v>
      </c>
      <c r="N95" s="18">
        <f t="shared" si="102"/>
        <v>-10.022530610189751</v>
      </c>
      <c r="O95" s="18">
        <f t="shared" si="102"/>
        <v>-0.57736255275191439</v>
      </c>
      <c r="P95" s="18">
        <f t="shared" si="102"/>
        <v>0.79322171291429378</v>
      </c>
      <c r="Q95" s="18">
        <f t="shared" si="103"/>
        <v>0.33427370650616073</v>
      </c>
      <c r="S95" s="18">
        <f t="shared" si="104"/>
        <v>0.33427370650616073</v>
      </c>
      <c r="T95" s="18">
        <f t="shared" si="105"/>
        <v>2.8240660018957753</v>
      </c>
      <c r="U95" s="18">
        <f t="shared" si="106"/>
        <v>3.0522094805379485</v>
      </c>
      <c r="W95" t="str">
        <f t="shared" si="107"/>
        <v>51 Skilled agricultural and related trades</v>
      </c>
      <c r="X95" s="18">
        <f t="shared" si="108"/>
        <v>5.6449254019173223</v>
      </c>
      <c r="Y95" s="18">
        <f t="shared" si="108"/>
        <v>78.061718829245237</v>
      </c>
      <c r="Z95" s="18">
        <f t="shared" si="108"/>
        <v>0.6798537248252412</v>
      </c>
      <c r="AA95" s="18">
        <f t="shared" si="108"/>
        <v>1.7066587220148977</v>
      </c>
      <c r="AB95" s="18">
        <f t="shared" si="109"/>
        <v>1.3632320670484033</v>
      </c>
      <c r="AD95" s="18">
        <f t="shared" si="110"/>
        <v>1.3632320670484033</v>
      </c>
      <c r="AE95" s="18">
        <f t="shared" si="111"/>
        <v>3.8265547135654554</v>
      </c>
      <c r="AF95" s="18">
        <f t="shared" si="112"/>
        <v>4.6649442636962801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-0.49062793998131404</v>
      </c>
      <c r="C96" s="18">
        <f t="shared" si="96"/>
        <v>-15.236240371954512</v>
      </c>
      <c r="D96" s="18">
        <f t="shared" si="96"/>
        <v>-1.0916012918598006</v>
      </c>
      <c r="E96" s="18">
        <f t="shared" si="96"/>
        <v>-1.126632874285094</v>
      </c>
      <c r="F96" s="18">
        <f t="shared" si="97"/>
        <v>-1.1149570589780278</v>
      </c>
      <c r="H96" s="18">
        <f t="shared" si="98"/>
        <v>-1.1149570589780278</v>
      </c>
      <c r="I96" s="18">
        <f t="shared" si="99"/>
        <v>1.9693769917309867</v>
      </c>
      <c r="J96" s="18">
        <f t="shared" si="100"/>
        <v>1.1381555405211907</v>
      </c>
      <c r="L96" t="str">
        <f t="shared" si="101"/>
        <v>52 Skilled metal, electrical and electronic trades</v>
      </c>
      <c r="M96" s="18">
        <f t="shared" si="102"/>
        <v>-0.63145853386429307</v>
      </c>
      <c r="N96" s="18">
        <f t="shared" si="102"/>
        <v>-15.148737595296291</v>
      </c>
      <c r="O96" s="18">
        <f t="shared" si="102"/>
        <v>-1.3416525742244279</v>
      </c>
      <c r="P96" s="18">
        <f t="shared" si="102"/>
        <v>-1.2463074354808201</v>
      </c>
      <c r="Q96" s="18">
        <f t="shared" si="103"/>
        <v>-1.2780993821332909</v>
      </c>
      <c r="S96" s="18">
        <f t="shared" si="104"/>
        <v>-1.2780993821332909</v>
      </c>
      <c r="T96" s="18">
        <f t="shared" si="105"/>
        <v>1.9156178971970528</v>
      </c>
      <c r="U96" s="18">
        <f t="shared" si="106"/>
        <v>0.95822192072350099</v>
      </c>
      <c r="W96" t="str">
        <f t="shared" si="107"/>
        <v>52 Skilled metal, electrical and electronic trades</v>
      </c>
      <c r="X96" s="18">
        <f t="shared" si="108"/>
        <v>12.442909208178875</v>
      </c>
      <c r="Y96" s="18">
        <f t="shared" si="108"/>
        <v>-21.191189109827668</v>
      </c>
      <c r="Z96" s="18">
        <f t="shared" si="108"/>
        <v>12.710047226768694</v>
      </c>
      <c r="AA96" s="18">
        <f t="shared" si="108"/>
        <v>2.6393426181692714</v>
      </c>
      <c r="AB96" s="18">
        <f t="shared" si="109"/>
        <v>5.8920733480935183</v>
      </c>
      <c r="AD96" s="18">
        <f t="shared" si="110"/>
        <v>5.8920733480935183</v>
      </c>
      <c r="AE96" s="18">
        <f t="shared" si="111"/>
        <v>5.1149011399758137</v>
      </c>
      <c r="AF96" s="18">
        <f t="shared" si="112"/>
        <v>8.6554251552658954</v>
      </c>
    </row>
    <row r="97" spans="1:32" x14ac:dyDescent="0.2">
      <c r="A97" t="str">
        <f t="shared" si="95"/>
        <v>53 Skilled construction and building trades</v>
      </c>
      <c r="B97" s="18">
        <f t="shared" si="96"/>
        <v>2.3984331921068636</v>
      </c>
      <c r="C97" s="18">
        <f t="shared" si="96"/>
        <v>-18.762372402714956</v>
      </c>
      <c r="D97" s="18">
        <f t="shared" si="96"/>
        <v>-1.3245685333068247</v>
      </c>
      <c r="E97" s="18">
        <f t="shared" si="96"/>
        <v>-1.2881116479571353</v>
      </c>
      <c r="F97" s="18">
        <f t="shared" si="97"/>
        <v>-1.3002654394343449</v>
      </c>
      <c r="H97" s="18">
        <f t="shared" si="98"/>
        <v>-1.3002654394343449</v>
      </c>
      <c r="I97" s="18">
        <f t="shared" si="99"/>
        <v>2.1417544146080214</v>
      </c>
      <c r="J97" s="18">
        <f t="shared" si="100"/>
        <v>1.200079093139772</v>
      </c>
      <c r="L97" t="str">
        <f t="shared" si="101"/>
        <v>53 Skilled construction and building trades</v>
      </c>
      <c r="M97" s="18">
        <f t="shared" si="102"/>
        <v>2.8611120105631827</v>
      </c>
      <c r="N97" s="18">
        <f t="shared" si="102"/>
        <v>-19.558567094789524</v>
      </c>
      <c r="O97" s="18">
        <f t="shared" si="102"/>
        <v>-1.1420918580001604</v>
      </c>
      <c r="P97" s="18">
        <f t="shared" si="102"/>
        <v>-1.3343381095247908</v>
      </c>
      <c r="Q97" s="18">
        <f t="shared" si="103"/>
        <v>-1.2702976011811806</v>
      </c>
      <c r="S97" s="18">
        <f t="shared" si="104"/>
        <v>-1.2702976011811806</v>
      </c>
      <c r="T97" s="18">
        <f t="shared" si="105"/>
        <v>2.1427760428265996</v>
      </c>
      <c r="U97" s="18">
        <f t="shared" si="106"/>
        <v>1.222365661773428</v>
      </c>
      <c r="W97" t="str">
        <f t="shared" si="107"/>
        <v>53 Skilled construction and building trades</v>
      </c>
      <c r="X97" s="18">
        <f t="shared" si="108"/>
        <v>-13.171315344249779</v>
      </c>
      <c r="Y97" s="18">
        <f t="shared" si="108"/>
        <v>22.861394331002515</v>
      </c>
      <c r="Z97" s="18">
        <f t="shared" si="108"/>
        <v>-8.5867100322231877</v>
      </c>
      <c r="AA97" s="18">
        <f t="shared" si="108"/>
        <v>0.83055549176191956</v>
      </c>
      <c r="AB97" s="18">
        <f t="shared" si="109"/>
        <v>-2.4116699440417055</v>
      </c>
      <c r="AD97" s="18">
        <f t="shared" si="110"/>
        <v>-2.4116699440417055</v>
      </c>
      <c r="AE97" s="18">
        <f t="shared" si="111"/>
        <v>2.1066991860893225</v>
      </c>
      <c r="AF97" s="18">
        <f t="shared" si="112"/>
        <v>0.39247810919718074</v>
      </c>
    </row>
    <row r="98" spans="1:32" x14ac:dyDescent="0.2">
      <c r="A98" t="str">
        <f t="shared" si="95"/>
        <v>54 Textiles, printing and other skilled trades</v>
      </c>
      <c r="B98" s="18">
        <f t="shared" si="96"/>
        <v>-4.0402262165520675</v>
      </c>
      <c r="C98" s="18">
        <f t="shared" si="96"/>
        <v>-6.1505353832038701</v>
      </c>
      <c r="D98" s="18">
        <f t="shared" si="96"/>
        <v>0.86573353889662918</v>
      </c>
      <c r="E98" s="18">
        <f t="shared" si="96"/>
        <v>-0.30160448577799537</v>
      </c>
      <c r="F98" s="18">
        <f t="shared" si="97"/>
        <v>8.5999324224572682E-2</v>
      </c>
      <c r="H98" s="18">
        <f t="shared" si="98"/>
        <v>8.5999324224572682E-2</v>
      </c>
      <c r="I98" s="18">
        <f t="shared" si="99"/>
        <v>2.5353752204919866</v>
      </c>
      <c r="J98" s="18">
        <f t="shared" si="100"/>
        <v>2.5960599012002206</v>
      </c>
      <c r="L98" t="str">
        <f t="shared" si="101"/>
        <v>54 Textiles, printing and other skilled trades</v>
      </c>
      <c r="M98" s="18">
        <f t="shared" si="102"/>
        <v>-3.7719820688539185</v>
      </c>
      <c r="N98" s="18">
        <f t="shared" si="102"/>
        <v>-16.458912161260198</v>
      </c>
      <c r="O98" s="18">
        <f t="shared" si="102"/>
        <v>1.2509462970612173</v>
      </c>
      <c r="P98" s="18">
        <f t="shared" si="102"/>
        <v>-0.26849980141682162</v>
      </c>
      <c r="Q98" s="18">
        <f t="shared" si="103"/>
        <v>0.23543163691090996</v>
      </c>
      <c r="S98" s="18">
        <f t="shared" si="104"/>
        <v>0.23543163691090996</v>
      </c>
      <c r="T98" s="18">
        <f t="shared" si="105"/>
        <v>1.9093222798728604</v>
      </c>
      <c r="U98" s="18">
        <f t="shared" si="106"/>
        <v>2.0907159512525642</v>
      </c>
      <c r="W98" t="str">
        <f t="shared" si="107"/>
        <v>54 Textiles, printing and other skilled trades</v>
      </c>
      <c r="X98" s="18">
        <f t="shared" si="108"/>
        <v>-4.4353290342507234</v>
      </c>
      <c r="Y98" s="18">
        <f t="shared" si="108"/>
        <v>9.2978498064048445</v>
      </c>
      <c r="Z98" s="18">
        <f t="shared" si="108"/>
        <v>0.41713048543623454</v>
      </c>
      <c r="AA98" s="18">
        <f t="shared" si="108"/>
        <v>-0.34125541126223125</v>
      </c>
      <c r="AB98" s="18">
        <f t="shared" si="109"/>
        <v>-8.9098657976161011E-2</v>
      </c>
      <c r="AD98" s="18">
        <f t="shared" si="110"/>
        <v>-8.9098657976161011E-2</v>
      </c>
      <c r="AE98" s="18">
        <f t="shared" si="111"/>
        <v>3.1923431177746098</v>
      </c>
      <c r="AF98" s="18">
        <f t="shared" si="112"/>
        <v>3.1350917664755951</v>
      </c>
    </row>
    <row r="99" spans="1:32" x14ac:dyDescent="0.2">
      <c r="A99" t="str">
        <f t="shared" si="95"/>
        <v>61 Caring personal service occupations</v>
      </c>
      <c r="B99" s="18">
        <f t="shared" si="96"/>
        <v>-1.7206837088918903</v>
      </c>
      <c r="C99" s="18">
        <f t="shared" si="96"/>
        <v>0.52740867444243111</v>
      </c>
      <c r="D99" s="18">
        <f t="shared" si="96"/>
        <v>0.37076304800991444</v>
      </c>
      <c r="E99" s="18">
        <f t="shared" si="96"/>
        <v>0.24205475698750867</v>
      </c>
      <c r="F99" s="18">
        <f t="shared" si="97"/>
        <v>0.28493917172327521</v>
      </c>
      <c r="H99" s="18">
        <f t="shared" si="98"/>
        <v>0.28493917172327521</v>
      </c>
      <c r="I99" s="18">
        <f t="shared" si="99"/>
        <v>3.0992720873919577</v>
      </c>
      <c r="J99" s="18">
        <f t="shared" si="100"/>
        <v>3.2864816634666338</v>
      </c>
      <c r="L99" t="str">
        <f t="shared" si="101"/>
        <v>61 Caring personal service occupations</v>
      </c>
      <c r="M99" s="18">
        <f t="shared" si="102"/>
        <v>-4.949964143163843E-3</v>
      </c>
      <c r="N99" s="18">
        <f t="shared" si="102"/>
        <v>-4.1690885893295064</v>
      </c>
      <c r="O99" s="18">
        <f t="shared" si="102"/>
        <v>3.1287823426774164</v>
      </c>
      <c r="P99" s="18">
        <f t="shared" si="102"/>
        <v>1.0948702166545976</v>
      </c>
      <c r="Q99" s="18">
        <f t="shared" si="103"/>
        <v>1.7683444095309975</v>
      </c>
      <c r="S99" s="18">
        <f t="shared" si="104"/>
        <v>1.7683444095309975</v>
      </c>
      <c r="T99" s="18">
        <f t="shared" si="105"/>
        <v>2.8342327133656253</v>
      </c>
      <c r="U99" s="18">
        <f t="shared" si="106"/>
        <v>4.0787889453241633</v>
      </c>
      <c r="W99" t="str">
        <f t="shared" si="107"/>
        <v>61 Caring personal service occupations</v>
      </c>
      <c r="X99" s="18">
        <f t="shared" si="108"/>
        <v>-1.9754764222242871</v>
      </c>
      <c r="Y99" s="18">
        <f t="shared" si="108"/>
        <v>1.2603025920093769</v>
      </c>
      <c r="Z99" s="18">
        <f t="shared" si="108"/>
        <v>-6.3298605419892517E-2</v>
      </c>
      <c r="AA99" s="18">
        <f t="shared" si="108"/>
        <v>8.7830562093560438E-2</v>
      </c>
      <c r="AB99" s="18">
        <f t="shared" si="109"/>
        <v>3.7428796095029249E-2</v>
      </c>
      <c r="AD99" s="18">
        <f t="shared" si="110"/>
        <v>3.7428796095029249E-2</v>
      </c>
      <c r="AE99" s="18">
        <f t="shared" si="111"/>
        <v>3.1376175914559212</v>
      </c>
      <c r="AF99" s="18">
        <f t="shared" si="112"/>
        <v>3.1619277636719012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1.4991000564731349</v>
      </c>
      <c r="C100" s="18">
        <f t="shared" si="96"/>
        <v>-6.3525334819768524</v>
      </c>
      <c r="D100" s="18">
        <f t="shared" si="96"/>
        <v>-2.2650512331393258</v>
      </c>
      <c r="E100" s="18">
        <f t="shared" si="96"/>
        <v>-5.2295379964062416E-2</v>
      </c>
      <c r="F100" s="18">
        <f t="shared" si="97"/>
        <v>-0.7953917841836966</v>
      </c>
      <c r="H100" s="18">
        <f t="shared" si="98"/>
        <v>-0.7953917841836966</v>
      </c>
      <c r="I100" s="18">
        <f t="shared" si="99"/>
        <v>2.5474888529110506</v>
      </c>
      <c r="J100" s="18">
        <f t="shared" si="100"/>
        <v>1.9981710738442571</v>
      </c>
      <c r="L100" t="str">
        <f t="shared" si="101"/>
        <v>62 Leisure, travel and related personal service occupations</v>
      </c>
      <c r="M100" s="18">
        <f t="shared" si="102"/>
        <v>2.017398221741229</v>
      </c>
      <c r="N100" s="18">
        <f t="shared" si="102"/>
        <v>0.28998600590095513</v>
      </c>
      <c r="O100" s="18">
        <f t="shared" si="102"/>
        <v>-1.9575501613827262</v>
      </c>
      <c r="P100" s="18">
        <f t="shared" si="102"/>
        <v>0.48744850083159985</v>
      </c>
      <c r="Q100" s="18">
        <f t="shared" si="103"/>
        <v>-0.33425190177390762</v>
      </c>
      <c r="S100" s="18">
        <f t="shared" si="104"/>
        <v>-0.33425190177390762</v>
      </c>
      <c r="T100" s="18">
        <f t="shared" si="105"/>
        <v>2.1949285398145113</v>
      </c>
      <c r="U100" s="18">
        <f t="shared" si="106"/>
        <v>1.9499070161775878</v>
      </c>
      <c r="W100" t="str">
        <f t="shared" si="107"/>
        <v>62 Leisure, travel and related personal service occupations</v>
      </c>
      <c r="X100" s="18">
        <f t="shared" si="108"/>
        <v>1.2843966822433606</v>
      </c>
      <c r="Y100" s="18">
        <f t="shared" si="108"/>
        <v>-9.1541936494811686</v>
      </c>
      <c r="Z100" s="18">
        <f t="shared" si="108"/>
        <v>-2.4095616138076537</v>
      </c>
      <c r="AA100" s="18">
        <f t="shared" si="108"/>
        <v>-0.31900841741645536</v>
      </c>
      <c r="AB100" s="18">
        <f t="shared" si="109"/>
        <v>-1.0207886038370861</v>
      </c>
      <c r="AD100" s="18">
        <f t="shared" si="110"/>
        <v>-1.0207886038370861</v>
      </c>
      <c r="AE100" s="18">
        <f t="shared" si="111"/>
        <v>2.7060296200947409</v>
      </c>
      <c r="AF100" s="18">
        <f t="shared" si="112"/>
        <v>2.0205353322165553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-2.5236347522453073</v>
      </c>
      <c r="C101" s="18">
        <f t="shared" si="96"/>
        <v>19.247520040262</v>
      </c>
      <c r="D101" s="18">
        <f t="shared" si="96"/>
        <v>-5.3410180135597951</v>
      </c>
      <c r="E101" s="18">
        <f t="shared" si="96"/>
        <v>0.6105350869221704</v>
      </c>
      <c r="F101" s="18">
        <f t="shared" si="97"/>
        <v>-1.4137723206747665</v>
      </c>
      <c r="H101" s="18">
        <f t="shared" si="98"/>
        <v>-1.4137723206747554</v>
      </c>
      <c r="I101" s="18">
        <f t="shared" si="99"/>
        <v>2.2317964793237666</v>
      </c>
      <c r="J101" s="18">
        <f t="shared" si="100"/>
        <v>1.2238563901208588</v>
      </c>
      <c r="L101" t="str">
        <f t="shared" si="101"/>
        <v>63 Community and civil enforcement occupations</v>
      </c>
      <c r="M101" s="18">
        <f t="shared" si="102"/>
        <v>-5.8365046794001341</v>
      </c>
      <c r="N101" s="18">
        <f t="shared" si="102"/>
        <v>42.322224624166971</v>
      </c>
      <c r="O101" s="18">
        <f t="shared" si="102"/>
        <v>-10.424460652951751</v>
      </c>
      <c r="P101" s="18">
        <f t="shared" si="102"/>
        <v>1.2106549645198195</v>
      </c>
      <c r="Q101" s="18">
        <f t="shared" si="103"/>
        <v>-2.8266218637759688</v>
      </c>
      <c r="S101" s="18">
        <f t="shared" si="104"/>
        <v>-2.8266218637759688</v>
      </c>
      <c r="T101" s="18">
        <f t="shared" si="105"/>
        <v>1.5051144535964678</v>
      </c>
      <c r="U101" s="18">
        <f t="shared" si="106"/>
        <v>-0.68803072420750011</v>
      </c>
      <c r="W101" t="str">
        <f t="shared" si="107"/>
        <v>63 Community and civil enforcement occupations</v>
      </c>
      <c r="X101" s="18">
        <f t="shared" si="108"/>
        <v>5.1018058324283855</v>
      </c>
      <c r="Y101" s="18">
        <f t="shared" si="108"/>
        <v>-21.218625289539183</v>
      </c>
      <c r="Z101" s="18">
        <f t="shared" si="108"/>
        <v>6.0391712645463169</v>
      </c>
      <c r="AA101" s="18">
        <f t="shared" si="108"/>
        <v>-0.26293700033600542</v>
      </c>
      <c r="AB101" s="18">
        <f t="shared" si="109"/>
        <v>1.7950105639640057</v>
      </c>
      <c r="AD101" s="18">
        <f t="shared" si="110"/>
        <v>1.7950105639640057</v>
      </c>
      <c r="AE101" s="18">
        <f t="shared" si="111"/>
        <v>4.1494615632456044</v>
      </c>
      <c r="AF101" s="18">
        <f t="shared" si="112"/>
        <v>5.2225784387266438</v>
      </c>
    </row>
    <row r="102" spans="1:32" x14ac:dyDescent="0.2">
      <c r="A102" t="str">
        <f t="shared" si="95"/>
        <v>71 Sales occupations</v>
      </c>
      <c r="B102" s="18">
        <f t="shared" si="96"/>
        <v>-3.0220542633868086</v>
      </c>
      <c r="C102" s="18">
        <f t="shared" si="96"/>
        <v>0.90782890002267802</v>
      </c>
      <c r="D102" s="18">
        <f t="shared" si="96"/>
        <v>-0.10904272475097398</v>
      </c>
      <c r="E102" s="18">
        <f t="shared" si="96"/>
        <v>-0.16199183967255948</v>
      </c>
      <c r="F102" s="18">
        <f t="shared" si="97"/>
        <v>-0.14434525395498055</v>
      </c>
      <c r="H102" s="18">
        <f t="shared" si="98"/>
        <v>-0.14434525395498055</v>
      </c>
      <c r="I102" s="18">
        <f t="shared" si="99"/>
        <v>2.7396951845594986</v>
      </c>
      <c r="J102" s="18">
        <f t="shared" si="100"/>
        <v>2.6411586809989229</v>
      </c>
      <c r="L102" t="str">
        <f t="shared" si="101"/>
        <v>71 Sales occupations</v>
      </c>
      <c r="M102" s="18">
        <f t="shared" si="102"/>
        <v>-1.4088372366329316</v>
      </c>
      <c r="N102" s="18">
        <f t="shared" si="102"/>
        <v>-1.4480412910314544</v>
      </c>
      <c r="O102" s="18">
        <f t="shared" si="102"/>
        <v>-0.17640921638375495</v>
      </c>
      <c r="P102" s="18">
        <f t="shared" si="102"/>
        <v>0.18180785110573083</v>
      </c>
      <c r="Q102" s="18">
        <f t="shared" si="103"/>
        <v>6.2259560113719914E-2</v>
      </c>
      <c r="S102" s="18">
        <f t="shared" si="104"/>
        <v>6.2259560113719914E-2</v>
      </c>
      <c r="T102" s="18">
        <f t="shared" si="105"/>
        <v>1.9596665875246222</v>
      </c>
      <c r="U102" s="18">
        <f t="shared" si="106"/>
        <v>2.0071656751753153</v>
      </c>
      <c r="W102" t="str">
        <f t="shared" si="107"/>
        <v>71 Sales occupations</v>
      </c>
      <c r="X102" s="18">
        <f t="shared" si="108"/>
        <v>-3.7611196934622559</v>
      </c>
      <c r="Y102" s="18">
        <f t="shared" si="108"/>
        <v>2.0541387497237995</v>
      </c>
      <c r="Z102" s="18">
        <f t="shared" si="108"/>
        <v>-7.7451332914857396E-2</v>
      </c>
      <c r="AA102" s="18">
        <f t="shared" si="108"/>
        <v>-0.32646537824322364</v>
      </c>
      <c r="AB102" s="18">
        <f t="shared" si="109"/>
        <v>-0.24352972412329255</v>
      </c>
      <c r="AD102" s="18">
        <f t="shared" si="110"/>
        <v>-0.24352972412329255</v>
      </c>
      <c r="AE102" s="18">
        <f t="shared" si="111"/>
        <v>3.0793855090116562</v>
      </c>
      <c r="AF102" s="18">
        <f t="shared" si="112"/>
        <v>2.9211076696440186</v>
      </c>
    </row>
    <row r="103" spans="1:32" x14ac:dyDescent="0.2">
      <c r="A103" t="str">
        <f t="shared" si="95"/>
        <v>72 Customer service occupations</v>
      </c>
      <c r="B103" s="18">
        <f t="shared" si="96"/>
        <v>0.65417360068151797</v>
      </c>
      <c r="C103" s="18">
        <f t="shared" si="96"/>
        <v>4.3177687664687436</v>
      </c>
      <c r="D103" s="18">
        <f t="shared" si="96"/>
        <v>1.9517262671784996</v>
      </c>
      <c r="E103" s="18">
        <f t="shared" si="96"/>
        <v>1.2080679492390445</v>
      </c>
      <c r="F103" s="18">
        <f t="shared" si="97"/>
        <v>1.4553493810189666</v>
      </c>
      <c r="H103" s="18">
        <f t="shared" si="98"/>
        <v>1.4553493810189666</v>
      </c>
      <c r="I103" s="18">
        <f t="shared" si="99"/>
        <v>2.8407617703583687</v>
      </c>
      <c r="J103" s="18">
        <f t="shared" si="100"/>
        <v>3.8573126718372208</v>
      </c>
      <c r="L103" t="str">
        <f t="shared" si="101"/>
        <v>72 Customer service occupations</v>
      </c>
      <c r="M103" s="18">
        <f t="shared" si="102"/>
        <v>-2.0661734386489883</v>
      </c>
      <c r="N103" s="18">
        <f t="shared" si="102"/>
        <v>19.660471562371541</v>
      </c>
      <c r="O103" s="18">
        <f t="shared" si="102"/>
        <v>4.088391007129788</v>
      </c>
      <c r="P103" s="18">
        <f t="shared" si="102"/>
        <v>1.7087259536562982</v>
      </c>
      <c r="Q103" s="18">
        <f t="shared" si="103"/>
        <v>2.4958405166453757</v>
      </c>
      <c r="S103" s="18">
        <f t="shared" si="104"/>
        <v>2.4958405166453757</v>
      </c>
      <c r="T103" s="18">
        <f t="shared" si="105"/>
        <v>2.4293883989459975</v>
      </c>
      <c r="U103" s="18">
        <f t="shared" si="106"/>
        <v>4.3013266796545047</v>
      </c>
      <c r="W103" t="str">
        <f t="shared" si="107"/>
        <v>72 Customer service occupations</v>
      </c>
      <c r="X103" s="18">
        <f t="shared" si="108"/>
        <v>2.2816567910199925</v>
      </c>
      <c r="Y103" s="18">
        <f t="shared" si="108"/>
        <v>-3.9140838795437616</v>
      </c>
      <c r="Z103" s="18">
        <f t="shared" si="108"/>
        <v>0.41747666686775542</v>
      </c>
      <c r="AA103" s="18">
        <f t="shared" si="108"/>
        <v>0.79108497753139773</v>
      </c>
      <c r="AB103" s="18">
        <f t="shared" si="109"/>
        <v>0.6663946811870769</v>
      </c>
      <c r="AD103" s="18">
        <f t="shared" si="110"/>
        <v>0.6663946811870769</v>
      </c>
      <c r="AE103" s="18">
        <f t="shared" si="111"/>
        <v>3.1033197033006221</v>
      </c>
      <c r="AF103" s="18">
        <f t="shared" si="112"/>
        <v>3.5451060000526891</v>
      </c>
    </row>
    <row r="104" spans="1:32" x14ac:dyDescent="0.2">
      <c r="A104" t="str">
        <f t="shared" si="95"/>
        <v>81 Process, plant and machine operatives</v>
      </c>
      <c r="B104" s="18">
        <f t="shared" si="96"/>
        <v>-1.9997902107428356</v>
      </c>
      <c r="C104" s="18">
        <f t="shared" si="96"/>
        <v>-12.471552317092915</v>
      </c>
      <c r="D104" s="18">
        <f t="shared" si="96"/>
        <v>0.17184479437535316</v>
      </c>
      <c r="E104" s="18">
        <f t="shared" si="96"/>
        <v>-1.0588643103081941</v>
      </c>
      <c r="F104" s="18">
        <f t="shared" si="97"/>
        <v>-0.65031723388023766</v>
      </c>
      <c r="H104" s="18">
        <f t="shared" si="98"/>
        <v>-0.65031723388023766</v>
      </c>
      <c r="I104" s="18">
        <f t="shared" si="99"/>
        <v>2.115478476857513</v>
      </c>
      <c r="J104" s="18">
        <f t="shared" si="100"/>
        <v>1.6364217325625319</v>
      </c>
      <c r="L104" t="str">
        <f t="shared" si="101"/>
        <v>81 Process, plant and machine operatives</v>
      </c>
      <c r="M104" s="18">
        <f t="shared" si="102"/>
        <v>-2.5077545275988933</v>
      </c>
      <c r="N104" s="18">
        <f t="shared" si="102"/>
        <v>-10.86350972773824</v>
      </c>
      <c r="O104" s="18">
        <f t="shared" si="102"/>
        <v>-0.13735164523306365</v>
      </c>
      <c r="P104" s="18">
        <f t="shared" si="102"/>
        <v>-1.112692638016155</v>
      </c>
      <c r="Q104" s="18">
        <f t="shared" si="103"/>
        <v>-0.788642037338394</v>
      </c>
      <c r="S104" s="18">
        <f t="shared" si="104"/>
        <v>-0.788642037338394</v>
      </c>
      <c r="T104" s="18">
        <f t="shared" si="105"/>
        <v>1.9613986474164236</v>
      </c>
      <c r="U104" s="18">
        <f t="shared" si="106"/>
        <v>1.3691059383221127</v>
      </c>
      <c r="W104" t="str">
        <f t="shared" si="107"/>
        <v>81 Process, plant and machine operatives</v>
      </c>
      <c r="X104" s="18">
        <f t="shared" si="108"/>
        <v>0.30477970803886034</v>
      </c>
      <c r="Y104" s="18">
        <f t="shared" si="108"/>
        <v>-19.268511295512848</v>
      </c>
      <c r="Z104" s="18">
        <f t="shared" si="108"/>
        <v>1.5665737850196315</v>
      </c>
      <c r="AA104" s="18">
        <f t="shared" si="108"/>
        <v>-0.83097015743177627</v>
      </c>
      <c r="AB104" s="18">
        <f t="shared" si="109"/>
        <v>-3.8144135703488402E-2</v>
      </c>
      <c r="AD104" s="18">
        <f t="shared" si="110"/>
        <v>-3.8144135703488402E-2</v>
      </c>
      <c r="AE104" s="18">
        <f t="shared" si="111"/>
        <v>2.794476816201219</v>
      </c>
      <c r="AF104" s="18">
        <f t="shared" si="112"/>
        <v>2.7685673954199963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4.6621588713240625</v>
      </c>
      <c r="C105" s="18">
        <f t="shared" si="96"/>
        <v>-10.453864965009796</v>
      </c>
      <c r="D105" s="18">
        <f t="shared" si="96"/>
        <v>-0.76493732592919361</v>
      </c>
      <c r="E105" s="18">
        <f t="shared" si="96"/>
        <v>-0.72977101622840879</v>
      </c>
      <c r="F105" s="18">
        <f t="shared" si="97"/>
        <v>-0.74149450391286509</v>
      </c>
      <c r="H105" s="18">
        <f t="shared" si="98"/>
        <v>-0.74149450391286509</v>
      </c>
      <c r="I105" s="18">
        <f t="shared" si="99"/>
        <v>2.6772868355131152</v>
      </c>
      <c r="J105" s="18">
        <f t="shared" si="100"/>
        <v>2.1738924147185035</v>
      </c>
      <c r="L105" t="str">
        <f t="shared" si="101"/>
        <v>82 Transport and mobile machine drivers and operatives</v>
      </c>
      <c r="M105" s="18">
        <f t="shared" si="102"/>
        <v>4.8232770438072281</v>
      </c>
      <c r="N105" s="18">
        <f t="shared" si="102"/>
        <v>-10.227974756548919</v>
      </c>
      <c r="O105" s="18">
        <f t="shared" si="102"/>
        <v>-0.91957418619290632</v>
      </c>
      <c r="P105" s="18">
        <f t="shared" si="102"/>
        <v>-0.7883528352367386</v>
      </c>
      <c r="Q105" s="18">
        <f t="shared" si="103"/>
        <v>-0.83211258403633748</v>
      </c>
      <c r="S105" s="18">
        <f t="shared" si="104"/>
        <v>-0.83211258403633748</v>
      </c>
      <c r="T105" s="18">
        <f t="shared" si="105"/>
        <v>2.6404628784452822</v>
      </c>
      <c r="U105" s="18">
        <f t="shared" si="106"/>
        <v>2.0738226346918687</v>
      </c>
      <c r="W105" t="str">
        <f t="shared" si="107"/>
        <v>82 Transport and mobile machine drivers and operatives</v>
      </c>
      <c r="X105" s="18">
        <f t="shared" si="108"/>
        <v>-0.18974905142530307</v>
      </c>
      <c r="Y105" s="18">
        <f t="shared" si="108"/>
        <v>-18.153721276270794</v>
      </c>
      <c r="Z105" s="18">
        <f t="shared" si="108"/>
        <v>4.426277426998837</v>
      </c>
      <c r="AA105" s="18">
        <f t="shared" si="108"/>
        <v>0.83423818442986963</v>
      </c>
      <c r="AB105" s="18">
        <f t="shared" si="109"/>
        <v>2.0176416911209749</v>
      </c>
      <c r="AD105" s="18">
        <f t="shared" si="110"/>
        <v>2.0176416911209749</v>
      </c>
      <c r="AE105" s="18">
        <f t="shared" si="111"/>
        <v>3.9365281076775727</v>
      </c>
      <c r="AF105" s="18">
        <f t="shared" si="112"/>
        <v>5.1828215215661944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-3.2659267018210869</v>
      </c>
      <c r="C106" s="18">
        <f t="shared" si="96"/>
        <v>-12.691340094685621</v>
      </c>
      <c r="D106" s="18">
        <f t="shared" si="96"/>
        <v>11.126280776288944</v>
      </c>
      <c r="E106" s="18">
        <f t="shared" si="96"/>
        <v>1.0997910239320952</v>
      </c>
      <c r="F106" s="18">
        <f t="shared" si="97"/>
        <v>4.3371809289258989</v>
      </c>
      <c r="H106" s="18">
        <f t="shared" si="98"/>
        <v>4.3371809289258989</v>
      </c>
      <c r="I106" s="18">
        <f t="shared" si="99"/>
        <v>3.8382268832158672</v>
      </c>
      <c r="J106" s="18">
        <f t="shared" si="100"/>
        <v>6.7125543193196524</v>
      </c>
      <c r="L106" t="str">
        <f t="shared" si="101"/>
        <v>91 Elementary trades and related occupations</v>
      </c>
      <c r="M106" s="18">
        <f t="shared" si="102"/>
        <v>-2.6979392333415952</v>
      </c>
      <c r="N106" s="18">
        <f t="shared" si="102"/>
        <v>-10.087704309661294</v>
      </c>
      <c r="O106" s="18">
        <f t="shared" si="102"/>
        <v>5.7050999263700053</v>
      </c>
      <c r="P106" s="18">
        <f t="shared" si="102"/>
        <v>0.62003257902851772</v>
      </c>
      <c r="Q106" s="18">
        <f t="shared" si="103"/>
        <v>2.2872767035807984</v>
      </c>
      <c r="S106" s="18">
        <f t="shared" si="104"/>
        <v>2.2872767035807984</v>
      </c>
      <c r="T106" s="18">
        <f t="shared" si="105"/>
        <v>2.4333443018897727</v>
      </c>
      <c r="U106" s="18">
        <f t="shared" si="106"/>
        <v>4.1416731634382975</v>
      </c>
      <c r="W106" t="str">
        <f t="shared" si="107"/>
        <v>91 Elementary trades and related occupations</v>
      </c>
      <c r="X106" s="18">
        <f t="shared" si="108"/>
        <v>-5.420180113395034</v>
      </c>
      <c r="Y106" s="18">
        <f t="shared" si="108"/>
        <v>-23.295481746420421</v>
      </c>
      <c r="Z106" s="18">
        <f t="shared" si="108"/>
        <v>28.361210040042128</v>
      </c>
      <c r="AA106" s="18">
        <f t="shared" si="108"/>
        <v>1.918432060944264</v>
      </c>
      <c r="AB106" s="18">
        <f t="shared" si="109"/>
        <v>10.064286685800038</v>
      </c>
      <c r="AD106" s="18">
        <f t="shared" si="110"/>
        <v>10.064286685800038</v>
      </c>
      <c r="AE106" s="18">
        <f t="shared" si="111"/>
        <v>8.3102585610649768</v>
      </c>
      <c r="AF106" s="18">
        <f t="shared" si="112"/>
        <v>13.320455554825905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-1.4299572856518949</v>
      </c>
      <c r="C107" s="18">
        <f t="shared" si="96"/>
        <v>-5.6104712908890741</v>
      </c>
      <c r="D107" s="18">
        <f t="shared" si="96"/>
        <v>-2.2800286824426919</v>
      </c>
      <c r="E107" s="18">
        <f t="shared" si="96"/>
        <v>-0.57458900623729159</v>
      </c>
      <c r="F107" s="18">
        <f t="shared" si="97"/>
        <v>-1.1463506013083991</v>
      </c>
      <c r="H107" s="18">
        <f t="shared" si="98"/>
        <v>-1.1463506013083991</v>
      </c>
      <c r="I107" s="18">
        <f t="shared" si="99"/>
        <v>2.3690909269260985</v>
      </c>
      <c r="J107" s="18">
        <f t="shared" si="100"/>
        <v>1.5633194595669142</v>
      </c>
      <c r="L107" t="str">
        <f t="shared" si="101"/>
        <v>92 Elementary administration and service occupations</v>
      </c>
      <c r="M107" s="18">
        <f t="shared" si="102"/>
        <v>0.63231088193147489</v>
      </c>
      <c r="N107" s="18">
        <f t="shared" si="102"/>
        <v>-5.9121821526369356</v>
      </c>
      <c r="O107" s="18">
        <f t="shared" si="102"/>
        <v>-0.86767659010648091</v>
      </c>
      <c r="P107" s="18">
        <f t="shared" si="102"/>
        <v>-0.81034087808172783</v>
      </c>
      <c r="Q107" s="18">
        <f t="shared" si="103"/>
        <v>-0.82945646576246812</v>
      </c>
      <c r="S107" s="18">
        <f t="shared" si="104"/>
        <v>-0.82945646576246812</v>
      </c>
      <c r="T107" s="18">
        <f t="shared" si="105"/>
        <v>2.0994361013722651</v>
      </c>
      <c r="U107" s="18">
        <f t="shared" si="106"/>
        <v>1.4891884874912442</v>
      </c>
      <c r="W107" t="str">
        <f t="shared" si="107"/>
        <v>92 Elementary administration and service occupations</v>
      </c>
      <c r="X107" s="18">
        <f t="shared" si="108"/>
        <v>-3.476867467420941</v>
      </c>
      <c r="Y107" s="18">
        <f t="shared" si="108"/>
        <v>-5.2781081600267399</v>
      </c>
      <c r="Z107" s="18">
        <f t="shared" si="108"/>
        <v>-3.9252493919854081</v>
      </c>
      <c r="AA107" s="18">
        <f t="shared" si="108"/>
        <v>-0.28003572162095258</v>
      </c>
      <c r="AB107" s="18">
        <f t="shared" si="109"/>
        <v>-1.510220585519817</v>
      </c>
      <c r="AD107" s="18">
        <f t="shared" si="110"/>
        <v>-1.510220585519817</v>
      </c>
      <c r="AE107" s="18">
        <f t="shared" si="111"/>
        <v>2.6531878382994423</v>
      </c>
      <c r="AF107" s="18">
        <f t="shared" si="112"/>
        <v>1.6435765014981785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-0.31472867268406146</v>
      </c>
      <c r="C109" s="26">
        <f>IF(AND(D$6-C$6 &lt;&gt; 0,C35&lt;&gt;0,D35&lt;&gt;0),(EXP(LN(D35/C35)/(D$6-C$6))-1)*100,0)</f>
        <v>-0.96138137827629366</v>
      </c>
      <c r="D109" s="26">
        <f>IF(AND(E$6-D$6 &lt;&gt; 0,D35&lt;&gt;0,E35&lt;&gt;0),(EXP(LN(E35/D35)/(E$6-D$6))-1)*100,0)</f>
        <v>0.15922454414900589</v>
      </c>
      <c r="E109" s="26">
        <f>IF(AND(F$6-E$6 &lt;&gt; 0,E35&lt;&gt;0,F35&lt;&gt;0),(EXP(LN(F35/E35)/(F$6-E$6))-1)*100,0)</f>
        <v>0.20578921188203481</v>
      </c>
      <c r="F109" s="26">
        <f t="shared" ref="F109" si="113">IF(AND(F$6-D$6 &lt;&gt; 0,D35&lt;&gt;0,F35&lt;&gt;0),(EXP(LN(F35/D35)/(F$6-D$6))-1)*100,0)</f>
        <v>0.1902652511108327</v>
      </c>
      <c r="H109" s="26">
        <f t="shared" ref="H109" si="114">IF($F$6-$D$6 &lt;&gt; 0,(EXP(LN(1+(H72/100))/($F$6-$D$6))-1)*100,0)</f>
        <v>0.1902652511108327</v>
      </c>
      <c r="I109" s="26">
        <f>IF(D35&gt;0,((1+(I35/D35))^(1/($F$6-$D$6))-1)*100,0)</f>
        <v>2.6999678747435807</v>
      </c>
      <c r="J109" s="26">
        <f t="shared" ref="J109" si="115">IF($F$6-$D$6 &lt;&gt; 0,(EXP(LN(1+(J72/100))/($F$6-$D$6))-1)*100,0)</f>
        <v>2.8315717536218532</v>
      </c>
      <c r="L109" s="24" t="str">
        <f>L35</f>
        <v>All occupations</v>
      </c>
      <c r="M109" s="26">
        <f>IF(AND(N$6-M$6 &lt;&gt; 0,M35&lt;&gt;0,N35&lt;&gt;0),(EXP(LN(N35/M35)/(N$6-M$6))-1)*100,0)</f>
        <v>0.2515388915913741</v>
      </c>
      <c r="N109" s="26">
        <f>IF(AND(O$6-N$6 &lt;&gt; 0,N35&lt;&gt;0,O35&lt;&gt;0),(EXP(LN(O35/N35)/(O$6-N$6))-1)*100,0)</f>
        <v>-3.7058837799390121</v>
      </c>
      <c r="O109" s="26">
        <f>IF(AND(P$6-O$6 &lt;&gt; 0,O35&lt;&gt;0,P35&lt;&gt;0),(EXP(LN(P35/O35)/(P$6-O$6))-1)*100,0)</f>
        <v>2.6135894880408017E-2</v>
      </c>
      <c r="P109" s="26">
        <f>IF(AND(Q$6-P$6 &lt;&gt; 0,P35&lt;&gt;0,Q35&lt;&gt;0),(EXP(LN(Q35/P35)/(Q$6-P$6))-1)*100,0)</f>
        <v>8.9772455213465996E-2</v>
      </c>
      <c r="Q109" s="26">
        <f t="shared" ref="Q109" si="116">IF(AND(Q$6-O$6 &lt;&gt; 0,O35&lt;&gt;0,Q35&lt;&gt;0),(EXP(LN(Q35/O35)/(Q$6-O$6))-1)*100,0)</f>
        <v>6.8555771314260383E-2</v>
      </c>
      <c r="S109" s="26">
        <f t="shared" ref="S109" si="117">IF($F$6-$D$6 &lt;&gt; 0,(EXP(LN(1+(S72/100))/($F$6-$D$6))-1)*100,0)</f>
        <v>6.8555771314260383E-2</v>
      </c>
      <c r="T109" s="26">
        <f t="shared" ref="T109" si="118">IF(O35&gt;0,((1+(T35/O35))^(1/($F$6-$D$6))-1)*100,0)</f>
        <v>2.2473949935484239</v>
      </c>
      <c r="U109" s="26">
        <f t="shared" ref="U109" si="119">IF($F$6-$D$6 &lt;&gt; 0,(EXP(LN(1+(U72/100))/($F$6-$D$6))-1)*100,0)</f>
        <v>2.2976873394869202</v>
      </c>
      <c r="W109" s="24" t="str">
        <f>W35</f>
        <v>All occupations</v>
      </c>
      <c r="X109" s="26">
        <f>IF(AND(Y$6-X$6 &lt;&gt; 0,X35&lt;&gt;0,Y35&lt;&gt;0),(EXP(LN(Y35/X35)/(Y$6-X$6))-1)*100,0)</f>
        <v>-0.93054633179929791</v>
      </c>
      <c r="Y109" s="26">
        <f>IF(AND(Z$6-Y$6 &lt;&gt; 0,Y35&lt;&gt;0,Z35&lt;&gt;0),(EXP(LN(Z35/Y35)/(Z$6-Y$6))-1)*100,0)</f>
        <v>2.1131149668011107</v>
      </c>
      <c r="Z109" s="26">
        <f>IF(AND(AA$6-Z$6 &lt;&gt; 0,Z35&lt;&gt;0,AA35&lt;&gt;0),(EXP(LN(AA35/Z35)/(AA$6-Z$6))-1)*100,0)</f>
        <v>0.29905534061969163</v>
      </c>
      <c r="AA109" s="26">
        <f>IF(AND(AB$6-AA$6 &lt;&gt; 0,AA35&lt;&gt;0,AB35&lt;&gt;0),(EXP(LN(AB35/AA35)/(AB$6-AA$6))-1)*100,0)</f>
        <v>0.32541826535184004</v>
      </c>
      <c r="AB109" s="26">
        <f t="shared" ref="AB109" si="120">IF(AND(AB$6-Z$6 &lt;&gt; 0,Z35&lt;&gt;0,AB35&lt;&gt;0),(EXP(LN(AB35/Z35)/(AB$6-Z$6))-1)*100,0)</f>
        <v>0.31662985394045329</v>
      </c>
      <c r="AD109" s="26">
        <f t="shared" ref="AD109" si="121">IF($F$6-$D$6 &lt;&gt; 0,(EXP(LN(1+(AD72/100))/($F$6-$D$6))-1)*100,0)</f>
        <v>0.31662985394045329</v>
      </c>
      <c r="AE109" s="26">
        <f t="shared" ref="AE109" si="122">IF(Z35&gt;0,((1+(AE35/Z35))^(1/($F$6-$D$6))-1)*100,0)</f>
        <v>3.1495542263225262</v>
      </c>
      <c r="AF109" s="26">
        <f t="shared" ref="AF109" si="123">IF($F$6-$D$6 &lt;&gt; 0,(EXP(LN(1+(AF72/100))/($F$6-$D$6))-1)*100,0)</f>
        <v>3.3563562687348947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North East (Continued)</v>
      </c>
      <c r="L112" s="19" t="str">
        <f>CONCATENATE(L$1," (Continued)")</f>
        <v>Occupation Table 2.1  Males: Employment Change by Occupation (SOC 2020) and Replacement Demand, 2015-2035, North East (Continued)</v>
      </c>
      <c r="W112" s="19" t="str">
        <f>CONCATENATE(W$1," (Continued)")</f>
        <v>Occupation Table 2.2  Females: Employment Change by Occupation (SOC 2020) and Replacement Demand, 2015-2035, North East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2.9508527880197377</v>
      </c>
      <c r="C119" s="27">
        <f t="shared" si="125"/>
        <v>0.81099464690641554</v>
      </c>
      <c r="D119" s="27">
        <f t="shared" si="125"/>
        <v>-2.9016794264675774</v>
      </c>
      <c r="E119" s="27">
        <f t="shared" si="125"/>
        <v>1.7172809482671028</v>
      </c>
      <c r="F119" s="27">
        <f t="shared" ref="F119:F144" si="126">F8-D8</f>
        <v>-1.1843984782004746</v>
      </c>
      <c r="L119" t="str">
        <f t="shared" ref="L119:L144" si="127">L8</f>
        <v>11 Corporate managers and directors</v>
      </c>
      <c r="M119" s="27">
        <f t="shared" ref="M119:P144" si="128">N8-M8</f>
        <v>1.7385542352209757</v>
      </c>
      <c r="N119" s="27">
        <f t="shared" si="128"/>
        <v>0.12559424242691009</v>
      </c>
      <c r="O119" s="27">
        <f t="shared" si="128"/>
        <v>-2.6011365200060581</v>
      </c>
      <c r="P119" s="27">
        <f t="shared" si="128"/>
        <v>0.35826641401471271</v>
      </c>
      <c r="Q119" s="27">
        <f t="shared" ref="Q119:Q144" si="129">Q8-O8</f>
        <v>-2.2428701059913454</v>
      </c>
      <c r="W119" t="str">
        <f t="shared" ref="W119:W144" si="130">W8</f>
        <v>11 Corporate managers and directors</v>
      </c>
      <c r="X119" s="27">
        <f t="shared" ref="X119:AA144" si="131">Y8-X8</f>
        <v>1.2122985527987806</v>
      </c>
      <c r="Y119" s="27">
        <f t="shared" si="131"/>
        <v>0.68540040447946815</v>
      </c>
      <c r="Z119" s="27">
        <f t="shared" si="131"/>
        <v>-0.30054290646151216</v>
      </c>
      <c r="AA119" s="27">
        <f t="shared" si="131"/>
        <v>1.3590145342524309</v>
      </c>
      <c r="AB119" s="27">
        <f t="shared" ref="AB119:AB144" si="132">AB8-Z8</f>
        <v>1.0584716277909187</v>
      </c>
    </row>
    <row r="120" spans="1:28" x14ac:dyDescent="0.2">
      <c r="A120" t="str">
        <f t="shared" si="124"/>
        <v>12 Other managers and proprietors</v>
      </c>
      <c r="B120" s="27">
        <f t="shared" si="125"/>
        <v>1.0106099220086442</v>
      </c>
      <c r="C120" s="27">
        <f t="shared" si="125"/>
        <v>-0.40804958199396602</v>
      </c>
      <c r="D120" s="27">
        <f t="shared" si="125"/>
        <v>0.25186895714694302</v>
      </c>
      <c r="E120" s="27">
        <f t="shared" si="125"/>
        <v>1.945854110237093</v>
      </c>
      <c r="F120" s="27">
        <f t="shared" si="126"/>
        <v>2.197723067384036</v>
      </c>
      <c r="L120" t="str">
        <f t="shared" si="127"/>
        <v>12 Other managers and proprietors</v>
      </c>
      <c r="M120" s="27">
        <f t="shared" si="128"/>
        <v>0.55521988890569141</v>
      </c>
      <c r="N120" s="27">
        <f t="shared" si="128"/>
        <v>-0.91940159432877699</v>
      </c>
      <c r="O120" s="27">
        <f t="shared" si="128"/>
        <v>0.8869091794416839</v>
      </c>
      <c r="P120" s="27">
        <f t="shared" si="128"/>
        <v>1.4992649193846841</v>
      </c>
      <c r="Q120" s="27">
        <f t="shared" si="129"/>
        <v>2.386174098826368</v>
      </c>
      <c r="W120" t="str">
        <f t="shared" si="130"/>
        <v>12 Other managers and proprietors</v>
      </c>
      <c r="X120" s="27">
        <f t="shared" si="131"/>
        <v>0.45539003310294479</v>
      </c>
      <c r="Y120" s="27">
        <f t="shared" si="131"/>
        <v>0.51135201233481986</v>
      </c>
      <c r="Z120" s="27">
        <f t="shared" si="131"/>
        <v>-0.63504022229474977</v>
      </c>
      <c r="AA120" s="27">
        <f t="shared" si="131"/>
        <v>0.44658919085242399</v>
      </c>
      <c r="AB120" s="27">
        <f t="shared" si="132"/>
        <v>-0.18845103144232578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0.94966395033038609</v>
      </c>
      <c r="C121" s="27">
        <f t="shared" si="125"/>
        <v>1.0893248849918002</v>
      </c>
      <c r="D121" s="27">
        <f t="shared" si="125"/>
        <v>4.9750355334820533</v>
      </c>
      <c r="E121" s="27">
        <f t="shared" si="125"/>
        <v>3.4399169907217519</v>
      </c>
      <c r="F121" s="27">
        <f t="shared" si="126"/>
        <v>8.4149525242038052</v>
      </c>
      <c r="L121" t="str">
        <f t="shared" si="127"/>
        <v>21 Science, research, engineering and technology professionals</v>
      </c>
      <c r="M121" s="27">
        <f t="shared" si="128"/>
        <v>0.95221423362571755</v>
      </c>
      <c r="N121" s="27">
        <f t="shared" si="128"/>
        <v>0.22563151758501476</v>
      </c>
      <c r="O121" s="27">
        <f t="shared" si="128"/>
        <v>3.428981325487598</v>
      </c>
      <c r="P121" s="27">
        <f t="shared" si="128"/>
        <v>2.0349558132108214</v>
      </c>
      <c r="Q121" s="27">
        <f t="shared" si="129"/>
        <v>5.4639371386984195</v>
      </c>
      <c r="W121" t="str">
        <f t="shared" si="130"/>
        <v>21 Science, research, engineering and technology professionals</v>
      </c>
      <c r="X121" s="27">
        <f t="shared" si="131"/>
        <v>-2.5502832953190335E-3</v>
      </c>
      <c r="Y121" s="27">
        <f t="shared" si="131"/>
        <v>0.86369336740680325</v>
      </c>
      <c r="Z121" s="27">
        <f t="shared" si="131"/>
        <v>1.5460542079944641</v>
      </c>
      <c r="AA121" s="27">
        <f t="shared" si="131"/>
        <v>1.4049611775109412</v>
      </c>
      <c r="AB121" s="27">
        <f t="shared" si="132"/>
        <v>2.9510153855054053</v>
      </c>
    </row>
    <row r="122" spans="1:28" x14ac:dyDescent="0.2">
      <c r="A122" t="str">
        <f t="shared" si="124"/>
        <v>22 Health professionals</v>
      </c>
      <c r="B122" s="27">
        <f t="shared" si="125"/>
        <v>0.27265770761803054</v>
      </c>
      <c r="C122" s="27">
        <f t="shared" si="125"/>
        <v>1.2263305513925111</v>
      </c>
      <c r="D122" s="27">
        <f t="shared" si="125"/>
        <v>-0.22212737944412098</v>
      </c>
      <c r="E122" s="27">
        <f t="shared" si="125"/>
        <v>2.0848520754539948</v>
      </c>
      <c r="F122" s="27">
        <f t="shared" si="126"/>
        <v>1.8627246960098738</v>
      </c>
      <c r="L122" t="str">
        <f t="shared" si="127"/>
        <v>22 Health professionals</v>
      </c>
      <c r="M122" s="27">
        <f t="shared" si="128"/>
        <v>5.1219310743791269E-2</v>
      </c>
      <c r="N122" s="27">
        <f t="shared" si="128"/>
        <v>0.96663843923354698</v>
      </c>
      <c r="O122" s="27">
        <f t="shared" si="128"/>
        <v>-1.7879265946787015E-2</v>
      </c>
      <c r="P122" s="27">
        <f t="shared" si="128"/>
        <v>0.67912086472463784</v>
      </c>
      <c r="Q122" s="27">
        <f t="shared" si="129"/>
        <v>0.66124159877785083</v>
      </c>
      <c r="W122" t="str">
        <f t="shared" si="130"/>
        <v>22 Health professionals</v>
      </c>
      <c r="X122" s="27">
        <f t="shared" si="131"/>
        <v>0.22143839687426592</v>
      </c>
      <c r="Y122" s="27">
        <f t="shared" si="131"/>
        <v>0.25969211215892685</v>
      </c>
      <c r="Z122" s="27">
        <f t="shared" si="131"/>
        <v>-0.20424811349731797</v>
      </c>
      <c r="AA122" s="27">
        <f t="shared" si="131"/>
        <v>1.4057312107293818</v>
      </c>
      <c r="AB122" s="27">
        <f t="shared" si="132"/>
        <v>1.2014830972320638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-8.543181098115582E-3</v>
      </c>
      <c r="C123" s="27">
        <f t="shared" si="125"/>
        <v>1.0598300354060406</v>
      </c>
      <c r="D123" s="27">
        <f t="shared" si="125"/>
        <v>0.74007992716800786</v>
      </c>
      <c r="E123" s="27">
        <f t="shared" si="125"/>
        <v>1.3773784727951046</v>
      </c>
      <c r="F123" s="27">
        <f t="shared" si="126"/>
        <v>2.1174583999631125</v>
      </c>
      <c r="L123" t="str">
        <f t="shared" si="127"/>
        <v>23 Teaching and other educational professionals</v>
      </c>
      <c r="M123" s="27">
        <f t="shared" si="128"/>
        <v>-1.4981051645737606</v>
      </c>
      <c r="N123" s="27">
        <f t="shared" si="128"/>
        <v>-0.17251191969940294</v>
      </c>
      <c r="O123" s="27">
        <f t="shared" si="128"/>
        <v>0.51030229017319773</v>
      </c>
      <c r="P123" s="27">
        <f t="shared" si="128"/>
        <v>0.35820898751866181</v>
      </c>
      <c r="Q123" s="27">
        <f t="shared" si="129"/>
        <v>0.86851127769185954</v>
      </c>
      <c r="W123" t="str">
        <f t="shared" si="130"/>
        <v>23 Teaching and other educational professionals</v>
      </c>
      <c r="X123" s="27">
        <f t="shared" si="131"/>
        <v>1.4895619834756157</v>
      </c>
      <c r="Y123" s="27">
        <f t="shared" si="131"/>
        <v>1.232341955105424</v>
      </c>
      <c r="Z123" s="27">
        <f t="shared" si="131"/>
        <v>0.22977763699484655</v>
      </c>
      <c r="AA123" s="27">
        <f t="shared" si="131"/>
        <v>1.0191694852764392</v>
      </c>
      <c r="AB123" s="27">
        <f t="shared" si="132"/>
        <v>1.2489471222712858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1.5396504342889514</v>
      </c>
      <c r="C124" s="27">
        <f t="shared" si="125"/>
        <v>2.9600078656914732</v>
      </c>
      <c r="D124" s="27">
        <f t="shared" si="125"/>
        <v>0.50985474995631819</v>
      </c>
      <c r="E124" s="27">
        <f t="shared" si="125"/>
        <v>3.0389961040666158</v>
      </c>
      <c r="F124" s="27">
        <f t="shared" si="126"/>
        <v>3.548850854022934</v>
      </c>
      <c r="L124" t="str">
        <f t="shared" si="127"/>
        <v>24 Business, media and public service professionals</v>
      </c>
      <c r="M124" s="27">
        <f t="shared" si="128"/>
        <v>0.15263222115796893</v>
      </c>
      <c r="N124" s="27">
        <f t="shared" si="128"/>
        <v>1.1789381982871046</v>
      </c>
      <c r="O124" s="27">
        <f t="shared" si="128"/>
        <v>0.36288278618234315</v>
      </c>
      <c r="P124" s="27">
        <f t="shared" si="128"/>
        <v>1.032110281815017</v>
      </c>
      <c r="Q124" s="27">
        <f t="shared" si="129"/>
        <v>1.3949930679973601</v>
      </c>
      <c r="W124" t="str">
        <f t="shared" si="130"/>
        <v>24 Business, media and public service professionals</v>
      </c>
      <c r="X124" s="27">
        <f t="shared" si="131"/>
        <v>1.3870182131309914</v>
      </c>
      <c r="Y124" s="27">
        <f t="shared" si="131"/>
        <v>1.7810696674043651</v>
      </c>
      <c r="Z124" s="27">
        <f t="shared" si="131"/>
        <v>0.14697196377396615</v>
      </c>
      <c r="AA124" s="27">
        <f t="shared" si="131"/>
        <v>2.0068858222516326</v>
      </c>
      <c r="AB124" s="27">
        <f t="shared" si="132"/>
        <v>2.1538577860255987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0.81656982813532331</v>
      </c>
      <c r="C125" s="27">
        <f t="shared" si="125"/>
        <v>0.78852161551095001</v>
      </c>
      <c r="D125" s="27">
        <f t="shared" si="125"/>
        <v>-0.80948806830920361</v>
      </c>
      <c r="E125" s="27">
        <f t="shared" si="125"/>
        <v>0.42009792000361657</v>
      </c>
      <c r="F125" s="27">
        <f t="shared" si="126"/>
        <v>-0.38939014830558705</v>
      </c>
      <c r="L125" t="str">
        <f t="shared" si="127"/>
        <v>31 Science, engineering and technology associate professionals</v>
      </c>
      <c r="M125" s="27">
        <f t="shared" si="128"/>
        <v>0.84776751845567766</v>
      </c>
      <c r="N125" s="27">
        <f t="shared" si="128"/>
        <v>0.4094743853906877</v>
      </c>
      <c r="O125" s="27">
        <f t="shared" si="128"/>
        <v>-0.94470055683304377</v>
      </c>
      <c r="P125" s="27">
        <f t="shared" si="128"/>
        <v>1.9178091867583014E-2</v>
      </c>
      <c r="Q125" s="27">
        <f t="shared" si="129"/>
        <v>-0.92552246496546076</v>
      </c>
      <c r="W125" t="str">
        <f t="shared" si="130"/>
        <v>31 Science, engineering and technology associate professionals</v>
      </c>
      <c r="X125" s="27">
        <f t="shared" si="131"/>
        <v>-3.1197690320381222E-2</v>
      </c>
      <c r="Y125" s="27">
        <f t="shared" si="131"/>
        <v>0.37904723012027208</v>
      </c>
      <c r="Z125" s="27">
        <f t="shared" si="131"/>
        <v>0.13521248852385259</v>
      </c>
      <c r="AA125" s="27">
        <f t="shared" si="131"/>
        <v>0.40091982813603</v>
      </c>
      <c r="AB125" s="27">
        <f t="shared" si="132"/>
        <v>0.53613231665988259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7.9560530313257161E-2</v>
      </c>
      <c r="C126" s="27">
        <f t="shared" si="125"/>
        <v>0.62491189647356471</v>
      </c>
      <c r="D126" s="27">
        <f t="shared" si="125"/>
        <v>6.0114114009557795</v>
      </c>
      <c r="E126" s="27">
        <f t="shared" si="125"/>
        <v>2.6161862994333127</v>
      </c>
      <c r="F126" s="27">
        <f t="shared" si="126"/>
        <v>8.6275977003890922</v>
      </c>
      <c r="L126" t="str">
        <f t="shared" si="127"/>
        <v>32 Health and social care associate professionals</v>
      </c>
      <c r="M126" s="27">
        <f t="shared" si="128"/>
        <v>-9.1074854893200108E-2</v>
      </c>
      <c r="N126" s="27">
        <f t="shared" si="128"/>
        <v>0.23710519654493911</v>
      </c>
      <c r="O126" s="27">
        <f t="shared" si="128"/>
        <v>0.81231180994222374</v>
      </c>
      <c r="P126" s="27">
        <f t="shared" si="128"/>
        <v>0.41505216396505773</v>
      </c>
      <c r="Q126" s="27">
        <f t="shared" si="129"/>
        <v>1.2273639739072815</v>
      </c>
      <c r="W126" t="str">
        <f t="shared" si="130"/>
        <v>32 Health and social care associate professionals</v>
      </c>
      <c r="X126" s="27">
        <f t="shared" si="131"/>
        <v>0.17063538520646482</v>
      </c>
      <c r="Y126" s="27">
        <f t="shared" si="131"/>
        <v>0.38780669992862205</v>
      </c>
      <c r="Z126" s="27">
        <f t="shared" si="131"/>
        <v>5.1990995910135611</v>
      </c>
      <c r="AA126" s="27">
        <f t="shared" si="131"/>
        <v>2.2011341354682532</v>
      </c>
      <c r="AB126" s="27">
        <f t="shared" si="132"/>
        <v>7.4002337264818143</v>
      </c>
    </row>
    <row r="127" spans="1:28" x14ac:dyDescent="0.2">
      <c r="A127" t="str">
        <f t="shared" si="124"/>
        <v>33 Protective service occupations</v>
      </c>
      <c r="B127" s="27">
        <f t="shared" si="125"/>
        <v>0.35165860305643282</v>
      </c>
      <c r="C127" s="27">
        <f t="shared" si="125"/>
        <v>0.3260286725112449</v>
      </c>
      <c r="D127" s="27">
        <f t="shared" si="125"/>
        <v>-1.4250379426345772</v>
      </c>
      <c r="E127" s="27">
        <f t="shared" si="125"/>
        <v>0.328877202179096</v>
      </c>
      <c r="F127" s="27">
        <f t="shared" si="126"/>
        <v>-1.0961607404554812</v>
      </c>
      <c r="L127" t="str">
        <f t="shared" si="127"/>
        <v>33 Protective service occupations</v>
      </c>
      <c r="M127" s="27">
        <f t="shared" si="128"/>
        <v>0.14406518198375728</v>
      </c>
      <c r="N127" s="27">
        <f t="shared" si="128"/>
        <v>0.15225219662980827</v>
      </c>
      <c r="O127" s="27">
        <f t="shared" si="128"/>
        <v>-1.1428000665694187</v>
      </c>
      <c r="P127" s="27">
        <f t="shared" si="128"/>
        <v>-0.16435356805185197</v>
      </c>
      <c r="Q127" s="27">
        <f t="shared" si="129"/>
        <v>-1.3071536346212707</v>
      </c>
      <c r="W127" t="str">
        <f t="shared" si="130"/>
        <v>33 Protective service occupations</v>
      </c>
      <c r="X127" s="27">
        <f t="shared" si="131"/>
        <v>0.2075934210726742</v>
      </c>
      <c r="Y127" s="27">
        <f t="shared" si="131"/>
        <v>0.17377647588143708</v>
      </c>
      <c r="Z127" s="27">
        <f t="shared" si="131"/>
        <v>-0.28223787606515849</v>
      </c>
      <c r="AA127" s="27">
        <f t="shared" si="131"/>
        <v>0.49323077023096284</v>
      </c>
      <c r="AB127" s="27">
        <f t="shared" si="132"/>
        <v>0.21099289416580436</v>
      </c>
    </row>
    <row r="128" spans="1:28" x14ac:dyDescent="0.2">
      <c r="A128" t="str">
        <f t="shared" si="124"/>
        <v>34 Culture, media and sports occupations</v>
      </c>
      <c r="B128" s="27">
        <f t="shared" si="125"/>
        <v>0.21649311580404973</v>
      </c>
      <c r="C128" s="27">
        <f t="shared" si="125"/>
        <v>-0.36966307643418794</v>
      </c>
      <c r="D128" s="27">
        <f t="shared" si="125"/>
        <v>-0.81214411063167091</v>
      </c>
      <c r="E128" s="27">
        <f t="shared" si="125"/>
        <v>0.51374914819906614</v>
      </c>
      <c r="F128" s="27">
        <f t="shared" si="126"/>
        <v>-0.29839496243260477</v>
      </c>
      <c r="L128" t="str">
        <f t="shared" si="127"/>
        <v>34 Culture, media and sports occupations</v>
      </c>
      <c r="M128" s="27">
        <f t="shared" si="128"/>
        <v>0.34760510519038901</v>
      </c>
      <c r="N128" s="27">
        <f t="shared" si="128"/>
        <v>-0.44503235240380468</v>
      </c>
      <c r="O128" s="27">
        <f t="shared" si="128"/>
        <v>-0.37237767963309354</v>
      </c>
      <c r="P128" s="27">
        <f t="shared" si="128"/>
        <v>0.13989340107804926</v>
      </c>
      <c r="Q128" s="27">
        <f t="shared" si="129"/>
        <v>-0.23248427855504428</v>
      </c>
      <c r="W128" t="str">
        <f t="shared" si="130"/>
        <v>34 Culture, media and sports occupations</v>
      </c>
      <c r="X128" s="27">
        <f t="shared" si="131"/>
        <v>-0.13111198938634061</v>
      </c>
      <c r="Y128" s="27">
        <f t="shared" si="131"/>
        <v>7.5369275969611405E-2</v>
      </c>
      <c r="Z128" s="27">
        <f t="shared" si="131"/>
        <v>-0.43976643099857604</v>
      </c>
      <c r="AA128" s="27">
        <f t="shared" si="131"/>
        <v>0.37385574712102132</v>
      </c>
      <c r="AB128" s="27">
        <f t="shared" si="132"/>
        <v>-6.5910683877554721E-2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0.51843403618245176</v>
      </c>
      <c r="C129" s="27">
        <f t="shared" si="125"/>
        <v>1.102281439944619</v>
      </c>
      <c r="D129" s="27">
        <f t="shared" si="125"/>
        <v>-0.31666281997558343</v>
      </c>
      <c r="E129" s="27">
        <f t="shared" si="125"/>
        <v>1.2156470744192198</v>
      </c>
      <c r="F129" s="27">
        <f t="shared" si="126"/>
        <v>0.89898425444363639</v>
      </c>
      <c r="L129" t="str">
        <f t="shared" si="127"/>
        <v>35 Business and public service associate professionals</v>
      </c>
      <c r="M129" s="27">
        <f t="shared" si="128"/>
        <v>0.16975294864617041</v>
      </c>
      <c r="N129" s="27">
        <f t="shared" si="128"/>
        <v>0.53452615506554935</v>
      </c>
      <c r="O129" s="27">
        <f t="shared" si="128"/>
        <v>-0.26478810966030153</v>
      </c>
      <c r="P129" s="27">
        <f t="shared" si="128"/>
        <v>0.18024867780077614</v>
      </c>
      <c r="Q129" s="27">
        <f t="shared" si="129"/>
        <v>-8.4539431859525394E-2</v>
      </c>
      <c r="W129" t="str">
        <f t="shared" si="130"/>
        <v>35 Business and public service associate professionals</v>
      </c>
      <c r="X129" s="27">
        <f t="shared" si="131"/>
        <v>0.34868108753628313</v>
      </c>
      <c r="Y129" s="27">
        <f t="shared" si="131"/>
        <v>0.56775528487907145</v>
      </c>
      <c r="Z129" s="27">
        <f t="shared" si="131"/>
        <v>-5.1874710315303219E-2</v>
      </c>
      <c r="AA129" s="27">
        <f t="shared" si="131"/>
        <v>1.0353983966185183</v>
      </c>
      <c r="AB129" s="27">
        <f t="shared" si="132"/>
        <v>0.98352368630321507</v>
      </c>
    </row>
    <row r="130" spans="1:28" x14ac:dyDescent="0.2">
      <c r="A130" t="str">
        <f t="shared" si="124"/>
        <v>41 Administrative occupations</v>
      </c>
      <c r="B130" s="27">
        <f t="shared" si="125"/>
        <v>-3.453781942105806</v>
      </c>
      <c r="C130" s="27">
        <f t="shared" si="125"/>
        <v>1.9283674910665525</v>
      </c>
      <c r="D130" s="27">
        <f t="shared" si="125"/>
        <v>0.95184523354852502</v>
      </c>
      <c r="E130" s="27">
        <f t="shared" si="125"/>
        <v>-0.98828908196248477</v>
      </c>
      <c r="F130" s="27">
        <f t="shared" si="126"/>
        <v>-3.6443848413959756E-2</v>
      </c>
      <c r="L130" t="str">
        <f t="shared" si="127"/>
        <v>41 Administrative occupations</v>
      </c>
      <c r="M130" s="27">
        <f t="shared" si="128"/>
        <v>-1.3954689594034857</v>
      </c>
      <c r="N130" s="27">
        <f t="shared" si="128"/>
        <v>2.349835574362352</v>
      </c>
      <c r="O130" s="27">
        <f t="shared" si="128"/>
        <v>0.97109245384798726</v>
      </c>
      <c r="P130" s="27">
        <f t="shared" si="128"/>
        <v>1.8186236481259517</v>
      </c>
      <c r="Q130" s="27">
        <f t="shared" si="129"/>
        <v>2.7897161019739389</v>
      </c>
      <c r="W130" t="str">
        <f t="shared" si="130"/>
        <v>41 Administrative occupations</v>
      </c>
      <c r="X130" s="27">
        <f t="shared" si="131"/>
        <v>-2.0583129827023576</v>
      </c>
      <c r="Y130" s="27">
        <f t="shared" si="131"/>
        <v>-0.42146808329574625</v>
      </c>
      <c r="Z130" s="27">
        <f t="shared" si="131"/>
        <v>-1.9247220299430268E-2</v>
      </c>
      <c r="AA130" s="27">
        <f t="shared" si="131"/>
        <v>-2.8069127300883956</v>
      </c>
      <c r="AB130" s="27">
        <f t="shared" si="132"/>
        <v>-2.8261599503878259</v>
      </c>
    </row>
    <row r="131" spans="1:28" x14ac:dyDescent="0.2">
      <c r="A131" t="str">
        <f t="shared" si="124"/>
        <v>42 Secretarial and related occupations</v>
      </c>
      <c r="B131" s="27">
        <f t="shared" si="125"/>
        <v>-1.4004323206291218</v>
      </c>
      <c r="C131" s="27">
        <f t="shared" si="125"/>
        <v>3.1668703523779484E-2</v>
      </c>
      <c r="D131" s="27">
        <f t="shared" si="125"/>
        <v>-0.32797627221217063</v>
      </c>
      <c r="E131" s="27">
        <f t="shared" si="125"/>
        <v>-1.336888144867153</v>
      </c>
      <c r="F131" s="27">
        <f t="shared" si="126"/>
        <v>-1.6648644170793236</v>
      </c>
      <c r="L131" t="str">
        <f t="shared" si="127"/>
        <v>42 Secretarial and related occupations</v>
      </c>
      <c r="M131" s="27">
        <f t="shared" si="128"/>
        <v>-0.15581963320575593</v>
      </c>
      <c r="N131" s="27">
        <f t="shared" si="128"/>
        <v>-3.7524122666911353E-2</v>
      </c>
      <c r="O131" s="27">
        <f t="shared" si="128"/>
        <v>1.7431519744483426E-2</v>
      </c>
      <c r="P131" s="27">
        <f t="shared" si="128"/>
        <v>7.4536262506889495E-2</v>
      </c>
      <c r="Q131" s="27">
        <f t="shared" si="129"/>
        <v>9.196778225137292E-2</v>
      </c>
      <c r="W131" t="str">
        <f t="shared" si="130"/>
        <v>42 Secretarial and related occupations</v>
      </c>
      <c r="X131" s="27">
        <f t="shared" si="131"/>
        <v>-1.2446126874233592</v>
      </c>
      <c r="Y131" s="27">
        <f t="shared" si="131"/>
        <v>6.9192826190696444E-2</v>
      </c>
      <c r="Z131" s="27">
        <f t="shared" si="131"/>
        <v>-0.34540779195666182</v>
      </c>
      <c r="AA131" s="27">
        <f t="shared" si="131"/>
        <v>-1.4114244073740387</v>
      </c>
      <c r="AB131" s="27">
        <f t="shared" si="132"/>
        <v>-1.7568321993307006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-0.72646270303384863</v>
      </c>
      <c r="C132" s="27">
        <f t="shared" si="125"/>
        <v>2.8230000105993192E-3</v>
      </c>
      <c r="D132" s="27">
        <f t="shared" si="125"/>
        <v>-6.1516982744153292E-2</v>
      </c>
      <c r="E132" s="27">
        <f t="shared" si="125"/>
        <v>0.401759018951795</v>
      </c>
      <c r="F132" s="27">
        <f t="shared" si="126"/>
        <v>0.34024203620764171</v>
      </c>
      <c r="L132" t="str">
        <f t="shared" si="127"/>
        <v>51 Skilled agricultural and related trades</v>
      </c>
      <c r="M132" s="27">
        <f t="shared" si="128"/>
        <v>-0.8150012352392153</v>
      </c>
      <c r="N132" s="27">
        <f t="shared" si="128"/>
        <v>-0.34765089289707785</v>
      </c>
      <c r="O132" s="27">
        <f t="shared" si="128"/>
        <v>-8.9064261194396366E-2</v>
      </c>
      <c r="P132" s="27">
        <f t="shared" si="128"/>
        <v>0.24927201366116103</v>
      </c>
      <c r="Q132" s="27">
        <f t="shared" si="129"/>
        <v>0.16020775246676466</v>
      </c>
      <c r="W132" t="str">
        <f t="shared" si="130"/>
        <v>51 Skilled agricultural and related trades</v>
      </c>
      <c r="X132" s="27">
        <f t="shared" si="131"/>
        <v>8.8538532205367726E-2</v>
      </c>
      <c r="Y132" s="27">
        <f t="shared" si="131"/>
        <v>0.35047389290767011</v>
      </c>
      <c r="Z132" s="27">
        <f t="shared" si="131"/>
        <v>2.754727845024818E-2</v>
      </c>
      <c r="AA132" s="27">
        <f t="shared" si="131"/>
        <v>0.1524870052906282</v>
      </c>
      <c r="AB132" s="27">
        <f t="shared" si="132"/>
        <v>0.18003428374087638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-0.46261402803730789</v>
      </c>
      <c r="C133" s="27">
        <f t="shared" si="125"/>
        <v>-3.5476253039899888</v>
      </c>
      <c r="D133" s="27">
        <f t="shared" si="125"/>
        <v>-1.0539568869313136</v>
      </c>
      <c r="E133" s="27">
        <f t="shared" si="125"/>
        <v>-2.0012683503198225</v>
      </c>
      <c r="F133" s="27">
        <f t="shared" si="126"/>
        <v>-3.0552252372511362</v>
      </c>
      <c r="L133" t="str">
        <f t="shared" si="127"/>
        <v>52 Skilled metal, electrical and electronic trades</v>
      </c>
      <c r="M133" s="27">
        <f t="shared" si="128"/>
        <v>-0.58886835046725849</v>
      </c>
      <c r="N133" s="27">
        <f t="shared" si="128"/>
        <v>-3.4761717367150773</v>
      </c>
      <c r="O133" s="27">
        <f t="shared" si="128"/>
        <v>-1.2715694001573432</v>
      </c>
      <c r="P133" s="27">
        <f t="shared" si="128"/>
        <v>-2.1451083835451925</v>
      </c>
      <c r="Q133" s="27">
        <f t="shared" si="129"/>
        <v>-3.4166777837025357</v>
      </c>
      <c r="W133" t="str">
        <f t="shared" si="130"/>
        <v>52 Skilled metal, electrical and electronic trades</v>
      </c>
      <c r="X133" s="27">
        <f t="shared" si="131"/>
        <v>0.12625432242995921</v>
      </c>
      <c r="Y133" s="27">
        <f t="shared" si="131"/>
        <v>-7.1453567274905705E-2</v>
      </c>
      <c r="Z133" s="27">
        <f t="shared" si="131"/>
        <v>0.21761251322602976</v>
      </c>
      <c r="AA133" s="27">
        <f t="shared" si="131"/>
        <v>0.14384003322534533</v>
      </c>
      <c r="AB133" s="27">
        <f t="shared" si="132"/>
        <v>0.36145254645137509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1.7974669304145685</v>
      </c>
      <c r="C134" s="27">
        <f t="shared" si="125"/>
        <v>-3.7285661889166839</v>
      </c>
      <c r="D134" s="27">
        <f t="shared" si="125"/>
        <v>-1.0412405151472903</v>
      </c>
      <c r="E134" s="27">
        <f t="shared" si="125"/>
        <v>-1.8364269717946087</v>
      </c>
      <c r="F134" s="27">
        <f t="shared" si="126"/>
        <v>-2.877667486941899</v>
      </c>
      <c r="L134" t="str">
        <f t="shared" si="127"/>
        <v>53 Skilled construction and building trades</v>
      </c>
      <c r="M134" s="27">
        <f t="shared" si="128"/>
        <v>2.0806929944716615</v>
      </c>
      <c r="N134" s="27">
        <f t="shared" si="128"/>
        <v>-3.8138380670947303</v>
      </c>
      <c r="O134" s="27">
        <f t="shared" si="128"/>
        <v>-0.87550007218172432</v>
      </c>
      <c r="P134" s="27">
        <f t="shared" si="128"/>
        <v>-1.861651391156899</v>
      </c>
      <c r="Q134" s="27">
        <f t="shared" si="129"/>
        <v>-2.7371514633386234</v>
      </c>
      <c r="W134" t="str">
        <f t="shared" si="130"/>
        <v>53 Skilled construction and building trades</v>
      </c>
      <c r="X134" s="27">
        <f t="shared" si="131"/>
        <v>-0.28322606405710965</v>
      </c>
      <c r="Y134" s="27">
        <f t="shared" si="131"/>
        <v>8.5271878178033778E-2</v>
      </c>
      <c r="Z134" s="27">
        <f t="shared" si="131"/>
        <v>-0.16574044296556578</v>
      </c>
      <c r="AA134" s="27">
        <f t="shared" si="131"/>
        <v>2.5224419362295192E-2</v>
      </c>
      <c r="AB134" s="27">
        <f t="shared" si="132"/>
        <v>-0.14051602360327059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-1.6053626906671656</v>
      </c>
      <c r="C135" s="27">
        <f t="shared" si="125"/>
        <v>-0.55053115385945794</v>
      </c>
      <c r="D135" s="27">
        <f t="shared" si="125"/>
        <v>0.36997689033043635</v>
      </c>
      <c r="E135" s="27">
        <f t="shared" si="125"/>
        <v>-0.26095759263491658</v>
      </c>
      <c r="F135" s="27">
        <f t="shared" si="126"/>
        <v>0.10901929769551977</v>
      </c>
      <c r="L135" t="str">
        <f t="shared" si="127"/>
        <v>54 Textiles, printing and other skilled trades</v>
      </c>
      <c r="M135" s="27">
        <f t="shared" si="128"/>
        <v>-0.89256070008456501</v>
      </c>
      <c r="N135" s="27">
        <f t="shared" si="128"/>
        <v>-0.8836126638935502</v>
      </c>
      <c r="O135" s="27">
        <f t="shared" si="128"/>
        <v>0.2876304764582347</v>
      </c>
      <c r="P135" s="27">
        <f t="shared" si="128"/>
        <v>-0.12660734064079104</v>
      </c>
      <c r="Q135" s="27">
        <f t="shared" si="129"/>
        <v>0.16102313581744365</v>
      </c>
      <c r="W135" t="str">
        <f t="shared" si="130"/>
        <v>54 Textiles, printing and other skilled trades</v>
      </c>
      <c r="X135" s="27">
        <f t="shared" si="131"/>
        <v>-0.71280199058259752</v>
      </c>
      <c r="Y135" s="27">
        <f t="shared" si="131"/>
        <v>0.33308151003408604</v>
      </c>
      <c r="Z135" s="27">
        <f t="shared" si="131"/>
        <v>8.2346413872208313E-2</v>
      </c>
      <c r="AA135" s="27">
        <f t="shared" si="131"/>
        <v>-0.13435025199414508</v>
      </c>
      <c r="AB135" s="27">
        <f t="shared" si="132"/>
        <v>-5.2003838121936763E-2</v>
      </c>
    </row>
    <row r="136" spans="1:28" x14ac:dyDescent="0.2">
      <c r="A136" t="str">
        <f t="shared" si="124"/>
        <v>61 Caring personal service occupations</v>
      </c>
      <c r="B136" s="27">
        <f t="shared" si="125"/>
        <v>-2.2543916320743485</v>
      </c>
      <c r="C136" s="27">
        <f t="shared" si="125"/>
        <v>0.16538234434542431</v>
      </c>
      <c r="D136" s="27">
        <f t="shared" si="125"/>
        <v>0.58872599296043049</v>
      </c>
      <c r="E136" s="27">
        <f t="shared" si="125"/>
        <v>0.78579888111597285</v>
      </c>
      <c r="F136" s="27">
        <f t="shared" si="126"/>
        <v>1.3745248740764033</v>
      </c>
      <c r="L136" t="str">
        <f t="shared" si="127"/>
        <v>61 Caring personal service occupations</v>
      </c>
      <c r="M136" s="27">
        <f t="shared" si="128"/>
        <v>-8.3819998645573435E-4</v>
      </c>
      <c r="N136" s="27">
        <f t="shared" si="128"/>
        <v>-0.17647085230319703</v>
      </c>
      <c r="O136" s="27">
        <f t="shared" si="128"/>
        <v>0.67554571243012873</v>
      </c>
      <c r="P136" s="27">
        <f t="shared" si="128"/>
        <v>0.54436852551253256</v>
      </c>
      <c r="Q136" s="27">
        <f t="shared" si="129"/>
        <v>1.2199142379426613</v>
      </c>
      <c r="W136" t="str">
        <f t="shared" si="130"/>
        <v>61 Caring personal service occupations</v>
      </c>
      <c r="X136" s="27">
        <f t="shared" si="131"/>
        <v>-2.2535534320878909</v>
      </c>
      <c r="Y136" s="27">
        <f t="shared" si="131"/>
        <v>0.34185319664862135</v>
      </c>
      <c r="Z136" s="27">
        <f t="shared" si="131"/>
        <v>-8.6819719469701795E-2</v>
      </c>
      <c r="AA136" s="27">
        <f t="shared" si="131"/>
        <v>0.24143035560344472</v>
      </c>
      <c r="AB136" s="27">
        <f t="shared" si="132"/>
        <v>0.15461063613374293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0.65584807501048203</v>
      </c>
      <c r="C137" s="27">
        <f t="shared" si="125"/>
        <v>-0.72103273559755543</v>
      </c>
      <c r="D137" s="27">
        <f t="shared" si="125"/>
        <v>-1.1504819430138511</v>
      </c>
      <c r="E137" s="27">
        <f t="shared" si="125"/>
        <v>-4.9453271241400643E-2</v>
      </c>
      <c r="F137" s="27">
        <f t="shared" si="126"/>
        <v>-1.1999352142552517</v>
      </c>
      <c r="L137" t="str">
        <f t="shared" si="127"/>
        <v>62 Leisure, travel and related personal service occupations</v>
      </c>
      <c r="M137" s="27">
        <f t="shared" si="128"/>
        <v>0.25854344328610557</v>
      </c>
      <c r="N137" s="27">
        <f t="shared" si="128"/>
        <v>9.7641912140451481E-3</v>
      </c>
      <c r="O137" s="27">
        <f t="shared" si="128"/>
        <v>-0.31783209016120795</v>
      </c>
      <c r="P137" s="27">
        <f t="shared" si="128"/>
        <v>0.15242698636795637</v>
      </c>
      <c r="Q137" s="27">
        <f t="shared" si="129"/>
        <v>-0.16540510379325157</v>
      </c>
      <c r="W137" t="str">
        <f t="shared" si="130"/>
        <v>62 Leisure, travel and related personal service occupations</v>
      </c>
      <c r="X137" s="27">
        <f t="shared" si="131"/>
        <v>0.39730463172437513</v>
      </c>
      <c r="Y137" s="27">
        <f t="shared" si="131"/>
        <v>-0.73079692681159436</v>
      </c>
      <c r="Z137" s="27">
        <f t="shared" si="131"/>
        <v>-0.83264985285265158</v>
      </c>
      <c r="AA137" s="27">
        <f t="shared" si="131"/>
        <v>-0.20188025760935524</v>
      </c>
      <c r="AB137" s="27">
        <f t="shared" si="132"/>
        <v>-1.0345301104620068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-5.6578082033801436E-2</v>
      </c>
      <c r="C138" s="27">
        <f t="shared" si="125"/>
        <v>0.1011596944315355</v>
      </c>
      <c r="D138" s="27">
        <f t="shared" si="125"/>
        <v>-0.15042062902088621</v>
      </c>
      <c r="E138" s="27">
        <f t="shared" si="125"/>
        <v>2.9892607083033929E-2</v>
      </c>
      <c r="F138" s="27">
        <f t="shared" si="126"/>
        <v>-0.12052802193785228</v>
      </c>
      <c r="L138" t="str">
        <f t="shared" si="127"/>
        <v>63 Community and civil enforcement occupations</v>
      </c>
      <c r="M138" s="27">
        <f t="shared" si="128"/>
        <v>-9.1024666150900713E-2</v>
      </c>
      <c r="N138" s="27">
        <f t="shared" si="128"/>
        <v>0.14165765021060617</v>
      </c>
      <c r="O138" s="27">
        <f t="shared" si="128"/>
        <v>-0.20164912508796667</v>
      </c>
      <c r="P138" s="27">
        <f t="shared" si="128"/>
        <v>3.5130899619534639E-2</v>
      </c>
      <c r="Q138" s="27">
        <f t="shared" si="129"/>
        <v>-0.16651822546843204</v>
      </c>
      <c r="W138" t="str">
        <f t="shared" si="130"/>
        <v>63 Community and civil enforcement occupations</v>
      </c>
      <c r="X138" s="27">
        <f t="shared" si="131"/>
        <v>3.4446584117099138E-2</v>
      </c>
      <c r="Y138" s="27">
        <f t="shared" si="131"/>
        <v>-4.0497955779070977E-2</v>
      </c>
      <c r="Z138" s="27">
        <f t="shared" si="131"/>
        <v>5.1228496067081131E-2</v>
      </c>
      <c r="AA138" s="27">
        <f t="shared" si="131"/>
        <v>-5.2382925365008215E-3</v>
      </c>
      <c r="AB138" s="27">
        <f t="shared" si="132"/>
        <v>4.5990203530580309E-2</v>
      </c>
    </row>
    <row r="139" spans="1:28" x14ac:dyDescent="0.2">
      <c r="A139" t="str">
        <f t="shared" si="124"/>
        <v>71 Sales occupations</v>
      </c>
      <c r="B139" s="27">
        <f t="shared" si="125"/>
        <v>-5.5336049371258511</v>
      </c>
      <c r="C139" s="27">
        <f t="shared" si="125"/>
        <v>0.3846597889727903</v>
      </c>
      <c r="D139" s="27">
        <f t="shared" si="125"/>
        <v>-0.2326040186247269</v>
      </c>
      <c r="E139" s="27">
        <f t="shared" si="125"/>
        <v>-0.68384543859905733</v>
      </c>
      <c r="F139" s="27">
        <f t="shared" si="126"/>
        <v>-0.91644945722378424</v>
      </c>
      <c r="L139" t="str">
        <f t="shared" si="127"/>
        <v>71 Sales occupations</v>
      </c>
      <c r="M139" s="27">
        <f t="shared" si="128"/>
        <v>-0.80987282066683441</v>
      </c>
      <c r="N139" s="27">
        <f t="shared" si="128"/>
        <v>-0.20082477378749353</v>
      </c>
      <c r="O139" s="27">
        <f t="shared" si="128"/>
        <v>-0.12013252508454819</v>
      </c>
      <c r="P139" s="27">
        <f t="shared" si="128"/>
        <v>0.24833388078752527</v>
      </c>
      <c r="Q139" s="27">
        <f t="shared" si="129"/>
        <v>0.12820135570297708</v>
      </c>
      <c r="W139" t="str">
        <f t="shared" si="130"/>
        <v>71 Sales occupations</v>
      </c>
      <c r="X139" s="27">
        <f t="shared" si="131"/>
        <v>-4.723732116458919</v>
      </c>
      <c r="Y139" s="27">
        <f t="shared" si="131"/>
        <v>0.58548456276019678</v>
      </c>
      <c r="Z139" s="27">
        <f t="shared" si="131"/>
        <v>-0.11247149354015917</v>
      </c>
      <c r="AA139" s="27">
        <f t="shared" si="131"/>
        <v>-0.93217931938657372</v>
      </c>
      <c r="AB139" s="27">
        <f t="shared" si="132"/>
        <v>-1.0446508129267329</v>
      </c>
    </row>
    <row r="140" spans="1:28" x14ac:dyDescent="0.2">
      <c r="A140" t="str">
        <f t="shared" si="124"/>
        <v>72 Customer service occupations</v>
      </c>
      <c r="B140" s="27">
        <f t="shared" si="125"/>
        <v>0.21864561653397274</v>
      </c>
      <c r="C140" s="27">
        <f t="shared" si="125"/>
        <v>0.36670351974489357</v>
      </c>
      <c r="D140" s="27">
        <f t="shared" si="125"/>
        <v>0.89898886845806381</v>
      </c>
      <c r="E140" s="27">
        <f t="shared" si="125"/>
        <v>1.245101249892663</v>
      </c>
      <c r="F140" s="27">
        <f t="shared" si="126"/>
        <v>2.1440901183507268</v>
      </c>
      <c r="L140" t="str">
        <f t="shared" si="127"/>
        <v>72 Customer service occupations</v>
      </c>
      <c r="M140" s="27">
        <f t="shared" si="128"/>
        <v>-0.25829918741298652</v>
      </c>
      <c r="N140" s="27">
        <f t="shared" si="128"/>
        <v>0.58304718695881697</v>
      </c>
      <c r="O140" s="27">
        <f t="shared" si="128"/>
        <v>0.7871990756090872</v>
      </c>
      <c r="P140" s="27">
        <f t="shared" si="128"/>
        <v>0.8005168506569893</v>
      </c>
      <c r="Q140" s="27">
        <f t="shared" si="129"/>
        <v>1.5877159262660765</v>
      </c>
      <c r="W140" t="str">
        <f t="shared" si="130"/>
        <v>72 Customer service occupations</v>
      </c>
      <c r="X140" s="27">
        <f t="shared" si="131"/>
        <v>0.47694480394697436</v>
      </c>
      <c r="Y140" s="27">
        <f t="shared" si="131"/>
        <v>-0.21634366721393139</v>
      </c>
      <c r="Z140" s="27">
        <f t="shared" si="131"/>
        <v>0.11178979284897661</v>
      </c>
      <c r="AA140" s="27">
        <f t="shared" si="131"/>
        <v>0.44458439923566484</v>
      </c>
      <c r="AB140" s="27">
        <f t="shared" si="132"/>
        <v>0.55637419208464145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-1.5910656940708101</v>
      </c>
      <c r="C141" s="27">
        <f t="shared" si="125"/>
        <v>-2.3578759509366414</v>
      </c>
      <c r="D141" s="27">
        <f t="shared" si="125"/>
        <v>0.14267526098053551</v>
      </c>
      <c r="E141" s="27">
        <f t="shared" si="125"/>
        <v>-1.6854556624971639</v>
      </c>
      <c r="F141" s="27">
        <f t="shared" si="126"/>
        <v>-1.5427804015166284</v>
      </c>
      <c r="L141" t="str">
        <f t="shared" si="127"/>
        <v>81 Process, plant and machine operatives</v>
      </c>
      <c r="M141" s="27">
        <f t="shared" si="128"/>
        <v>-1.6348284507261361</v>
      </c>
      <c r="N141" s="27">
        <f t="shared" si="128"/>
        <v>-1.6609151543579284</v>
      </c>
      <c r="O141" s="27">
        <f t="shared" si="128"/>
        <v>-9.3334814631859331E-2</v>
      </c>
      <c r="P141" s="27">
        <f t="shared" si="128"/>
        <v>-1.4327822125478935</v>
      </c>
      <c r="Q141" s="27">
        <f t="shared" si="129"/>
        <v>-1.5261170271797528</v>
      </c>
      <c r="W141" t="str">
        <f t="shared" si="130"/>
        <v>81 Process, plant and machine operatives</v>
      </c>
      <c r="X141" s="27">
        <f t="shared" si="131"/>
        <v>4.3762756655293167E-2</v>
      </c>
      <c r="Y141" s="27">
        <f t="shared" si="131"/>
        <v>-0.69696079657871701</v>
      </c>
      <c r="Z141" s="27">
        <f t="shared" si="131"/>
        <v>0.23601007561241527</v>
      </c>
      <c r="AA141" s="27">
        <f t="shared" si="131"/>
        <v>-0.25267344994925711</v>
      </c>
      <c r="AB141" s="27">
        <f t="shared" si="132"/>
        <v>-1.6663374336841841E-2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3.554607295290328</v>
      </c>
      <c r="C142" s="27">
        <f t="shared" si="125"/>
        <v>-2.2301405668767771</v>
      </c>
      <c r="D142" s="27">
        <f t="shared" si="125"/>
        <v>-0.71953837166859103</v>
      </c>
      <c r="E142" s="27">
        <f t="shared" si="125"/>
        <v>-1.298363387153767</v>
      </c>
      <c r="F142" s="27">
        <f t="shared" si="126"/>
        <v>-2.017901758822358</v>
      </c>
      <c r="L142" t="str">
        <f t="shared" si="127"/>
        <v>82 Transport and mobile machine drivers and operatives</v>
      </c>
      <c r="M142" s="27">
        <f t="shared" si="128"/>
        <v>3.5592440625207615</v>
      </c>
      <c r="N142" s="27">
        <f t="shared" si="128"/>
        <v>-2.1197636541558289</v>
      </c>
      <c r="O142" s="27">
        <f t="shared" si="128"/>
        <v>-0.83986287818810723</v>
      </c>
      <c r="P142" s="27">
        <f t="shared" si="128"/>
        <v>-1.3518949964910014</v>
      </c>
      <c r="Q142" s="27">
        <f t="shared" si="129"/>
        <v>-2.1917578746791087</v>
      </c>
      <c r="W142" t="str">
        <f t="shared" si="130"/>
        <v>82 Transport and mobile machine drivers and operatives</v>
      </c>
      <c r="X142" s="27">
        <f t="shared" si="131"/>
        <v>-4.6367672304753471E-3</v>
      </c>
      <c r="Y142" s="27">
        <f t="shared" si="131"/>
        <v>-0.11037691272093092</v>
      </c>
      <c r="Z142" s="27">
        <f t="shared" si="131"/>
        <v>0.12032450651950383</v>
      </c>
      <c r="AA142" s="27">
        <f t="shared" si="131"/>
        <v>5.3531609337188812E-2</v>
      </c>
      <c r="AB142" s="27">
        <f t="shared" si="132"/>
        <v>0.17385611585669264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-1.0830496378894345</v>
      </c>
      <c r="C143" s="27">
        <f t="shared" si="125"/>
        <v>-0.96769587124358036</v>
      </c>
      <c r="D143" s="27">
        <f t="shared" si="125"/>
        <v>4.6244941740325141</v>
      </c>
      <c r="E143" s="27">
        <f t="shared" si="125"/>
        <v>1.303986996813574</v>
      </c>
      <c r="F143" s="27">
        <f t="shared" si="126"/>
        <v>5.9284811708460881</v>
      </c>
      <c r="L143" t="str">
        <f t="shared" si="127"/>
        <v>91 Elementary trades and related occupations</v>
      </c>
      <c r="M143" s="27">
        <f t="shared" si="128"/>
        <v>-0.70772943894051821</v>
      </c>
      <c r="N143" s="27">
        <f t="shared" si="128"/>
        <v>-0.61754630571968949</v>
      </c>
      <c r="O143" s="27">
        <f t="shared" si="128"/>
        <v>1.7597761858212957</v>
      </c>
      <c r="P143" s="27">
        <f t="shared" si="128"/>
        <v>0.46316845317226996</v>
      </c>
      <c r="Q143" s="27">
        <f t="shared" si="129"/>
        <v>2.2229446389935656</v>
      </c>
      <c r="W143" t="str">
        <f t="shared" si="130"/>
        <v>91 Elementary trades and related occupations</v>
      </c>
      <c r="X143" s="27">
        <f t="shared" si="131"/>
        <v>-0.37532019894893809</v>
      </c>
      <c r="Y143" s="27">
        <f t="shared" si="131"/>
        <v>-0.35014956552390064</v>
      </c>
      <c r="Z143" s="27">
        <f t="shared" si="131"/>
        <v>2.8647179882112219</v>
      </c>
      <c r="AA143" s="27">
        <f t="shared" si="131"/>
        <v>0.8408185436413067</v>
      </c>
      <c r="AB143" s="27">
        <f t="shared" si="132"/>
        <v>3.7055365318525286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-2.8928319842412904</v>
      </c>
      <c r="C144" s="27">
        <f t="shared" si="125"/>
        <v>-2.7368157210750113</v>
      </c>
      <c r="D144" s="27">
        <f t="shared" si="125"/>
        <v>-5.0150816221942307</v>
      </c>
      <c r="E144" s="27">
        <f t="shared" si="125"/>
        <v>-2.2974271985622963</v>
      </c>
      <c r="F144" s="27">
        <f t="shared" si="126"/>
        <v>-7.312508820756527</v>
      </c>
      <c r="L144" t="str">
        <f t="shared" si="127"/>
        <v>92 Elementary administration and service occupations</v>
      </c>
      <c r="M144" s="27">
        <f t="shared" si="128"/>
        <v>0.63661509112951364</v>
      </c>
      <c r="N144" s="27">
        <f t="shared" si="128"/>
        <v>-1.5117045441889907</v>
      </c>
      <c r="O144" s="27">
        <f t="shared" si="128"/>
        <v>-1.0257557149836956</v>
      </c>
      <c r="P144" s="27">
        <f t="shared" si="128"/>
        <v>-1.7997577910034295</v>
      </c>
      <c r="Q144" s="27">
        <f t="shared" si="129"/>
        <v>-2.825513505987125</v>
      </c>
      <c r="W144" t="str">
        <f t="shared" si="130"/>
        <v>92 Elementary administration and service occupations</v>
      </c>
      <c r="X144" s="27">
        <f t="shared" si="131"/>
        <v>-3.5294470753708147</v>
      </c>
      <c r="Y144" s="27">
        <f t="shared" si="131"/>
        <v>-1.2251111768860419</v>
      </c>
      <c r="Z144" s="27">
        <f t="shared" si="131"/>
        <v>-3.9893259072105032</v>
      </c>
      <c r="AA144" s="27">
        <f t="shared" si="131"/>
        <v>-0.49766940755895206</v>
      </c>
      <c r="AB144" s="27">
        <f t="shared" si="132"/>
        <v>-4.4869953147694552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-6.1360000000001946</v>
      </c>
      <c r="C146" s="29">
        <f t="shared" ref="C146" si="133">D35-C35</f>
        <v>-4.648999999999603</v>
      </c>
      <c r="D146" s="29">
        <f>E35-D35</f>
        <v>3.8249999999995339</v>
      </c>
      <c r="E146" s="29">
        <f>F35-E35</f>
        <v>10.027000000000442</v>
      </c>
      <c r="F146" s="29">
        <f t="shared" ref="F146" si="134">F35-D35</f>
        <v>13.851999999999975</v>
      </c>
      <c r="L146" s="24" t="str">
        <f>L35</f>
        <v>All occupations</v>
      </c>
      <c r="M146" s="29">
        <f>N35-M35</f>
        <v>2.5546345735870659</v>
      </c>
      <c r="N146" s="29">
        <f t="shared" ref="N146" si="135">O35-N35</f>
        <v>-9.4685037003030743</v>
      </c>
      <c r="O146" s="29">
        <f>P35-O35</f>
        <v>0.32167973481875833</v>
      </c>
      <c r="P146" s="29">
        <f>Q35-P35</f>
        <v>2.2205214523536654</v>
      </c>
      <c r="Q146" s="29">
        <f t="shared" ref="Q146" si="136">Q35-O35</f>
        <v>2.5422011871724237</v>
      </c>
      <c r="W146" s="24" t="str">
        <f>W35</f>
        <v>All occupations</v>
      </c>
      <c r="X146" s="29">
        <f>Y35-X35</f>
        <v>-8.6906345735873742</v>
      </c>
      <c r="Y146" s="29">
        <f t="shared" ref="Y146" si="137">Z35-Y35</f>
        <v>4.8195037003032439</v>
      </c>
      <c r="Z146" s="29">
        <f>AA35-Z35</f>
        <v>3.503320265181145</v>
      </c>
      <c r="AA146" s="29">
        <f>AB35-AA35</f>
        <v>7.8064785476466909</v>
      </c>
      <c r="AB146" s="29">
        <f t="shared" ref="AB146" si="138">AB35-Z35</f>
        <v>11.309798812827836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21.732746128315462</v>
      </c>
      <c r="C153" s="11">
        <f t="shared" ref="C153:F153" si="143">C8</f>
        <v>24.6835989163352</v>
      </c>
      <c r="D153" s="11">
        <f t="shared" si="143"/>
        <v>25.494593563241615</v>
      </c>
      <c r="E153" s="11">
        <f t="shared" si="143"/>
        <v>22.592914136774038</v>
      </c>
      <c r="F153" s="11">
        <f t="shared" si="143"/>
        <v>24.310195085041141</v>
      </c>
      <c r="H153" s="40">
        <f>IF(D$151-B$151 &lt;&gt; 0,(EXP(LN(D153/B153)/(D$151-B$151))-1)*100,0)</f>
        <v>3.2444457542939009</v>
      </c>
      <c r="I153" s="40">
        <f>IF(F$151-D$151 &lt;&gt; 0,(EXP(LN(F153/D153)/(F$151-D$151))-1)*100,0)</f>
        <v>-0.31663497991417655</v>
      </c>
      <c r="L153" s="10" t="str">
        <f>L8</f>
        <v>11 Corporate managers and directors</v>
      </c>
      <c r="M153" s="11">
        <f>M8</f>
        <v>14.884311138596461</v>
      </c>
      <c r="N153" s="11">
        <f t="shared" ref="N153:Q153" si="144">N8</f>
        <v>16.622865373817437</v>
      </c>
      <c r="O153" s="11">
        <f t="shared" si="144"/>
        <v>16.748459616244347</v>
      </c>
      <c r="P153" s="11">
        <f t="shared" si="144"/>
        <v>14.147323096238289</v>
      </c>
      <c r="Q153" s="11">
        <f t="shared" si="144"/>
        <v>14.505589510253001</v>
      </c>
      <c r="S153" s="40">
        <f>IF(O$151-M$151 &lt;&gt; 0,(EXP(LN(O153/M153)/(O$151-M$151))-1)*100,0)</f>
        <v>2.3880392163091901</v>
      </c>
      <c r="T153" s="40">
        <f>IF(Q$151-O$151 &lt;&gt; 0,(EXP(LN(Q153/O153)/(Q$151-O$151))-1)*100,0)</f>
        <v>-0.95390275438645977</v>
      </c>
      <c r="W153" s="10" t="str">
        <f>W8</f>
        <v>11 Corporate managers and directors</v>
      </c>
      <c r="X153" s="11">
        <f>X8</f>
        <v>6.8484349897189771</v>
      </c>
      <c r="Y153" s="11">
        <f t="shared" ref="Y153:AB153" si="145">Y8</f>
        <v>8.0607335425177578</v>
      </c>
      <c r="Z153" s="11">
        <f t="shared" si="145"/>
        <v>8.7461339469972259</v>
      </c>
      <c r="AA153" s="11">
        <f t="shared" si="145"/>
        <v>8.4455910405357137</v>
      </c>
      <c r="AB153" s="11">
        <f t="shared" si="145"/>
        <v>9.8046055747881447</v>
      </c>
      <c r="AD153" s="40">
        <f>IF(Z$151-X$151 &lt;&gt; 0,(EXP(LN(Z153/X153)/(Z$151-X$151))-1)*100,0)</f>
        <v>5.0134574468349902</v>
      </c>
      <c r="AE153" s="40">
        <f>IF(AB$151-Z$151 &lt;&gt; 0,(EXP(LN(AB153/Z153)/(AB$151-Z$151))-1)*100,0)</f>
        <v>0.7645106649804001</v>
      </c>
    </row>
    <row r="154" spans="1:31" x14ac:dyDescent="0.2">
      <c r="A154" s="10" t="str">
        <f t="shared" si="142"/>
        <v>12 Other managers and proprietors</v>
      </c>
      <c r="B154" s="11">
        <f t="shared" si="142"/>
        <v>14.273459833951767</v>
      </c>
      <c r="C154" s="11">
        <f t="shared" ref="C154:F178" si="146">C9</f>
        <v>15.284069755960411</v>
      </c>
      <c r="D154" s="11">
        <f t="shared" si="146"/>
        <v>14.876020173966445</v>
      </c>
      <c r="E154" s="11">
        <f t="shared" si="146"/>
        <v>15.127889131113388</v>
      </c>
      <c r="F154" s="11">
        <f t="shared" si="146"/>
        <v>17.073743241350481</v>
      </c>
      <c r="H154" s="40">
        <f t="shared" ref="H154:H177" si="147">IF(D$151-B$151 &lt;&gt; 0,(EXP(LN(D154/B154)/(D$151-B$151))-1)*100,0)</f>
        <v>0.83040237179368148</v>
      </c>
      <c r="I154" s="40">
        <f t="shared" ref="I154:I180" si="148">IF(F$151-D$151 &lt;&gt; 0,(EXP(LN(F154/D154)/(F$151-D$151))-1)*100,0)</f>
        <v>0.92284061173142362</v>
      </c>
      <c r="L154" s="10" t="str">
        <f t="shared" ref="L154:Q154" si="149">L9</f>
        <v>12 Other managers and proprietors</v>
      </c>
      <c r="M154" s="11">
        <f t="shared" si="149"/>
        <v>8.8927695756126255</v>
      </c>
      <c r="N154" s="11">
        <f t="shared" si="149"/>
        <v>9.4479894645183169</v>
      </c>
      <c r="O154" s="11">
        <f t="shared" si="149"/>
        <v>8.5285878701895399</v>
      </c>
      <c r="P154" s="11">
        <f t="shared" si="149"/>
        <v>9.4154970496312238</v>
      </c>
      <c r="Q154" s="11">
        <f t="shared" si="149"/>
        <v>10.914761969015908</v>
      </c>
      <c r="S154" s="40">
        <f t="shared" ref="S154:S177" si="150">IF(O$151-M$151 &lt;&gt; 0,(EXP(LN(O154/M154)/(O$151-M$151))-1)*100,0)</f>
        <v>-0.83280758597445992</v>
      </c>
      <c r="T154" s="40">
        <f t="shared" ref="T154:T177" si="151">IF(Q$151-O$151 &lt;&gt; 0,(EXP(LN(Q154/O154)/(Q$151-O$151))-1)*100,0)</f>
        <v>1.6582141371194847</v>
      </c>
      <c r="W154" s="10" t="str">
        <f t="shared" ref="W154:AB154" si="152">W9</f>
        <v>12 Other managers and proprietors</v>
      </c>
      <c r="X154" s="11">
        <f t="shared" si="152"/>
        <v>5.3806902583391274</v>
      </c>
      <c r="Y154" s="11">
        <f t="shared" si="152"/>
        <v>5.8360802914420722</v>
      </c>
      <c r="Z154" s="11">
        <f t="shared" si="152"/>
        <v>6.347432303776892</v>
      </c>
      <c r="AA154" s="11">
        <f t="shared" si="152"/>
        <v>5.7123920814821423</v>
      </c>
      <c r="AB154" s="11">
        <f t="shared" si="152"/>
        <v>6.1589812723345663</v>
      </c>
      <c r="AD154" s="40">
        <f t="shared" ref="AD154:AD177" si="153">IF(Z$151-X$151 &lt;&gt; 0,(EXP(LN(Z154/X154)/(Z$151-X$151))-1)*100,0)</f>
        <v>3.3598849094706118</v>
      </c>
      <c r="AE154" s="40">
        <f t="shared" ref="AE154:AE177" si="154">IF(AB$151-Z$151 &lt;&gt; 0,(EXP(LN(AB154/Z154)/(AB$151-Z$151))-1)*100,0)</f>
        <v>-0.20072483450256362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21.426021449350184</v>
      </c>
      <c r="C155" s="11">
        <f t="shared" si="146"/>
        <v>22.37568539968057</v>
      </c>
      <c r="D155" s="11">
        <f t="shared" si="146"/>
        <v>23.46501028467237</v>
      </c>
      <c r="E155" s="11">
        <f t="shared" si="146"/>
        <v>28.440045818154424</v>
      </c>
      <c r="F155" s="11">
        <f t="shared" si="146"/>
        <v>31.879962808876176</v>
      </c>
      <c r="H155" s="40">
        <f t="shared" si="147"/>
        <v>1.8347127533388852</v>
      </c>
      <c r="I155" s="40">
        <f t="shared" si="148"/>
        <v>2.0641298058034163</v>
      </c>
      <c r="L155" s="10" t="str">
        <f t="shared" ref="L155:Q155" si="155">L10</f>
        <v>21 Science, research, engineering and technology professionals</v>
      </c>
      <c r="M155" s="11">
        <f t="shared" si="155"/>
        <v>17.94154549787142</v>
      </c>
      <c r="N155" s="11">
        <f t="shared" si="155"/>
        <v>18.893759731497138</v>
      </c>
      <c r="O155" s="11">
        <f t="shared" si="155"/>
        <v>19.119391249082152</v>
      </c>
      <c r="P155" s="11">
        <f t="shared" si="155"/>
        <v>22.548372574569751</v>
      </c>
      <c r="Q155" s="11">
        <f t="shared" si="155"/>
        <v>24.583328387780572</v>
      </c>
      <c r="S155" s="40">
        <f t="shared" si="150"/>
        <v>1.2798016041579041</v>
      </c>
      <c r="T155" s="40">
        <f t="shared" si="151"/>
        <v>1.6898893577686813</v>
      </c>
      <c r="W155" s="10" t="str">
        <f t="shared" ref="W155:AB155" si="156">W10</f>
        <v>21 Science, research, engineering and technology professionals</v>
      </c>
      <c r="X155" s="11">
        <f t="shared" si="156"/>
        <v>3.4844759514787418</v>
      </c>
      <c r="Y155" s="11">
        <f t="shared" si="156"/>
        <v>3.4819256681834228</v>
      </c>
      <c r="Z155" s="11">
        <f t="shared" si="156"/>
        <v>4.345619035590226</v>
      </c>
      <c r="AA155" s="11">
        <f t="shared" si="156"/>
        <v>5.8916732435846901</v>
      </c>
      <c r="AB155" s="11">
        <f t="shared" si="156"/>
        <v>7.2966344210956313</v>
      </c>
      <c r="AD155" s="40">
        <f t="shared" si="153"/>
        <v>4.5160133850786321</v>
      </c>
      <c r="AE155" s="40">
        <f t="shared" si="154"/>
        <v>3.5153438635135759</v>
      </c>
    </row>
    <row r="156" spans="1:31" x14ac:dyDescent="0.2">
      <c r="A156" s="10" t="str">
        <f t="shared" si="142"/>
        <v>22 Health professionals</v>
      </c>
      <c r="B156" s="11">
        <f t="shared" si="142"/>
        <v>27.572687353088561</v>
      </c>
      <c r="C156" s="11">
        <f t="shared" si="146"/>
        <v>27.845345060706592</v>
      </c>
      <c r="D156" s="11">
        <f t="shared" si="146"/>
        <v>29.071675612099103</v>
      </c>
      <c r="E156" s="11">
        <f t="shared" si="146"/>
        <v>28.849548232654982</v>
      </c>
      <c r="F156" s="11">
        <f t="shared" si="146"/>
        <v>30.934400308108977</v>
      </c>
      <c r="H156" s="40">
        <f t="shared" si="147"/>
        <v>1.0643980252931673</v>
      </c>
      <c r="I156" s="40">
        <f t="shared" si="148"/>
        <v>0.41488821965913747</v>
      </c>
      <c r="L156" s="10" t="str">
        <f t="shared" ref="L156:Q156" si="157">L11</f>
        <v>22 Health professionals</v>
      </c>
      <c r="M156" s="11">
        <f t="shared" si="157"/>
        <v>6.7810987893322192</v>
      </c>
      <c r="N156" s="11">
        <f t="shared" si="157"/>
        <v>6.8323181000760105</v>
      </c>
      <c r="O156" s="11">
        <f t="shared" si="157"/>
        <v>7.7989565393095575</v>
      </c>
      <c r="P156" s="11">
        <f t="shared" si="157"/>
        <v>7.7810772733627704</v>
      </c>
      <c r="Q156" s="11">
        <f t="shared" si="157"/>
        <v>8.4601981380874083</v>
      </c>
      <c r="S156" s="40">
        <f t="shared" si="150"/>
        <v>2.8364996645077412</v>
      </c>
      <c r="T156" s="40">
        <f t="shared" si="151"/>
        <v>0.54402544776070982</v>
      </c>
      <c r="W156" s="10" t="str">
        <f t="shared" ref="W156:AB156" si="158">W11</f>
        <v>22 Health professionals</v>
      </c>
      <c r="X156" s="11">
        <f t="shared" si="158"/>
        <v>20.791588563756335</v>
      </c>
      <c r="Y156" s="11">
        <f t="shared" si="158"/>
        <v>21.013026960630601</v>
      </c>
      <c r="Z156" s="11">
        <f t="shared" si="158"/>
        <v>21.272719072789528</v>
      </c>
      <c r="AA156" s="11">
        <f t="shared" si="158"/>
        <v>21.06847095929221</v>
      </c>
      <c r="AB156" s="11">
        <f t="shared" si="158"/>
        <v>22.474202170021591</v>
      </c>
      <c r="AD156" s="40">
        <f t="shared" si="153"/>
        <v>0.4585872706724059</v>
      </c>
      <c r="AE156" s="40">
        <f t="shared" si="154"/>
        <v>0.36695580076828715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21.073206393473658</v>
      </c>
      <c r="C157" s="11">
        <f t="shared" si="146"/>
        <v>21.064663212375542</v>
      </c>
      <c r="D157" s="11">
        <f t="shared" si="146"/>
        <v>22.124493247781583</v>
      </c>
      <c r="E157" s="11">
        <f t="shared" si="146"/>
        <v>22.864573174949591</v>
      </c>
      <c r="F157" s="11">
        <f t="shared" si="146"/>
        <v>24.241951647744695</v>
      </c>
      <c r="H157" s="40">
        <f t="shared" si="147"/>
        <v>0.97841331336272486</v>
      </c>
      <c r="I157" s="40">
        <f t="shared" si="148"/>
        <v>0.61118941956577189</v>
      </c>
      <c r="L157" s="10" t="str">
        <f t="shared" ref="L157:Q157" si="159">L12</f>
        <v>23 Teaching and other educational professionals</v>
      </c>
      <c r="M157" s="11">
        <f t="shared" si="159"/>
        <v>8.9473037791800003</v>
      </c>
      <c r="N157" s="11">
        <f t="shared" si="159"/>
        <v>7.4491986146062397</v>
      </c>
      <c r="O157" s="11">
        <f t="shared" si="159"/>
        <v>7.2766866949068367</v>
      </c>
      <c r="P157" s="11">
        <f t="shared" si="159"/>
        <v>7.7869889850800345</v>
      </c>
      <c r="Q157" s="11">
        <f t="shared" si="159"/>
        <v>8.1451979725986963</v>
      </c>
      <c r="S157" s="40">
        <f t="shared" si="150"/>
        <v>-4.0492665788822375</v>
      </c>
      <c r="T157" s="40">
        <f t="shared" si="151"/>
        <v>0.75451834202093782</v>
      </c>
      <c r="W157" s="10" t="str">
        <f t="shared" ref="W157:AB157" si="160">W12</f>
        <v>23 Teaching and other educational professionals</v>
      </c>
      <c r="X157" s="11">
        <f t="shared" si="160"/>
        <v>12.125902614293675</v>
      </c>
      <c r="Y157" s="11">
        <f t="shared" si="160"/>
        <v>13.615464597769291</v>
      </c>
      <c r="Z157" s="11">
        <f t="shared" si="160"/>
        <v>14.847806552874715</v>
      </c>
      <c r="AA157" s="11">
        <f t="shared" si="160"/>
        <v>15.077584189869562</v>
      </c>
      <c r="AB157" s="11">
        <f t="shared" si="160"/>
        <v>16.096753675146001</v>
      </c>
      <c r="AD157" s="40">
        <f t="shared" si="153"/>
        <v>4.1333032272742765</v>
      </c>
      <c r="AE157" s="40">
        <f t="shared" si="154"/>
        <v>0.53988863504264017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20.053361439408224</v>
      </c>
      <c r="C158" s="11">
        <f t="shared" si="146"/>
        <v>21.593011873697176</v>
      </c>
      <c r="D158" s="11">
        <f t="shared" si="146"/>
        <v>24.553019739388649</v>
      </c>
      <c r="E158" s="11">
        <f t="shared" si="146"/>
        <v>25.062874489344967</v>
      </c>
      <c r="F158" s="11">
        <f t="shared" si="146"/>
        <v>28.101870593411583</v>
      </c>
      <c r="H158" s="40">
        <f t="shared" si="147"/>
        <v>4.1318409307510073</v>
      </c>
      <c r="I158" s="40">
        <f t="shared" si="148"/>
        <v>0.90407087509760675</v>
      </c>
      <c r="L158" s="10" t="str">
        <f t="shared" ref="L158:Q158" si="161">L13</f>
        <v>24 Business, media and public service professionals</v>
      </c>
      <c r="M158" s="11">
        <f t="shared" si="161"/>
        <v>10.915253211012725</v>
      </c>
      <c r="N158" s="11">
        <f t="shared" si="161"/>
        <v>11.067885432170694</v>
      </c>
      <c r="O158" s="11">
        <f t="shared" si="161"/>
        <v>12.246823630457799</v>
      </c>
      <c r="P158" s="11">
        <f t="shared" si="161"/>
        <v>12.609706416640142</v>
      </c>
      <c r="Q158" s="11">
        <f t="shared" si="161"/>
        <v>13.641816698455159</v>
      </c>
      <c r="S158" s="40">
        <f t="shared" si="150"/>
        <v>2.3288114268769977</v>
      </c>
      <c r="T158" s="40">
        <f t="shared" si="151"/>
        <v>0.72174695968800773</v>
      </c>
      <c r="W158" s="10" t="str">
        <f t="shared" ref="W158:AB158" si="162">W13</f>
        <v>24 Business, media and public service professionals</v>
      </c>
      <c r="X158" s="11">
        <f t="shared" si="162"/>
        <v>9.1381082283954829</v>
      </c>
      <c r="Y158" s="11">
        <f t="shared" si="162"/>
        <v>10.525126441526474</v>
      </c>
      <c r="Z158" s="11">
        <f t="shared" si="162"/>
        <v>12.306196108930839</v>
      </c>
      <c r="AA158" s="11">
        <f t="shared" si="162"/>
        <v>12.453168072704806</v>
      </c>
      <c r="AB158" s="11">
        <f t="shared" si="162"/>
        <v>14.460053894956438</v>
      </c>
      <c r="AD158" s="40">
        <f t="shared" si="153"/>
        <v>6.1337493942069443</v>
      </c>
      <c r="AE158" s="40">
        <f t="shared" si="154"/>
        <v>1.0810486207300407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9.0554566906705674</v>
      </c>
      <c r="C159" s="11">
        <f t="shared" si="146"/>
        <v>9.8720265188058907</v>
      </c>
      <c r="D159" s="11">
        <f t="shared" si="146"/>
        <v>10.660548134316841</v>
      </c>
      <c r="E159" s="11">
        <f t="shared" si="146"/>
        <v>9.8510600660076371</v>
      </c>
      <c r="F159" s="11">
        <f t="shared" si="146"/>
        <v>10.271157986011254</v>
      </c>
      <c r="H159" s="40">
        <f t="shared" si="147"/>
        <v>3.3174873024373719</v>
      </c>
      <c r="I159" s="40">
        <f t="shared" si="148"/>
        <v>-0.24775966999178722</v>
      </c>
      <c r="L159" s="10" t="str">
        <f t="shared" ref="L159:Q159" si="163">L14</f>
        <v>31 Science, engineering and technology associate professionals</v>
      </c>
      <c r="M159" s="11">
        <f t="shared" si="163"/>
        <v>7.3355241694617614</v>
      </c>
      <c r="N159" s="11">
        <f t="shared" si="163"/>
        <v>8.1832916879174391</v>
      </c>
      <c r="O159" s="11">
        <f t="shared" si="163"/>
        <v>8.5927660733081268</v>
      </c>
      <c r="P159" s="11">
        <f t="shared" si="163"/>
        <v>7.648065516475083</v>
      </c>
      <c r="Q159" s="11">
        <f t="shared" si="163"/>
        <v>7.6672436083426661</v>
      </c>
      <c r="S159" s="40">
        <f t="shared" si="150"/>
        <v>3.214417825641025</v>
      </c>
      <c r="T159" s="40">
        <f t="shared" si="151"/>
        <v>-0.75687792575853674</v>
      </c>
      <c r="W159" s="10" t="str">
        <f t="shared" ref="W159:AB159" si="164">W14</f>
        <v>31 Science, engineering and technology associate professionals</v>
      </c>
      <c r="X159" s="11">
        <f t="shared" si="164"/>
        <v>1.7199325212088044</v>
      </c>
      <c r="Y159" s="11">
        <f t="shared" si="164"/>
        <v>1.6887348308884231</v>
      </c>
      <c r="Z159" s="11">
        <f t="shared" si="164"/>
        <v>2.0677820610086952</v>
      </c>
      <c r="AA159" s="11">
        <f t="shared" si="164"/>
        <v>2.2029945495325478</v>
      </c>
      <c r="AB159" s="11">
        <f t="shared" si="164"/>
        <v>2.6039143776685778</v>
      </c>
      <c r="AD159" s="40">
        <f t="shared" si="153"/>
        <v>3.7525240797766424</v>
      </c>
      <c r="AE159" s="40">
        <f t="shared" si="154"/>
        <v>1.5488000071121055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9.6622274795413894</v>
      </c>
      <c r="C160" s="11">
        <f t="shared" si="146"/>
        <v>9.7417880098546465</v>
      </c>
      <c r="D160" s="11">
        <f t="shared" si="146"/>
        <v>10.366699906328211</v>
      </c>
      <c r="E160" s="11">
        <f t="shared" si="146"/>
        <v>16.378111307283991</v>
      </c>
      <c r="F160" s="11">
        <f t="shared" si="146"/>
        <v>18.994297606717303</v>
      </c>
      <c r="H160" s="40">
        <f t="shared" si="147"/>
        <v>1.4174423299706529</v>
      </c>
      <c r="I160" s="40">
        <f t="shared" si="148"/>
        <v>4.1195256246210343</v>
      </c>
      <c r="L160" s="10" t="str">
        <f t="shared" ref="L160:Q160" si="165">L15</f>
        <v>32 Health and social care associate professionals</v>
      </c>
      <c r="M160" s="11">
        <f t="shared" si="165"/>
        <v>2.2430780111794442</v>
      </c>
      <c r="N160" s="11">
        <f t="shared" si="165"/>
        <v>2.1520031562862441</v>
      </c>
      <c r="O160" s="11">
        <f t="shared" si="165"/>
        <v>2.3891083528311832</v>
      </c>
      <c r="P160" s="11">
        <f t="shared" si="165"/>
        <v>3.2014201627734069</v>
      </c>
      <c r="Q160" s="11">
        <f t="shared" si="165"/>
        <v>3.6164723267384646</v>
      </c>
      <c r="S160" s="40">
        <f t="shared" si="150"/>
        <v>1.2694132565194804</v>
      </c>
      <c r="T160" s="40">
        <f>IF(Q$151-O$151 &lt;&gt; 0,(EXP(LN(Q160/O160)/(Q$151-O$151))-1)*100,0)</f>
        <v>2.8024077935748792</v>
      </c>
      <c r="W160" s="10" t="str">
        <f t="shared" ref="W160:AB160" si="166">W15</f>
        <v>32 Health and social care associate professionals</v>
      </c>
      <c r="X160" s="11">
        <f t="shared" si="166"/>
        <v>7.4191494683619457</v>
      </c>
      <c r="Y160" s="11">
        <f t="shared" si="166"/>
        <v>7.5897848535684105</v>
      </c>
      <c r="Z160" s="11">
        <f t="shared" si="166"/>
        <v>7.9775915534970325</v>
      </c>
      <c r="AA160" s="11">
        <f t="shared" si="166"/>
        <v>13.176691144510594</v>
      </c>
      <c r="AB160" s="11">
        <f t="shared" si="166"/>
        <v>15.377825279978847</v>
      </c>
      <c r="AD160" s="40">
        <f t="shared" si="153"/>
        <v>1.4620272136391499</v>
      </c>
      <c r="AE160" s="40">
        <f t="shared" si="154"/>
        <v>4.4723927829970478</v>
      </c>
    </row>
    <row r="161" spans="1:31" x14ac:dyDescent="0.2">
      <c r="A161" s="10" t="str">
        <f t="shared" si="142"/>
        <v>33 Protective service occupations</v>
      </c>
      <c r="B161" s="11">
        <f t="shared" si="142"/>
        <v>6.3572759436806416</v>
      </c>
      <c r="C161" s="11">
        <f t="shared" si="146"/>
        <v>6.7089345467370745</v>
      </c>
      <c r="D161" s="11">
        <f t="shared" si="146"/>
        <v>7.0349632192483194</v>
      </c>
      <c r="E161" s="11">
        <f t="shared" si="146"/>
        <v>5.6099252766137422</v>
      </c>
      <c r="F161" s="11">
        <f t="shared" si="146"/>
        <v>5.9388024787928382</v>
      </c>
      <c r="H161" s="40">
        <f t="shared" si="147"/>
        <v>2.0465093599184581</v>
      </c>
      <c r="I161" s="40">
        <f t="shared" si="148"/>
        <v>-1.1228811100639335</v>
      </c>
      <c r="L161" s="10" t="str">
        <f t="shared" ref="L161:Q161" si="167">L16</f>
        <v>33 Protective service occupations</v>
      </c>
      <c r="M161" s="11">
        <f t="shared" si="167"/>
        <v>4.7816311174126778</v>
      </c>
      <c r="N161" s="11">
        <f t="shared" si="167"/>
        <v>4.9256962993964351</v>
      </c>
      <c r="O161" s="11">
        <f t="shared" si="167"/>
        <v>5.0779484960262433</v>
      </c>
      <c r="P161" s="11">
        <f t="shared" si="167"/>
        <v>3.9351484294568246</v>
      </c>
      <c r="Q161" s="11">
        <f t="shared" si="167"/>
        <v>3.7707948614049727</v>
      </c>
      <c r="S161" s="40">
        <f t="shared" si="150"/>
        <v>1.2097715358770245</v>
      </c>
      <c r="T161" s="40">
        <f t="shared" si="151"/>
        <v>-1.9645889027261498</v>
      </c>
      <c r="W161" s="10" t="str">
        <f t="shared" ref="W161:AB161" si="168">W16</f>
        <v>33 Protective service occupations</v>
      </c>
      <c r="X161" s="11">
        <f t="shared" si="168"/>
        <v>1.5756448262679641</v>
      </c>
      <c r="Y161" s="11">
        <f t="shared" si="168"/>
        <v>1.7832382473406383</v>
      </c>
      <c r="Z161" s="11">
        <f t="shared" si="168"/>
        <v>1.9570147232220754</v>
      </c>
      <c r="AA161" s="11">
        <f t="shared" si="168"/>
        <v>1.6747768471569169</v>
      </c>
      <c r="AB161" s="11">
        <f t="shared" si="168"/>
        <v>2.1680076173878797</v>
      </c>
      <c r="AD161" s="40">
        <f t="shared" si="153"/>
        <v>4.4304508720247826</v>
      </c>
      <c r="AE161" s="40">
        <f t="shared" si="154"/>
        <v>0.68492418585714976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5.8966157276684088</v>
      </c>
      <c r="C162" s="11">
        <f t="shared" si="146"/>
        <v>6.1131088434724585</v>
      </c>
      <c r="D162" s="11">
        <f t="shared" si="146"/>
        <v>5.7434457670382706</v>
      </c>
      <c r="E162" s="11">
        <f t="shared" si="146"/>
        <v>4.9313016564065997</v>
      </c>
      <c r="F162" s="11">
        <f t="shared" si="146"/>
        <v>5.4450508046056658</v>
      </c>
      <c r="H162" s="40">
        <f t="shared" si="147"/>
        <v>-0.52500187841626467</v>
      </c>
      <c r="I162" s="40">
        <f t="shared" si="148"/>
        <v>-0.35504987680097244</v>
      </c>
      <c r="L162" s="10" t="str">
        <f t="shared" ref="L162:Q162" si="169">L17</f>
        <v>34 Culture, media and sports occupations</v>
      </c>
      <c r="M162" s="11">
        <f t="shared" si="169"/>
        <v>2.5649209536208408</v>
      </c>
      <c r="N162" s="11">
        <f t="shared" si="169"/>
        <v>2.9125260588112298</v>
      </c>
      <c r="O162" s="11">
        <f t="shared" si="169"/>
        <v>2.4674937064074252</v>
      </c>
      <c r="P162" s="11">
        <f t="shared" si="169"/>
        <v>2.0951160267743316</v>
      </c>
      <c r="Q162" s="11">
        <f t="shared" si="169"/>
        <v>2.2350094278523809</v>
      </c>
      <c r="S162" s="40">
        <f t="shared" si="150"/>
        <v>-0.77150290255935117</v>
      </c>
      <c r="T162" s="40">
        <f t="shared" si="151"/>
        <v>-0.65754528329926565</v>
      </c>
      <c r="W162" s="10" t="str">
        <f t="shared" ref="W162:AB162" si="170">W17</f>
        <v>34 Culture, media and sports occupations</v>
      </c>
      <c r="X162" s="11">
        <f t="shared" si="170"/>
        <v>3.3316947740475724</v>
      </c>
      <c r="Y162" s="11">
        <f t="shared" si="170"/>
        <v>3.2005827846612318</v>
      </c>
      <c r="Z162" s="11">
        <f t="shared" si="170"/>
        <v>3.2759520606308432</v>
      </c>
      <c r="AA162" s="11">
        <f t="shared" si="170"/>
        <v>2.8361856296322672</v>
      </c>
      <c r="AB162" s="11">
        <f t="shared" si="170"/>
        <v>3.2100413767532885</v>
      </c>
      <c r="AD162" s="40">
        <f t="shared" si="153"/>
        <v>-0.33688293786218182</v>
      </c>
      <c r="AE162" s="40">
        <f t="shared" si="154"/>
        <v>-0.13540627861616805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20.575349082820935</v>
      </c>
      <c r="C163" s="11">
        <f t="shared" si="146"/>
        <v>21.093783119003387</v>
      </c>
      <c r="D163" s="11">
        <f t="shared" si="146"/>
        <v>22.196064558948006</v>
      </c>
      <c r="E163" s="11">
        <f t="shared" si="146"/>
        <v>21.879401738972422</v>
      </c>
      <c r="F163" s="11">
        <f t="shared" si="146"/>
        <v>23.095048813391642</v>
      </c>
      <c r="H163" s="40">
        <f t="shared" si="147"/>
        <v>1.5279818400517842</v>
      </c>
      <c r="I163" s="40">
        <f t="shared" si="148"/>
        <v>0.26503898513754454</v>
      </c>
      <c r="L163" s="10" t="str">
        <f t="shared" ref="L163:Q163" si="171">L18</f>
        <v>35 Business and public service associate professionals</v>
      </c>
      <c r="M163" s="11">
        <f t="shared" si="171"/>
        <v>10.387791366594064</v>
      </c>
      <c r="N163" s="11">
        <f t="shared" si="171"/>
        <v>10.557544315240234</v>
      </c>
      <c r="O163" s="11">
        <f t="shared" si="171"/>
        <v>11.092070470305783</v>
      </c>
      <c r="P163" s="11">
        <f t="shared" si="171"/>
        <v>10.827282360645482</v>
      </c>
      <c r="Q163" s="11">
        <f t="shared" si="171"/>
        <v>11.007531038446258</v>
      </c>
      <c r="S163" s="40">
        <f t="shared" si="150"/>
        <v>1.3206297207744022</v>
      </c>
      <c r="T163" s="40">
        <f t="shared" si="151"/>
        <v>-5.0992345084310831E-2</v>
      </c>
      <c r="W163" s="10" t="str">
        <f t="shared" ref="W163:AB163" si="172">W18</f>
        <v>35 Business and public service associate professionals</v>
      </c>
      <c r="X163" s="11">
        <f t="shared" si="172"/>
        <v>10.187557716226868</v>
      </c>
      <c r="Y163" s="11">
        <f t="shared" si="172"/>
        <v>10.536238803763151</v>
      </c>
      <c r="Z163" s="11">
        <f t="shared" si="172"/>
        <v>11.103994088642223</v>
      </c>
      <c r="AA163" s="11">
        <f t="shared" si="172"/>
        <v>11.052119378326919</v>
      </c>
      <c r="AB163" s="11">
        <f t="shared" si="172"/>
        <v>12.087517774945438</v>
      </c>
      <c r="AD163" s="40">
        <f t="shared" si="153"/>
        <v>1.7376795491154784</v>
      </c>
      <c r="AE163" s="40">
        <f t="shared" si="154"/>
        <v>0.56739334570627964</v>
      </c>
    </row>
    <row r="164" spans="1:31" x14ac:dyDescent="0.2">
      <c r="A164" s="10" t="str">
        <f t="shared" si="142"/>
        <v>41 Administrative occupations</v>
      </c>
      <c r="B164" s="11">
        <f t="shared" si="142"/>
        <v>45.581332961093814</v>
      </c>
      <c r="C164" s="11">
        <f t="shared" si="146"/>
        <v>42.127551018988008</v>
      </c>
      <c r="D164" s="11">
        <f t="shared" si="146"/>
        <v>44.05591851005456</v>
      </c>
      <c r="E164" s="11">
        <f t="shared" si="146"/>
        <v>45.007763743603086</v>
      </c>
      <c r="F164" s="11">
        <f t="shared" si="146"/>
        <v>44.019474661640601</v>
      </c>
      <c r="H164" s="40">
        <f t="shared" si="147"/>
        <v>-0.67845931257873859</v>
      </c>
      <c r="I164" s="40">
        <f t="shared" si="148"/>
        <v>-5.5169166451318752E-3</v>
      </c>
      <c r="L164" s="10" t="str">
        <f t="shared" ref="L164:Q164" si="173">L19</f>
        <v>41 Administrative occupations</v>
      </c>
      <c r="M164" s="11">
        <f t="shared" si="173"/>
        <v>13.596877625623446</v>
      </c>
      <c r="N164" s="11">
        <f t="shared" si="173"/>
        <v>12.20140866621996</v>
      </c>
      <c r="O164" s="11">
        <f t="shared" si="173"/>
        <v>14.551244240582312</v>
      </c>
      <c r="P164" s="11">
        <f t="shared" si="173"/>
        <v>15.522336694430299</v>
      </c>
      <c r="Q164" s="11">
        <f t="shared" si="173"/>
        <v>17.340960342556251</v>
      </c>
      <c r="S164" s="40">
        <f t="shared" si="150"/>
        <v>1.3659717926534087</v>
      </c>
      <c r="T164" s="40">
        <f t="shared" si="151"/>
        <v>1.1761620117350713</v>
      </c>
      <c r="W164" s="10" t="str">
        <f t="shared" ref="W164:AB164" si="174">W19</f>
        <v>41 Administrative occupations</v>
      </c>
      <c r="X164" s="11">
        <f t="shared" si="174"/>
        <v>31.984455335470354</v>
      </c>
      <c r="Y164" s="11">
        <f t="shared" si="174"/>
        <v>29.926142352767997</v>
      </c>
      <c r="Z164" s="11">
        <f t="shared" si="174"/>
        <v>29.50467426947225</v>
      </c>
      <c r="AA164" s="11">
        <f t="shared" si="174"/>
        <v>29.48542704917282</v>
      </c>
      <c r="AB164" s="11">
        <f t="shared" si="174"/>
        <v>26.678514319084424</v>
      </c>
      <c r="AD164" s="40">
        <f t="shared" si="153"/>
        <v>-1.6010706600217861</v>
      </c>
      <c r="AE164" s="40">
        <f t="shared" si="154"/>
        <v>-0.66901980598828015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9.7042932340862418</v>
      </c>
      <c r="C165" s="11">
        <f t="shared" si="146"/>
        <v>8.30386091345712</v>
      </c>
      <c r="D165" s="11">
        <f t="shared" si="146"/>
        <v>8.3355296169808994</v>
      </c>
      <c r="E165" s="11">
        <f t="shared" si="146"/>
        <v>8.0075533447687288</v>
      </c>
      <c r="F165" s="11">
        <f t="shared" si="146"/>
        <v>6.6706651999015758</v>
      </c>
      <c r="H165" s="40">
        <f t="shared" si="147"/>
        <v>-2.9950586185853445</v>
      </c>
      <c r="I165" s="40">
        <f t="shared" si="148"/>
        <v>-1.4744057402904853</v>
      </c>
      <c r="L165" s="10" t="str">
        <f t="shared" ref="L165:Q165" si="175">L20</f>
        <v>42 Secretarial and related occupations</v>
      </c>
      <c r="M165" s="11">
        <f t="shared" si="175"/>
        <v>0.65057389273693655</v>
      </c>
      <c r="N165" s="11">
        <f t="shared" si="175"/>
        <v>0.49475425953118063</v>
      </c>
      <c r="O165" s="11">
        <f t="shared" si="175"/>
        <v>0.45723013686426928</v>
      </c>
      <c r="P165" s="11">
        <f t="shared" si="175"/>
        <v>0.4746616566087527</v>
      </c>
      <c r="Q165" s="11">
        <f t="shared" si="175"/>
        <v>0.5491979191156422</v>
      </c>
      <c r="S165" s="40">
        <f>IF(O$151-M$151 &lt;&gt; 0,(EXP(LN(O165/M165)/(O$151-M$151))-1)*100,0)</f>
        <v>-6.8103580055316915</v>
      </c>
      <c r="T165" s="40">
        <f t="shared" si="151"/>
        <v>1.229308228339776</v>
      </c>
      <c r="W165" s="10" t="str">
        <f t="shared" ref="W165:AB165" si="176">W20</f>
        <v>42 Secretarial and related occupations</v>
      </c>
      <c r="X165" s="11">
        <f t="shared" si="176"/>
        <v>9.0537193413493</v>
      </c>
      <c r="Y165" s="11">
        <f t="shared" si="176"/>
        <v>7.8091066539259408</v>
      </c>
      <c r="Z165" s="11">
        <f t="shared" si="176"/>
        <v>7.8782994801166373</v>
      </c>
      <c r="AA165" s="11">
        <f t="shared" si="176"/>
        <v>7.5328916881599755</v>
      </c>
      <c r="AB165" s="11">
        <f t="shared" si="176"/>
        <v>6.1214672807859367</v>
      </c>
      <c r="AD165" s="40">
        <f t="shared" si="153"/>
        <v>-2.7429501739748341</v>
      </c>
      <c r="AE165" s="40">
        <f t="shared" si="154"/>
        <v>-1.6680006100490474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4.6441267016966581</v>
      </c>
      <c r="C166" s="11">
        <f t="shared" si="146"/>
        <v>3.9176639986628095</v>
      </c>
      <c r="D166" s="11">
        <f t="shared" si="146"/>
        <v>3.9204869986734088</v>
      </c>
      <c r="E166" s="11">
        <f t="shared" si="146"/>
        <v>3.8589700159292555</v>
      </c>
      <c r="F166" s="11">
        <f t="shared" si="146"/>
        <v>4.2607290348810505</v>
      </c>
      <c r="H166" s="40">
        <f t="shared" si="147"/>
        <v>-3.3310076508231812</v>
      </c>
      <c r="I166" s="40">
        <f t="shared" si="148"/>
        <v>0.55637136281803112</v>
      </c>
      <c r="L166" s="10" t="str">
        <f t="shared" ref="L166:Q166" si="177">L21</f>
        <v>51 Skilled agricultural and related trades</v>
      </c>
      <c r="M166" s="11">
        <f t="shared" si="177"/>
        <v>4.2836949855344395</v>
      </c>
      <c r="N166" s="11">
        <f t="shared" si="177"/>
        <v>3.4686937502952242</v>
      </c>
      <c r="O166" s="11">
        <f t="shared" si="177"/>
        <v>3.1210428573981464</v>
      </c>
      <c r="P166" s="11">
        <f t="shared" si="177"/>
        <v>3.03197859620375</v>
      </c>
      <c r="Q166" s="11">
        <f t="shared" si="177"/>
        <v>3.281250609864911</v>
      </c>
      <c r="S166" s="40">
        <f t="shared" si="150"/>
        <v>-6.1366093078600521</v>
      </c>
      <c r="T166" s="40">
        <f t="shared" si="151"/>
        <v>0.33427370650616073</v>
      </c>
      <c r="W166" s="10" t="str">
        <f t="shared" ref="W166:AB166" si="178">W21</f>
        <v>51 Skilled agricultural and related trades</v>
      </c>
      <c r="X166" s="11">
        <f t="shared" si="178"/>
        <v>0.3604317161622197</v>
      </c>
      <c r="Y166" s="11">
        <f t="shared" si="178"/>
        <v>0.44897024836758742</v>
      </c>
      <c r="Z166" s="11">
        <f t="shared" si="178"/>
        <v>0.79944414127525754</v>
      </c>
      <c r="AA166" s="11">
        <f t="shared" si="178"/>
        <v>0.82699141972550572</v>
      </c>
      <c r="AB166" s="11">
        <f t="shared" si="178"/>
        <v>0.97947842501613391</v>
      </c>
      <c r="AD166" s="40">
        <f t="shared" si="153"/>
        <v>17.271647087571274</v>
      </c>
      <c r="AE166" s="40">
        <f t="shared" si="154"/>
        <v>1.3632320670484033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23.746739359376495</v>
      </c>
      <c r="C167" s="11">
        <f t="shared" si="146"/>
        <v>23.284125331339187</v>
      </c>
      <c r="D167" s="11">
        <f t="shared" si="146"/>
        <v>19.736500027349198</v>
      </c>
      <c r="E167" s="11">
        <f t="shared" si="146"/>
        <v>18.682543140417884</v>
      </c>
      <c r="F167" s="11">
        <f t="shared" si="146"/>
        <v>16.681274790098062</v>
      </c>
      <c r="H167" s="40">
        <f t="shared" si="147"/>
        <v>-3.6319145752081061</v>
      </c>
      <c r="I167" s="40">
        <f t="shared" si="148"/>
        <v>-1.1149570589780278</v>
      </c>
      <c r="L167" s="10" t="str">
        <f t="shared" ref="L167:Q167" si="179">L22</f>
        <v>52 Skilled metal, electrical and electronic trades</v>
      </c>
      <c r="M167" s="11">
        <f t="shared" si="179"/>
        <v>23.53580841624828</v>
      </c>
      <c r="N167" s="11">
        <f t="shared" si="179"/>
        <v>22.946940065781021</v>
      </c>
      <c r="O167" s="11">
        <f t="shared" si="179"/>
        <v>19.470768329065944</v>
      </c>
      <c r="P167" s="11">
        <f t="shared" si="179"/>
        <v>18.199198928908601</v>
      </c>
      <c r="Q167" s="11">
        <f t="shared" si="179"/>
        <v>16.054090545363408</v>
      </c>
      <c r="S167" s="40">
        <f t="shared" si="150"/>
        <v>-3.7211722523619595</v>
      </c>
      <c r="T167" s="40">
        <f t="shared" si="151"/>
        <v>-1.2780993821332909</v>
      </c>
      <c r="W167" s="10" t="str">
        <f t="shared" ref="W167:AB167" si="180">W22</f>
        <v>52 Skilled metal, electrical and electronic trades</v>
      </c>
      <c r="X167" s="11">
        <f t="shared" si="180"/>
        <v>0.21093094312820737</v>
      </c>
      <c r="Y167" s="11">
        <f t="shared" si="180"/>
        <v>0.33718526555816658</v>
      </c>
      <c r="Z167" s="11">
        <f t="shared" si="180"/>
        <v>0.26573169828326088</v>
      </c>
      <c r="AA167" s="11">
        <f t="shared" si="180"/>
        <v>0.48334421150929063</v>
      </c>
      <c r="AB167" s="11">
        <f t="shared" si="180"/>
        <v>0.62718424473463597</v>
      </c>
      <c r="AD167" s="40">
        <f t="shared" si="153"/>
        <v>4.7274704143681179</v>
      </c>
      <c r="AE167" s="40">
        <f t="shared" si="154"/>
        <v>5.8920733480935183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18.075106264951447</v>
      </c>
      <c r="C168" s="11">
        <f t="shared" si="146"/>
        <v>19.872573195366016</v>
      </c>
      <c r="D168" s="11">
        <f t="shared" si="146"/>
        <v>16.144007006449332</v>
      </c>
      <c r="E168" s="11">
        <f t="shared" si="146"/>
        <v>15.102766491302042</v>
      </c>
      <c r="F168" s="11">
        <f t="shared" si="146"/>
        <v>13.266339519507433</v>
      </c>
      <c r="H168" s="40">
        <f t="shared" si="147"/>
        <v>-2.2343942165041875</v>
      </c>
      <c r="I168" s="40">
        <f t="shared" si="148"/>
        <v>-1.3002654394343449</v>
      </c>
      <c r="L168" s="10" t="str">
        <f t="shared" ref="L168:Q168" si="181">L23</f>
        <v>53 Skilled construction and building trades</v>
      </c>
      <c r="M168" s="11">
        <f t="shared" si="181"/>
        <v>17.418885111691093</v>
      </c>
      <c r="N168" s="11">
        <f t="shared" si="181"/>
        <v>19.499578106162755</v>
      </c>
      <c r="O168" s="11">
        <f t="shared" si="181"/>
        <v>15.685740039068024</v>
      </c>
      <c r="P168" s="11">
        <f t="shared" si="181"/>
        <v>14.8102399668863</v>
      </c>
      <c r="Q168" s="11">
        <f t="shared" si="181"/>
        <v>12.948588575729401</v>
      </c>
      <c r="S168" s="40">
        <f t="shared" si="150"/>
        <v>-2.0742443072068517</v>
      </c>
      <c r="T168" s="40">
        <f t="shared" si="151"/>
        <v>-1.2702976011811806</v>
      </c>
      <c r="W168" s="10" t="str">
        <f t="shared" ref="W168:AB168" si="182">W23</f>
        <v>53 Skilled construction and building trades</v>
      </c>
      <c r="X168" s="11">
        <f t="shared" si="182"/>
        <v>0.65622115326037822</v>
      </c>
      <c r="Y168" s="11">
        <f t="shared" si="182"/>
        <v>0.37299508920326857</v>
      </c>
      <c r="Z168" s="11">
        <f t="shared" si="182"/>
        <v>0.45826696738130235</v>
      </c>
      <c r="AA168" s="11">
        <f t="shared" si="182"/>
        <v>0.29252652441573657</v>
      </c>
      <c r="AB168" s="11">
        <f t="shared" si="182"/>
        <v>0.31775094377803176</v>
      </c>
      <c r="AD168" s="40">
        <f t="shared" si="153"/>
        <v>-6.9291531437163716</v>
      </c>
      <c r="AE168" s="40">
        <f t="shared" si="154"/>
        <v>-2.4116699440417055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10.556309552348026</v>
      </c>
      <c r="C169" s="11">
        <f t="shared" si="146"/>
        <v>8.9509468616808601</v>
      </c>
      <c r="D169" s="11">
        <f t="shared" si="146"/>
        <v>8.4004157078214021</v>
      </c>
      <c r="E169" s="11">
        <f t="shared" si="146"/>
        <v>8.7703925981518385</v>
      </c>
      <c r="F169" s="11">
        <f t="shared" si="146"/>
        <v>8.5094350055169219</v>
      </c>
      <c r="H169" s="40">
        <f t="shared" si="147"/>
        <v>-4.466050532507559</v>
      </c>
      <c r="I169" s="40">
        <f t="shared" si="148"/>
        <v>8.5999324224572682E-2</v>
      </c>
      <c r="L169" s="10" t="str">
        <f t="shared" ref="L169:Q169" si="183">L24</f>
        <v>54 Textiles, printing and other skilled trades</v>
      </c>
      <c r="M169" s="11">
        <f t="shared" si="183"/>
        <v>6.2611576962659665</v>
      </c>
      <c r="N169" s="11">
        <f t="shared" si="183"/>
        <v>5.3685969961814015</v>
      </c>
      <c r="O169" s="11">
        <f t="shared" si="183"/>
        <v>4.4849843322878513</v>
      </c>
      <c r="P169" s="11">
        <f t="shared" si="183"/>
        <v>4.772614808746086</v>
      </c>
      <c r="Q169" s="11">
        <f t="shared" si="183"/>
        <v>4.646007468105295</v>
      </c>
      <c r="S169" s="40">
        <f t="shared" si="150"/>
        <v>-6.454853903539215</v>
      </c>
      <c r="T169" s="40">
        <f t="shared" si="151"/>
        <v>0.23543163691090996</v>
      </c>
      <c r="W169" s="10" t="str">
        <f t="shared" ref="W169:AB169" si="184">W24</f>
        <v>54 Textiles, printing and other skilled trades</v>
      </c>
      <c r="X169" s="11">
        <f t="shared" si="184"/>
        <v>4.2951518560820645</v>
      </c>
      <c r="Y169" s="11">
        <f t="shared" si="184"/>
        <v>3.582349865499467</v>
      </c>
      <c r="Z169" s="11">
        <f t="shared" si="184"/>
        <v>3.915431375533553</v>
      </c>
      <c r="AA169" s="11">
        <f t="shared" si="184"/>
        <v>3.9977777894057613</v>
      </c>
      <c r="AB169" s="11">
        <f t="shared" si="184"/>
        <v>3.8634275374116163</v>
      </c>
      <c r="AD169" s="40">
        <f t="shared" si="153"/>
        <v>-1.8341980752585196</v>
      </c>
      <c r="AE169" s="40">
        <f t="shared" si="154"/>
        <v>-8.9098657976161011E-2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33.611923724291351</v>
      </c>
      <c r="C170" s="11">
        <f t="shared" si="146"/>
        <v>31.357532092217003</v>
      </c>
      <c r="D170" s="11">
        <f t="shared" si="146"/>
        <v>31.522914436562427</v>
      </c>
      <c r="E170" s="11">
        <f t="shared" si="146"/>
        <v>32.111640429522858</v>
      </c>
      <c r="F170" s="11">
        <f t="shared" si="146"/>
        <v>32.897439310638831</v>
      </c>
      <c r="H170" s="40">
        <f t="shared" si="147"/>
        <v>-1.2751235815566919</v>
      </c>
      <c r="I170" s="40">
        <f t="shared" si="148"/>
        <v>0.28493917172327521</v>
      </c>
      <c r="L170" s="10" t="str">
        <f t="shared" ref="L170:Q170" si="185">L25</f>
        <v>61 Caring personal service occupations</v>
      </c>
      <c r="M170" s="11">
        <f t="shared" si="185"/>
        <v>4.2336782685535255</v>
      </c>
      <c r="N170" s="11">
        <f t="shared" si="185"/>
        <v>4.2328400685670697</v>
      </c>
      <c r="O170" s="11">
        <f t="shared" si="185"/>
        <v>4.0563692162638727</v>
      </c>
      <c r="P170" s="11">
        <f t="shared" si="185"/>
        <v>4.7319149286940014</v>
      </c>
      <c r="Q170" s="11">
        <f t="shared" si="185"/>
        <v>5.276283454206534</v>
      </c>
      <c r="S170" s="40">
        <f t="shared" si="150"/>
        <v>-0.85200747626139606</v>
      </c>
      <c r="T170" s="40">
        <f t="shared" si="151"/>
        <v>1.7683444095309975</v>
      </c>
      <c r="W170" s="10" t="str">
        <f t="shared" ref="W170:AB170" si="186">W25</f>
        <v>61 Caring personal service occupations</v>
      </c>
      <c r="X170" s="11">
        <f t="shared" si="186"/>
        <v>29.378245455737815</v>
      </c>
      <c r="Y170" s="11">
        <f t="shared" si="186"/>
        <v>27.124692023649924</v>
      </c>
      <c r="Z170" s="11">
        <f t="shared" si="186"/>
        <v>27.466545220298546</v>
      </c>
      <c r="AA170" s="11">
        <f t="shared" si="186"/>
        <v>27.379725500828844</v>
      </c>
      <c r="AB170" s="11">
        <f t="shared" si="186"/>
        <v>27.621155856432289</v>
      </c>
      <c r="AD170" s="40">
        <f t="shared" si="153"/>
        <v>-1.3367002098565561</v>
      </c>
      <c r="AE170" s="40">
        <f t="shared" si="154"/>
        <v>3.7428796095029249E-2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10.6944696784219</v>
      </c>
      <c r="C171" s="11">
        <f t="shared" si="146"/>
        <v>11.350317753432382</v>
      </c>
      <c r="D171" s="11">
        <f t="shared" si="146"/>
        <v>10.629285017834826</v>
      </c>
      <c r="E171" s="11">
        <f t="shared" si="146"/>
        <v>9.4788030748209753</v>
      </c>
      <c r="F171" s="11">
        <f t="shared" si="146"/>
        <v>9.4293498035795746</v>
      </c>
      <c r="H171" s="40">
        <f t="shared" si="147"/>
        <v>-0.12220179401939424</v>
      </c>
      <c r="I171" s="40">
        <f t="shared" si="148"/>
        <v>-0.7953917841836966</v>
      </c>
      <c r="L171" s="10" t="str">
        <f t="shared" ref="L171:Q171" si="187">L26</f>
        <v>62 Leisure, travel and related personal service occupations</v>
      </c>
      <c r="M171" s="11">
        <f t="shared" si="187"/>
        <v>3.1085815266615926</v>
      </c>
      <c r="N171" s="11">
        <f t="shared" si="187"/>
        <v>3.3671249699476982</v>
      </c>
      <c r="O171" s="11">
        <f t="shared" si="187"/>
        <v>3.3768891611617433</v>
      </c>
      <c r="P171" s="11">
        <f t="shared" si="187"/>
        <v>3.0590570710005354</v>
      </c>
      <c r="Q171" s="11">
        <f t="shared" si="187"/>
        <v>3.2114840573684917</v>
      </c>
      <c r="S171" s="40">
        <f t="shared" si="150"/>
        <v>1.6695517641658775</v>
      </c>
      <c r="T171" s="40">
        <f t="shared" si="151"/>
        <v>-0.33425190177390762</v>
      </c>
      <c r="W171" s="10" t="str">
        <f t="shared" ref="W171:AB171" si="188">W26</f>
        <v>62 Leisure, travel and related personal service occupations</v>
      </c>
      <c r="X171" s="11">
        <f t="shared" si="188"/>
        <v>7.5858881517603098</v>
      </c>
      <c r="Y171" s="11">
        <f t="shared" si="188"/>
        <v>7.983192783484685</v>
      </c>
      <c r="Z171" s="11">
        <f t="shared" si="188"/>
        <v>7.2523958566730906</v>
      </c>
      <c r="AA171" s="11">
        <f t="shared" si="188"/>
        <v>6.419746003820439</v>
      </c>
      <c r="AB171" s="11">
        <f t="shared" si="188"/>
        <v>6.2178657462110838</v>
      </c>
      <c r="AD171" s="40">
        <f t="shared" si="153"/>
        <v>-0.89512611437281286</v>
      </c>
      <c r="AE171" s="40">
        <f t="shared" si="154"/>
        <v>-1.0207886038370861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0.5821506972067142</v>
      </c>
      <c r="C172" s="11">
        <f t="shared" si="146"/>
        <v>0.52557261517291276</v>
      </c>
      <c r="D172" s="11">
        <f t="shared" si="146"/>
        <v>0.62673230960444826</v>
      </c>
      <c r="E172" s="11">
        <f t="shared" si="146"/>
        <v>0.47631168058356205</v>
      </c>
      <c r="F172" s="11">
        <f t="shared" si="146"/>
        <v>0.50620428766659598</v>
      </c>
      <c r="H172" s="40">
        <f t="shared" si="147"/>
        <v>1.4867470855653986</v>
      </c>
      <c r="I172" s="40">
        <f t="shared" si="148"/>
        <v>-1.4137723206747665</v>
      </c>
      <c r="L172" s="10" t="str">
        <f t="shared" ref="L172:Q172" si="189">L27</f>
        <v>63 Community and civil enforcement occupations</v>
      </c>
      <c r="M172" s="11">
        <f t="shared" si="189"/>
        <v>0.42573686870774924</v>
      </c>
      <c r="N172" s="11">
        <f t="shared" si="189"/>
        <v>0.33471220255684853</v>
      </c>
      <c r="O172" s="11">
        <f t="shared" si="189"/>
        <v>0.47636985276745469</v>
      </c>
      <c r="P172" s="11">
        <f t="shared" si="189"/>
        <v>0.27472072767948802</v>
      </c>
      <c r="Q172" s="11">
        <f t="shared" si="189"/>
        <v>0.30985162729902266</v>
      </c>
      <c r="S172" s="40">
        <f t="shared" si="150"/>
        <v>2.2729072429542585</v>
      </c>
      <c r="T172" s="40">
        <f t="shared" si="151"/>
        <v>-2.8266218637759688</v>
      </c>
      <c r="W172" s="10" t="str">
        <f t="shared" ref="W172:AB172" si="190">W27</f>
        <v>63 Community and civil enforcement occupations</v>
      </c>
      <c r="X172" s="11">
        <f t="shared" si="190"/>
        <v>0.15641382849896482</v>
      </c>
      <c r="Y172" s="11">
        <f t="shared" si="190"/>
        <v>0.19086041261606396</v>
      </c>
      <c r="Z172" s="11">
        <f t="shared" si="190"/>
        <v>0.15036245683699298</v>
      </c>
      <c r="AA172" s="11">
        <f t="shared" si="190"/>
        <v>0.20159095290407411</v>
      </c>
      <c r="AB172" s="11">
        <f t="shared" si="190"/>
        <v>0.19635266036757329</v>
      </c>
      <c r="AD172" s="40">
        <f t="shared" si="153"/>
        <v>-0.78602421497592223</v>
      </c>
      <c r="AE172" s="40">
        <f t="shared" si="154"/>
        <v>1.7950105639640057</v>
      </c>
    </row>
    <row r="173" spans="1:31" x14ac:dyDescent="0.2">
      <c r="A173" s="10" t="str">
        <f t="shared" si="142"/>
        <v>71 Sales occupations</v>
      </c>
      <c r="B173" s="11">
        <f t="shared" si="142"/>
        <v>47.905002120359619</v>
      </c>
      <c r="C173" s="11">
        <f t="shared" si="146"/>
        <v>42.371397183233768</v>
      </c>
      <c r="D173" s="11">
        <f t="shared" si="146"/>
        <v>42.756056972206558</v>
      </c>
      <c r="E173" s="11">
        <f t="shared" si="146"/>
        <v>42.523452953581831</v>
      </c>
      <c r="F173" s="11">
        <f t="shared" si="146"/>
        <v>41.839607514982774</v>
      </c>
      <c r="H173" s="40">
        <f t="shared" si="147"/>
        <v>-2.248516590354821</v>
      </c>
      <c r="I173" s="40">
        <f t="shared" si="148"/>
        <v>-0.14434525395498055</v>
      </c>
      <c r="L173" s="10" t="str">
        <f t="shared" ref="L173:Q173" si="191">L28</f>
        <v>71 Sales occupations</v>
      </c>
      <c r="M173" s="11">
        <f t="shared" si="191"/>
        <v>14.678591553434687</v>
      </c>
      <c r="N173" s="11">
        <f t="shared" si="191"/>
        <v>13.868718732767853</v>
      </c>
      <c r="O173" s="11">
        <f t="shared" si="191"/>
        <v>13.667893958980359</v>
      </c>
      <c r="P173" s="11">
        <f t="shared" si="191"/>
        <v>13.547761433895811</v>
      </c>
      <c r="Q173" s="11">
        <f t="shared" si="191"/>
        <v>13.796095314683336</v>
      </c>
      <c r="S173" s="40">
        <f t="shared" si="150"/>
        <v>-1.4166792949466989</v>
      </c>
      <c r="T173" s="40">
        <f t="shared" si="151"/>
        <v>6.2259560113719914E-2</v>
      </c>
      <c r="W173" s="10" t="str">
        <f t="shared" ref="W173:AB173" si="192">W28</f>
        <v>71 Sales occupations</v>
      </c>
      <c r="X173" s="11">
        <f t="shared" si="192"/>
        <v>33.226410566924876</v>
      </c>
      <c r="Y173" s="11">
        <f t="shared" si="192"/>
        <v>28.502678450465957</v>
      </c>
      <c r="Z173" s="11">
        <f t="shared" si="192"/>
        <v>29.088163013226154</v>
      </c>
      <c r="AA173" s="11">
        <f t="shared" si="192"/>
        <v>28.975691519685995</v>
      </c>
      <c r="AB173" s="11">
        <f t="shared" si="192"/>
        <v>28.043512200299421</v>
      </c>
      <c r="AD173" s="40">
        <f t="shared" si="153"/>
        <v>-2.6252011293981803</v>
      </c>
      <c r="AE173" s="40">
        <f t="shared" si="154"/>
        <v>-0.24352972412329255</v>
      </c>
    </row>
    <row r="174" spans="1:31" x14ac:dyDescent="0.2">
      <c r="A174" s="10" t="str">
        <f t="shared" si="142"/>
        <v>72 Customer service occupations</v>
      </c>
      <c r="B174" s="11">
        <f t="shared" si="142"/>
        <v>8.2742482733071903</v>
      </c>
      <c r="C174" s="11">
        <f t="shared" si="146"/>
        <v>8.492893889841163</v>
      </c>
      <c r="D174" s="11">
        <f t="shared" si="146"/>
        <v>8.8595974095860566</v>
      </c>
      <c r="E174" s="11">
        <f t="shared" si="146"/>
        <v>9.7585862780441204</v>
      </c>
      <c r="F174" s="11">
        <f t="shared" si="146"/>
        <v>11.003687527936783</v>
      </c>
      <c r="H174" s="40">
        <f t="shared" si="147"/>
        <v>1.3764520697443494</v>
      </c>
      <c r="I174" s="40">
        <f t="shared" si="148"/>
        <v>1.4553493810189666</v>
      </c>
      <c r="L174" s="10" t="str">
        <f t="shared" ref="L174:Q174" si="193">L29</f>
        <v>72 Customer service occupations</v>
      </c>
      <c r="M174" s="11">
        <f t="shared" si="193"/>
        <v>3.2238800744692213</v>
      </c>
      <c r="N174" s="11">
        <f t="shared" si="193"/>
        <v>2.9655808870562348</v>
      </c>
      <c r="O174" s="11">
        <f t="shared" si="193"/>
        <v>3.5486280740150518</v>
      </c>
      <c r="P174" s="11">
        <f t="shared" si="193"/>
        <v>4.335827149624139</v>
      </c>
      <c r="Q174" s="11">
        <f t="shared" si="193"/>
        <v>5.1363440002811283</v>
      </c>
      <c r="S174" s="40">
        <f t="shared" si="150"/>
        <v>1.9380499052901401</v>
      </c>
      <c r="T174" s="40">
        <f t="shared" si="151"/>
        <v>2.4958405166453757</v>
      </c>
      <c r="W174" s="10" t="str">
        <f t="shared" ref="W174:AB174" si="194">W29</f>
        <v>72 Customer service occupations</v>
      </c>
      <c r="X174" s="11">
        <f t="shared" si="194"/>
        <v>5.0503681988379583</v>
      </c>
      <c r="Y174" s="11">
        <f t="shared" si="194"/>
        <v>5.5273130027849326</v>
      </c>
      <c r="Z174" s="11">
        <f t="shared" si="194"/>
        <v>5.3109693355710013</v>
      </c>
      <c r="AA174" s="11">
        <f t="shared" si="194"/>
        <v>5.4227591284199779</v>
      </c>
      <c r="AB174" s="11">
        <f t="shared" si="194"/>
        <v>5.8673435276556427</v>
      </c>
      <c r="AD174" s="40">
        <f t="shared" si="153"/>
        <v>1.0113441916429045</v>
      </c>
      <c r="AE174" s="40">
        <f>IF(AB$151-Z$151 &lt;&gt; 0,(EXP(LN(AB174/Z174)/(AB$151-Z$151))-1)*100,0)</f>
        <v>0.6663946811870769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20.497099930923987</v>
      </c>
      <c r="C175" s="11">
        <f t="shared" si="146"/>
        <v>18.906034236853177</v>
      </c>
      <c r="D175" s="11">
        <f t="shared" si="146"/>
        <v>16.548158285916536</v>
      </c>
      <c r="E175" s="11">
        <f t="shared" si="146"/>
        <v>16.690833546897071</v>
      </c>
      <c r="F175" s="11">
        <f t="shared" si="146"/>
        <v>15.005377884399907</v>
      </c>
      <c r="H175" s="40">
        <f t="shared" si="147"/>
        <v>-4.1898655576502524</v>
      </c>
      <c r="I175" s="40">
        <f t="shared" si="148"/>
        <v>-0.65031723388023766</v>
      </c>
      <c r="L175" s="10" t="str">
        <f t="shared" ref="L175:Q175" si="195">L30</f>
        <v>81 Process, plant and machine operatives</v>
      </c>
      <c r="M175" s="11">
        <f t="shared" si="195"/>
        <v>16.923765414781563</v>
      </c>
      <c r="N175" s="11">
        <f t="shared" si="195"/>
        <v>15.288936964055427</v>
      </c>
      <c r="O175" s="11">
        <f t="shared" si="195"/>
        <v>13.628021809697499</v>
      </c>
      <c r="P175" s="11">
        <f t="shared" si="195"/>
        <v>13.534686995065639</v>
      </c>
      <c r="Q175" s="11">
        <f t="shared" si="195"/>
        <v>12.101904782517746</v>
      </c>
      <c r="S175" s="40">
        <f t="shared" si="150"/>
        <v>-4.239332508632665</v>
      </c>
      <c r="T175" s="40">
        <f t="shared" si="151"/>
        <v>-0.788642037338394</v>
      </c>
      <c r="W175" s="10" t="str">
        <f t="shared" ref="W175:AB175" si="196">W30</f>
        <v>81 Process, plant and machine operatives</v>
      </c>
      <c r="X175" s="11">
        <f t="shared" si="196"/>
        <v>3.5733345161424332</v>
      </c>
      <c r="Y175" s="11">
        <f t="shared" si="196"/>
        <v>3.6170972727977264</v>
      </c>
      <c r="Z175" s="11">
        <f t="shared" si="196"/>
        <v>2.9201364762190094</v>
      </c>
      <c r="AA175" s="11">
        <f t="shared" si="196"/>
        <v>3.1561465518314247</v>
      </c>
      <c r="AB175" s="11">
        <f t="shared" si="196"/>
        <v>2.9034731018821676</v>
      </c>
      <c r="AD175" s="40">
        <f t="shared" si="153"/>
        <v>-3.956960692930156</v>
      </c>
      <c r="AE175" s="40">
        <f t="shared" si="154"/>
        <v>-3.8144135703488402E-2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17.778560622425232</v>
      </c>
      <c r="C176" s="11">
        <f t="shared" si="146"/>
        <v>21.33316791771556</v>
      </c>
      <c r="D176" s="11">
        <f t="shared" si="146"/>
        <v>19.103027350838783</v>
      </c>
      <c r="E176" s="11">
        <f t="shared" si="146"/>
        <v>18.383488979170192</v>
      </c>
      <c r="F176" s="11">
        <f t="shared" si="146"/>
        <v>17.085125592016425</v>
      </c>
      <c r="H176" s="40">
        <f t="shared" si="147"/>
        <v>1.447446518968043</v>
      </c>
      <c r="I176" s="40">
        <f t="shared" si="148"/>
        <v>-0.74149450391286509</v>
      </c>
      <c r="L176" s="10" t="str">
        <f t="shared" ref="L176:Q176" si="197">L31</f>
        <v>82 Transport and mobile machine drivers and operatives</v>
      </c>
      <c r="M176" s="11">
        <f t="shared" si="197"/>
        <v>17.165911255237084</v>
      </c>
      <c r="N176" s="11">
        <f t="shared" si="197"/>
        <v>20.725155317757846</v>
      </c>
      <c r="O176" s="11">
        <f t="shared" si="197"/>
        <v>18.605391663602017</v>
      </c>
      <c r="P176" s="11">
        <f t="shared" si="197"/>
        <v>17.76552878541391</v>
      </c>
      <c r="Q176" s="11">
        <f t="shared" si="197"/>
        <v>16.413633788922908</v>
      </c>
      <c r="S176" s="40">
        <f t="shared" si="150"/>
        <v>1.6235567364177861</v>
      </c>
      <c r="T176" s="40">
        <f t="shared" si="151"/>
        <v>-0.83211258403633748</v>
      </c>
      <c r="W176" s="10" t="str">
        <f t="shared" ref="W176:AB176" si="198">W31</f>
        <v>82 Transport and mobile machine drivers and operatives</v>
      </c>
      <c r="X176" s="11">
        <f t="shared" si="198"/>
        <v>0.61264936718819007</v>
      </c>
      <c r="Y176" s="11">
        <f t="shared" si="198"/>
        <v>0.60801259995771473</v>
      </c>
      <c r="Z176" s="11">
        <f t="shared" si="198"/>
        <v>0.49763568723678381</v>
      </c>
      <c r="AA176" s="11">
        <f t="shared" si="198"/>
        <v>0.61796019375628763</v>
      </c>
      <c r="AB176" s="11">
        <f t="shared" si="198"/>
        <v>0.67149180309347645</v>
      </c>
      <c r="AD176" s="40">
        <f t="shared" si="153"/>
        <v>-4.0732113779308303</v>
      </c>
      <c r="AE176" s="40">
        <f t="shared" si="154"/>
        <v>2.0176416911209749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8.7079014188987074</v>
      </c>
      <c r="C177" s="11">
        <f t="shared" si="146"/>
        <v>7.6248517810092729</v>
      </c>
      <c r="D177" s="11">
        <f t="shared" si="146"/>
        <v>6.6571559097656925</v>
      </c>
      <c r="E177" s="11">
        <f t="shared" si="146"/>
        <v>11.281650083798207</v>
      </c>
      <c r="F177" s="11">
        <f t="shared" si="146"/>
        <v>12.585637080611781</v>
      </c>
      <c r="H177" s="40">
        <f t="shared" si="147"/>
        <v>-5.2290912889175427</v>
      </c>
      <c r="I177" s="40">
        <f t="shared" si="148"/>
        <v>4.3371809289258989</v>
      </c>
      <c r="L177" s="10" t="str">
        <f t="shared" ref="L177:Q178" si="199">L32</f>
        <v>91 Elementary trades and related occupations</v>
      </c>
      <c r="M177" s="11">
        <f t="shared" si="199"/>
        <v>6.8295019132610362</v>
      </c>
      <c r="N177" s="11">
        <f t="shared" si="199"/>
        <v>6.121772474320518</v>
      </c>
      <c r="O177" s="11">
        <f t="shared" si="199"/>
        <v>5.5042261686008285</v>
      </c>
      <c r="P177" s="11">
        <f t="shared" si="199"/>
        <v>7.2640023544221242</v>
      </c>
      <c r="Q177" s="11">
        <f t="shared" si="199"/>
        <v>7.7271708075943941</v>
      </c>
      <c r="S177" s="40">
        <f t="shared" si="150"/>
        <v>-4.2229518514610431</v>
      </c>
      <c r="T177" s="40">
        <f t="shared" si="151"/>
        <v>2.2872767035807984</v>
      </c>
      <c r="W177" s="10" t="str">
        <f t="shared" ref="W177:AB178" si="200">W32</f>
        <v>91 Elementary trades and related occupations</v>
      </c>
      <c r="X177" s="11">
        <f t="shared" si="200"/>
        <v>1.8783995056376894</v>
      </c>
      <c r="Y177" s="11">
        <f t="shared" si="200"/>
        <v>1.5030793066887513</v>
      </c>
      <c r="Z177" s="11">
        <f t="shared" si="200"/>
        <v>1.1529297411648507</v>
      </c>
      <c r="AA177" s="11">
        <f t="shared" si="200"/>
        <v>4.0176477293760726</v>
      </c>
      <c r="AB177" s="11">
        <f t="shared" si="200"/>
        <v>4.8584662730173793</v>
      </c>
      <c r="AD177" s="40">
        <f t="shared" si="153"/>
        <v>-9.3009004538888274</v>
      </c>
      <c r="AE177" s="40">
        <f t="shared" si="154"/>
        <v>10.064286685800038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51.673327938642913</v>
      </c>
      <c r="C178" s="11">
        <f t="shared" si="146"/>
        <v>48.780495954401623</v>
      </c>
      <c r="D178" s="11">
        <f t="shared" si="146"/>
        <v>46.043680233326612</v>
      </c>
      <c r="E178" s="11">
        <f t="shared" si="146"/>
        <v>41.028598611132381</v>
      </c>
      <c r="F178" s="11">
        <f t="shared" si="146"/>
        <v>38.731171412570085</v>
      </c>
      <c r="H178" s="40">
        <f>IF(D$151-B$151 &lt;&gt; 0,(EXP(LN(D178/B178)/(D$151-B$151))-1)*100,0)</f>
        <v>-2.2806162901577332</v>
      </c>
      <c r="I178" s="40">
        <f t="shared" ref="I178" si="201">IF(F$151-D$151 &lt;&gt; 0,(EXP(LN(F178/D178)/(F$151-D$151))-1)*100,0)</f>
        <v>-1.1463506013083991</v>
      </c>
      <c r="L178" s="10" t="str">
        <f t="shared" si="199"/>
        <v>92 Elementary administration and service occupations</v>
      </c>
      <c r="M178" s="11">
        <f t="shared" si="199"/>
        <v>24.932701028718771</v>
      </c>
      <c r="N178" s="11">
        <f t="shared" si="199"/>
        <v>25.569316119848285</v>
      </c>
      <c r="O178" s="11">
        <f t="shared" si="199"/>
        <v>24.057611575659294</v>
      </c>
      <c r="P178" s="11">
        <f t="shared" si="199"/>
        <v>23.031855860675599</v>
      </c>
      <c r="Q178" s="11">
        <f t="shared" si="199"/>
        <v>21.232098069672169</v>
      </c>
      <c r="S178" s="40">
        <f t="shared" ref="S178" si="202">IF(O$151-M$151 &lt;&gt; 0,(EXP(LN(O178/M178)/(O$151-M$151))-1)*100,0)</f>
        <v>-0.71202897747183469</v>
      </c>
      <c r="T178" s="40">
        <f t="shared" ref="T178" si="203">IF(Q$151-O$151 &lt;&gt; 0,(EXP(LN(Q178/O178)/(Q$151-O$151))-1)*100,0)</f>
        <v>-0.82945646576246812</v>
      </c>
      <c r="W178" s="10" t="str">
        <f t="shared" si="200"/>
        <v>92 Elementary administration and service occupations</v>
      </c>
      <c r="X178" s="11">
        <f t="shared" si="200"/>
        <v>26.740626909924153</v>
      </c>
      <c r="Y178" s="11">
        <f t="shared" si="200"/>
        <v>23.211179834553338</v>
      </c>
      <c r="Z178" s="11">
        <f t="shared" si="200"/>
        <v>21.986068657667296</v>
      </c>
      <c r="AA178" s="11">
        <f t="shared" si="200"/>
        <v>17.996742750456793</v>
      </c>
      <c r="AB178" s="11">
        <f t="shared" si="200"/>
        <v>17.499073342897841</v>
      </c>
      <c r="AD178" s="40">
        <f t="shared" ref="AD178" si="204">IF(Z$151-X$151 &lt;&gt; 0,(EXP(LN(Z178/X178)/(Z$151-X$151))-1)*100,0)</f>
        <v>-3.8398351835475464</v>
      </c>
      <c r="AE178" s="40">
        <f t="shared" ref="AE178" si="205">IF(AB$151-Z$151 &lt;&gt; 0,(EXP(LN(AB178/Z178)/(AB$151-Z$151))-1)*100,0)</f>
        <v>-1.510220585519817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489.71100000000001</v>
      </c>
      <c r="C180" s="34">
        <f t="shared" si="206"/>
        <v>483.57499999999982</v>
      </c>
      <c r="D180" s="34">
        <f t="shared" si="206"/>
        <v>478.92600000000022</v>
      </c>
      <c r="E180" s="34">
        <f t="shared" si="206"/>
        <v>482.75099999999975</v>
      </c>
      <c r="F180" s="34">
        <f t="shared" si="206"/>
        <v>492.77800000000019</v>
      </c>
      <c r="H180" s="43">
        <f>IF(D$151-B$151 &lt;&gt; 0,(EXP(LN(D180/B180)/(D$151-B$151))-1)*100,0)</f>
        <v>-0.44439610986766187</v>
      </c>
      <c r="I180" s="43">
        <f t="shared" si="148"/>
        <v>0.1902652511108327</v>
      </c>
      <c r="L180" s="231" t="str">
        <f t="shared" ref="L180:Q180" si="207">L35</f>
        <v>All occupations</v>
      </c>
      <c r="M180" s="34">
        <f t="shared" si="207"/>
        <v>252.94457324179967</v>
      </c>
      <c r="N180" s="34">
        <f t="shared" si="207"/>
        <v>255.49920781538674</v>
      </c>
      <c r="O180" s="34">
        <f t="shared" si="207"/>
        <v>246.03070411508367</v>
      </c>
      <c r="P180" s="34">
        <f t="shared" si="207"/>
        <v>246.35238384990242</v>
      </c>
      <c r="Q180" s="34">
        <f t="shared" si="207"/>
        <v>248.57290530225609</v>
      </c>
      <c r="S180" s="43">
        <f t="shared" ref="S180" si="208">IF(O$151-M$151 &lt;&gt; 0,(EXP(LN(O180/M180)/(O$151-M$151))-1)*100,0)</f>
        <v>-0.55274759788024319</v>
      </c>
      <c r="T180" s="43">
        <f t="shared" ref="T180" si="209">IF(Q$151-O$151 &lt;&gt; 0,(EXP(LN(Q180/O180)/(Q$151-O$151))-1)*100,0)</f>
        <v>6.8555771314260383E-2</v>
      </c>
      <c r="W180" s="231" t="str">
        <f t="shared" ref="W180:AB180" si="210">W35</f>
        <v>All occupations</v>
      </c>
      <c r="X180" s="34">
        <f t="shared" si="210"/>
        <v>236.7664267582004</v>
      </c>
      <c r="Y180" s="34">
        <f t="shared" si="210"/>
        <v>228.07579218461302</v>
      </c>
      <c r="Z180" s="34">
        <f t="shared" si="210"/>
        <v>232.89529588491627</v>
      </c>
      <c r="AA180" s="34">
        <f t="shared" si="210"/>
        <v>236.39861615009741</v>
      </c>
      <c r="AB180" s="34">
        <f t="shared" si="210"/>
        <v>244.2050946977441</v>
      </c>
      <c r="AD180" s="43">
        <f t="shared" ref="AD180" si="211">IF(Z$151-X$151 &lt;&gt; 0,(EXP(LN(Z180/X180)/(Z$151-X$151))-1)*100,0)</f>
        <v>-0.32915978512387811</v>
      </c>
      <c r="AE180" s="43">
        <f t="shared" ref="AE180" si="212">IF(AB$151-Z$151 &lt;&gt; 0,(EXP(LN(AB180/Z180)/(AB$151-Z$151))-1)*100,0)</f>
        <v>0.31662985394045329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North East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36.006205962267231</v>
      </c>
      <c r="C7" s="31">
        <f>'Occ T1'!C8</f>
        <v>39.967668672295609</v>
      </c>
      <c r="D7" s="31">
        <f>'Occ T1'!D8</f>
        <v>40.37061373720806</v>
      </c>
      <c r="E7" s="31">
        <f>'Occ T1'!E8</f>
        <v>37.720803267887426</v>
      </c>
      <c r="F7" s="31">
        <f>'Occ T1'!F8</f>
        <v>41.383938326391622</v>
      </c>
      <c r="H7" s="31">
        <f>C7-B7</f>
        <v>3.9614627100283784</v>
      </c>
      <c r="I7" s="31">
        <f>D7-C7</f>
        <v>0.4029450649124513</v>
      </c>
      <c r="J7" s="31">
        <f>E7-D7</f>
        <v>-2.6498104693206344</v>
      </c>
      <c r="K7" s="31">
        <f>F7-E7</f>
        <v>3.6631350585041957</v>
      </c>
      <c r="L7" s="31">
        <f>F7-D7</f>
        <v>1.0133245891835614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21.732746128315462</v>
      </c>
      <c r="C8" s="32">
        <f>'Occ T2'!C8</f>
        <v>24.6835989163352</v>
      </c>
      <c r="D8" s="32">
        <f>'Occ T2'!D8</f>
        <v>25.494593563241615</v>
      </c>
      <c r="E8" s="32">
        <f>'Occ T2'!E8</f>
        <v>22.592914136774038</v>
      </c>
      <c r="F8" s="32">
        <f>'Occ T2'!F8</f>
        <v>24.310195085041141</v>
      </c>
      <c r="H8" s="31">
        <f t="shared" ref="H8:H9" si="0">C8-B8</f>
        <v>2.9508527880197377</v>
      </c>
      <c r="I8" s="31">
        <f t="shared" ref="I8:I9" si="1">D8-C8</f>
        <v>0.81099464690641554</v>
      </c>
      <c r="J8" s="31">
        <f t="shared" ref="J8:J9" si="2">E8-D8</f>
        <v>-2.9016794264675774</v>
      </c>
      <c r="K8" s="31">
        <f t="shared" ref="K8:K9" si="3">F8-E8</f>
        <v>1.7172809482671028</v>
      </c>
      <c r="L8" s="31">
        <f t="shared" ref="L8:L49" si="4">F8-D8</f>
        <v>-1.1843984782004746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14.273459833951767</v>
      </c>
      <c r="C9" s="32">
        <f>'Occ T2'!C9</f>
        <v>15.284069755960411</v>
      </c>
      <c r="D9" s="32">
        <f>'Occ T2'!D9</f>
        <v>14.876020173966445</v>
      </c>
      <c r="E9" s="32">
        <f>'Occ T2'!E9</f>
        <v>15.127889131113388</v>
      </c>
      <c r="F9" s="32">
        <f>'Occ T2'!F9</f>
        <v>17.073743241350481</v>
      </c>
      <c r="H9" s="31">
        <f t="shared" si="0"/>
        <v>1.0106099220086442</v>
      </c>
      <c r="I9" s="31">
        <f t="shared" si="1"/>
        <v>-0.40804958199396602</v>
      </c>
      <c r="J9" s="31">
        <f t="shared" si="2"/>
        <v>0.25186895714694302</v>
      </c>
      <c r="K9" s="31">
        <f t="shared" si="3"/>
        <v>1.945854110237093</v>
      </c>
      <c r="L9" s="31">
        <f t="shared" si="4"/>
        <v>2.197723067384036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90.125276635320617</v>
      </c>
      <c r="C11" s="31">
        <f>'Occ T1'!C9</f>
        <v>92.878705546459884</v>
      </c>
      <c r="D11" s="31">
        <f>'Occ T1'!D9</f>
        <v>99.214198883941705</v>
      </c>
      <c r="E11" s="31">
        <f>'Occ T1'!E9</f>
        <v>105.21704171510396</v>
      </c>
      <c r="F11" s="31">
        <f>'Occ T1'!F9</f>
        <v>115.15818535814142</v>
      </c>
      <c r="H11" s="31">
        <f>C11-B11</f>
        <v>2.7534289111392667</v>
      </c>
      <c r="I11" s="31">
        <f t="shared" ref="I11:I49" si="5">D11-C11</f>
        <v>6.3354933374818216</v>
      </c>
      <c r="J11" s="31">
        <f>E11-D11</f>
        <v>6.0028428311622548</v>
      </c>
      <c r="K11" s="31">
        <f>F11-E11</f>
        <v>9.9411436430374636</v>
      </c>
      <c r="L11" s="31">
        <f t="shared" si="4"/>
        <v>15.943986474199718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21.426021449350184</v>
      </c>
      <c r="C12" s="10">
        <f>'Occ T2'!C10</f>
        <v>22.37568539968057</v>
      </c>
      <c r="D12" s="10">
        <f>'Occ T2'!D10</f>
        <v>23.46501028467237</v>
      </c>
      <c r="E12" s="10">
        <f>'Occ T2'!E10</f>
        <v>28.440045818154424</v>
      </c>
      <c r="F12" s="10">
        <f>'Occ T2'!F10</f>
        <v>31.879962808876176</v>
      </c>
      <c r="H12" s="11">
        <f t="shared" ref="H12:K14" si="6">C12-B12</f>
        <v>0.94966395033038609</v>
      </c>
      <c r="I12" s="31">
        <f t="shared" si="5"/>
        <v>1.0893248849918002</v>
      </c>
      <c r="J12" s="11">
        <f t="shared" si="6"/>
        <v>4.9750355334820533</v>
      </c>
      <c r="K12" s="11">
        <f t="shared" si="6"/>
        <v>3.4399169907217519</v>
      </c>
      <c r="L12" s="31">
        <f t="shared" si="4"/>
        <v>8.4149525242038052</v>
      </c>
    </row>
    <row r="13" spans="1:12" x14ac:dyDescent="0.2">
      <c r="A13" s="10" t="str">
        <f>'Occ T2'!A11</f>
        <v>22 Health professionals</v>
      </c>
      <c r="B13" s="10">
        <f>'Occ T2'!B11</f>
        <v>27.572687353088561</v>
      </c>
      <c r="C13" s="10">
        <f>'Occ T2'!C11</f>
        <v>27.845345060706592</v>
      </c>
      <c r="D13" s="10">
        <f>'Occ T2'!D11</f>
        <v>29.071675612099103</v>
      </c>
      <c r="E13" s="10">
        <f>'Occ T2'!E11</f>
        <v>28.849548232654982</v>
      </c>
      <c r="F13" s="10">
        <f>'Occ T2'!F11</f>
        <v>30.934400308108977</v>
      </c>
      <c r="H13" s="11">
        <f t="shared" si="6"/>
        <v>0.27265770761803054</v>
      </c>
      <c r="I13" s="31">
        <f t="shared" si="5"/>
        <v>1.2263305513925111</v>
      </c>
      <c r="J13" s="11">
        <f t="shared" si="6"/>
        <v>-0.22212737944412098</v>
      </c>
      <c r="K13" s="11">
        <f t="shared" si="6"/>
        <v>2.0848520754539948</v>
      </c>
      <c r="L13" s="31">
        <f t="shared" si="4"/>
        <v>1.8627246960098738</v>
      </c>
    </row>
    <row r="14" spans="1:12" x14ac:dyDescent="0.2">
      <c r="A14" s="10" t="str">
        <f>'Occ T2'!A12</f>
        <v>23 Teaching and other educational professionals</v>
      </c>
      <c r="B14" s="10">
        <f>'Occ T2'!B12</f>
        <v>21.073206393473658</v>
      </c>
      <c r="C14" s="10">
        <f>'Occ T2'!C12</f>
        <v>21.064663212375542</v>
      </c>
      <c r="D14" s="10">
        <f>'Occ T2'!D12</f>
        <v>22.124493247781583</v>
      </c>
      <c r="E14" s="10">
        <f>'Occ T2'!E12</f>
        <v>22.864573174949591</v>
      </c>
      <c r="F14" s="10">
        <f>'Occ T2'!F12</f>
        <v>24.241951647744695</v>
      </c>
      <c r="H14" s="11">
        <f t="shared" si="6"/>
        <v>-8.543181098115582E-3</v>
      </c>
      <c r="I14" s="31">
        <f t="shared" si="5"/>
        <v>1.0598300354060406</v>
      </c>
      <c r="J14" s="11">
        <f t="shared" si="6"/>
        <v>0.74007992716800786</v>
      </c>
      <c r="K14" s="11">
        <f t="shared" si="6"/>
        <v>1.3773784727951046</v>
      </c>
      <c r="L14" s="31">
        <f t="shared" si="4"/>
        <v>2.1174583999631125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20.053361439408224</v>
      </c>
      <c r="C15" s="10">
        <f>'Occ T2'!C13</f>
        <v>21.593011873697176</v>
      </c>
      <c r="D15" s="10">
        <f>'Occ T2'!D13</f>
        <v>24.553019739388649</v>
      </c>
      <c r="E15" s="10">
        <f>'Occ T2'!E13</f>
        <v>25.062874489344967</v>
      </c>
      <c r="F15" s="10">
        <f>'Occ T2'!F13</f>
        <v>28.101870593411583</v>
      </c>
      <c r="H15" s="11">
        <f t="shared" ref="H15" si="7">C15-B15</f>
        <v>1.5396504342889514</v>
      </c>
      <c r="I15" s="31">
        <f t="shared" si="5"/>
        <v>2.9600078656914732</v>
      </c>
      <c r="J15" s="11">
        <f t="shared" ref="J15" si="8">E15-D15</f>
        <v>0.50985474995631819</v>
      </c>
      <c r="K15" s="11">
        <f t="shared" ref="K15" si="9">F15-E15</f>
        <v>3.0389961040666158</v>
      </c>
      <c r="L15" s="31">
        <f t="shared" si="4"/>
        <v>3.548850854022934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51.546924924381941</v>
      </c>
      <c r="C17" s="31">
        <f>'Occ T1'!C10</f>
        <v>53.529641037873461</v>
      </c>
      <c r="D17" s="31">
        <f>'Occ T1'!D10</f>
        <v>56.00172158587965</v>
      </c>
      <c r="E17" s="31">
        <f>'Occ T1'!E10</f>
        <v>58.649800045284394</v>
      </c>
      <c r="F17" s="31">
        <f>'Occ T1'!F10</f>
        <v>63.744357689518701</v>
      </c>
      <c r="H17" s="31">
        <f t="shared" ref="H17:K21" si="10">C17-B17</f>
        <v>1.9827161134915201</v>
      </c>
      <c r="I17" s="31">
        <f t="shared" si="5"/>
        <v>2.4720805480061898</v>
      </c>
      <c r="J17" s="31">
        <f t="shared" si="10"/>
        <v>2.6480784594047435</v>
      </c>
      <c r="K17" s="31">
        <f t="shared" si="10"/>
        <v>5.0945576442343068</v>
      </c>
      <c r="L17" s="31">
        <f t="shared" si="4"/>
        <v>7.7426361036390503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9.0554566906705674</v>
      </c>
      <c r="C18" s="10">
        <f>'Occ T2'!C14</f>
        <v>9.8720265188058907</v>
      </c>
      <c r="D18" s="10">
        <f>'Occ T2'!D14</f>
        <v>10.660548134316841</v>
      </c>
      <c r="E18" s="10">
        <f>'Occ T2'!E14</f>
        <v>9.8510600660076371</v>
      </c>
      <c r="F18" s="10">
        <f>'Occ T2'!F14</f>
        <v>10.271157986011254</v>
      </c>
      <c r="H18" s="11">
        <f t="shared" si="10"/>
        <v>0.81656982813532331</v>
      </c>
      <c r="I18" s="31">
        <f t="shared" si="5"/>
        <v>0.78852161551095001</v>
      </c>
      <c r="J18" s="11">
        <f t="shared" si="10"/>
        <v>-0.80948806830920361</v>
      </c>
      <c r="K18" s="11">
        <f t="shared" si="10"/>
        <v>0.42009792000361657</v>
      </c>
      <c r="L18" s="31">
        <f t="shared" si="4"/>
        <v>-0.38939014830558705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9.6622274795413894</v>
      </c>
      <c r="C19" s="10">
        <f>'Occ T2'!C15</f>
        <v>9.7417880098546465</v>
      </c>
      <c r="D19" s="10">
        <f>'Occ T2'!D15</f>
        <v>10.366699906328211</v>
      </c>
      <c r="E19" s="10">
        <f>'Occ T2'!E15</f>
        <v>16.378111307283991</v>
      </c>
      <c r="F19" s="10">
        <f>'Occ T2'!F15</f>
        <v>18.994297606717303</v>
      </c>
      <c r="H19" s="11">
        <f t="shared" si="10"/>
        <v>7.9560530313257161E-2</v>
      </c>
      <c r="I19" s="31">
        <f t="shared" si="5"/>
        <v>0.62491189647356471</v>
      </c>
      <c r="J19" s="11">
        <f t="shared" si="10"/>
        <v>6.0114114009557795</v>
      </c>
      <c r="K19" s="11">
        <f t="shared" si="10"/>
        <v>2.6161862994333127</v>
      </c>
      <c r="L19" s="31">
        <f t="shared" si="4"/>
        <v>8.6275977003890922</v>
      </c>
    </row>
    <row r="20" spans="1:12" x14ac:dyDescent="0.2">
      <c r="A20" s="10" t="str">
        <f>'Occ T2'!A16</f>
        <v>33 Protective service occupations</v>
      </c>
      <c r="B20" s="10">
        <f>'Occ T2'!B16</f>
        <v>6.3572759436806416</v>
      </c>
      <c r="C20" s="10">
        <f>'Occ T2'!C16</f>
        <v>6.7089345467370745</v>
      </c>
      <c r="D20" s="10">
        <f>'Occ T2'!D16</f>
        <v>7.0349632192483194</v>
      </c>
      <c r="E20" s="10">
        <f>'Occ T2'!E16</f>
        <v>5.6099252766137422</v>
      </c>
      <c r="F20" s="10">
        <f>'Occ T2'!F16</f>
        <v>5.9388024787928382</v>
      </c>
      <c r="H20" s="11">
        <f t="shared" si="10"/>
        <v>0.35165860305643282</v>
      </c>
      <c r="I20" s="31">
        <f t="shared" si="5"/>
        <v>0.3260286725112449</v>
      </c>
      <c r="J20" s="11">
        <f t="shared" si="10"/>
        <v>-1.4250379426345772</v>
      </c>
      <c r="K20" s="11">
        <f t="shared" si="10"/>
        <v>0.328877202179096</v>
      </c>
      <c r="L20" s="31">
        <f t="shared" si="4"/>
        <v>-1.0961607404554812</v>
      </c>
    </row>
    <row r="21" spans="1:12" x14ac:dyDescent="0.2">
      <c r="A21" s="10" t="str">
        <f>'Occ T2'!A17</f>
        <v>34 Culture, media and sports occupations</v>
      </c>
      <c r="B21" s="10">
        <f>'Occ T2'!B17</f>
        <v>5.8966157276684088</v>
      </c>
      <c r="C21" s="10">
        <f>'Occ T2'!C17</f>
        <v>6.1131088434724585</v>
      </c>
      <c r="D21" s="10">
        <f>'Occ T2'!D17</f>
        <v>5.7434457670382706</v>
      </c>
      <c r="E21" s="10">
        <f>'Occ T2'!E17</f>
        <v>4.9313016564065997</v>
      </c>
      <c r="F21" s="10">
        <f>'Occ T2'!F17</f>
        <v>5.4450508046056658</v>
      </c>
      <c r="H21" s="11">
        <f t="shared" si="10"/>
        <v>0.21649311580404973</v>
      </c>
      <c r="I21" s="31">
        <f t="shared" si="5"/>
        <v>-0.36966307643418794</v>
      </c>
      <c r="J21" s="11">
        <f t="shared" si="10"/>
        <v>-0.81214411063167091</v>
      </c>
      <c r="K21" s="11">
        <f t="shared" si="10"/>
        <v>0.51374914819906614</v>
      </c>
      <c r="L21" s="31">
        <f t="shared" si="4"/>
        <v>-0.29839496243260477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20.575349082820935</v>
      </c>
      <c r="C22" s="10">
        <f>'Occ T2'!C18</f>
        <v>21.093783119003387</v>
      </c>
      <c r="D22" s="10">
        <f>'Occ T2'!D18</f>
        <v>22.196064558948006</v>
      </c>
      <c r="E22" s="10">
        <f>'Occ T2'!E18</f>
        <v>21.879401738972422</v>
      </c>
      <c r="F22" s="10">
        <f>'Occ T2'!F18</f>
        <v>23.095048813391642</v>
      </c>
      <c r="H22" s="11">
        <f t="shared" ref="H22" si="11">C22-B22</f>
        <v>0.51843403618245176</v>
      </c>
      <c r="I22" s="31">
        <f t="shared" si="5"/>
        <v>1.102281439944619</v>
      </c>
      <c r="J22" s="11">
        <f t="shared" ref="J22" si="12">E22-D22</f>
        <v>-0.31666281997558343</v>
      </c>
      <c r="K22" s="11">
        <f t="shared" ref="K22" si="13">F22-E22</f>
        <v>1.2156470744192198</v>
      </c>
      <c r="L22" s="31">
        <f t="shared" si="4"/>
        <v>0.89898425444363639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55.285626195180058</v>
      </c>
      <c r="C24" s="31">
        <f>'Occ T1'!C11</f>
        <v>50.43141193244513</v>
      </c>
      <c r="D24" s="31">
        <f>'Occ T1'!D11</f>
        <v>52.39144812703546</v>
      </c>
      <c r="E24" s="31">
        <f>'Occ T1'!E11</f>
        <v>53.015317088371816</v>
      </c>
      <c r="F24" s="31">
        <f>'Occ T1'!F11</f>
        <v>50.690139861542178</v>
      </c>
      <c r="H24" s="31">
        <f t="shared" ref="H24:K26" si="14">C24-B24</f>
        <v>-4.8542142627349278</v>
      </c>
      <c r="I24" s="31">
        <f t="shared" si="5"/>
        <v>1.9600361945903302</v>
      </c>
      <c r="J24" s="31">
        <f t="shared" si="14"/>
        <v>0.62386896133635616</v>
      </c>
      <c r="K24" s="31">
        <f t="shared" si="14"/>
        <v>-2.3251772268296378</v>
      </c>
      <c r="L24" s="31">
        <f t="shared" si="4"/>
        <v>-1.7013082654932816</v>
      </c>
    </row>
    <row r="25" spans="1:12" x14ac:dyDescent="0.2">
      <c r="A25" t="str">
        <f>'Occ T2'!A19</f>
        <v>41 Administrative occupations</v>
      </c>
      <c r="B25" s="32">
        <f>'Occ T2'!B19</f>
        <v>45.581332961093814</v>
      </c>
      <c r="C25" s="32">
        <f>'Occ T2'!C19</f>
        <v>42.127551018988008</v>
      </c>
      <c r="D25" s="32">
        <f>'Occ T2'!D19</f>
        <v>44.05591851005456</v>
      </c>
      <c r="E25" s="32">
        <f>'Occ T2'!E19</f>
        <v>45.007763743603086</v>
      </c>
      <c r="F25" s="32">
        <f>'Occ T2'!F19</f>
        <v>44.019474661640601</v>
      </c>
      <c r="H25" s="11">
        <f t="shared" si="14"/>
        <v>-3.453781942105806</v>
      </c>
      <c r="I25" s="31">
        <f t="shared" si="5"/>
        <v>1.9283674910665525</v>
      </c>
      <c r="J25" s="11">
        <f t="shared" si="14"/>
        <v>0.95184523354852502</v>
      </c>
      <c r="K25" s="11">
        <f t="shared" si="14"/>
        <v>-0.98828908196248477</v>
      </c>
      <c r="L25" s="31">
        <f t="shared" si="4"/>
        <v>-3.6443848413959756E-2</v>
      </c>
    </row>
    <row r="26" spans="1:12" x14ac:dyDescent="0.2">
      <c r="A26" t="str">
        <f>'Occ T2'!A20</f>
        <v>42 Secretarial and related occupations</v>
      </c>
      <c r="B26" s="32">
        <f>'Occ T2'!B20</f>
        <v>9.7042932340862418</v>
      </c>
      <c r="C26" s="32">
        <f>'Occ T2'!C20</f>
        <v>8.30386091345712</v>
      </c>
      <c r="D26" s="32">
        <f>'Occ T2'!D20</f>
        <v>8.3355296169808994</v>
      </c>
      <c r="E26" s="32">
        <f>'Occ T2'!E20</f>
        <v>8.0075533447687288</v>
      </c>
      <c r="F26" s="32">
        <f>'Occ T2'!F20</f>
        <v>6.6706651999015758</v>
      </c>
      <c r="H26" s="11">
        <f t="shared" si="14"/>
        <v>-1.4004323206291218</v>
      </c>
      <c r="I26" s="31">
        <f t="shared" si="5"/>
        <v>3.1668703523779484E-2</v>
      </c>
      <c r="J26" s="11">
        <f t="shared" si="14"/>
        <v>-0.32797627221217063</v>
      </c>
      <c r="K26" s="11">
        <f t="shared" si="14"/>
        <v>-1.336888144867153</v>
      </c>
      <c r="L26" s="31">
        <f t="shared" si="4"/>
        <v>-1.6648644170793236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57.022281878372624</v>
      </c>
      <c r="C28" s="31">
        <f>'Occ T1'!C12</f>
        <v>56.025309387048878</v>
      </c>
      <c r="D28" s="31">
        <f>'Occ T1'!D12</f>
        <v>48.201409740293336</v>
      </c>
      <c r="E28" s="31">
        <f>'Occ T1'!E12</f>
        <v>46.414672245801022</v>
      </c>
      <c r="F28" s="31">
        <f>'Occ T1'!F12</f>
        <v>42.717778350003464</v>
      </c>
      <c r="H28" s="31">
        <f t="shared" ref="H28:K30" si="15">C28-B28</f>
        <v>-0.99697249132374566</v>
      </c>
      <c r="I28" s="31">
        <f t="shared" si="5"/>
        <v>-7.8238996467555424</v>
      </c>
      <c r="J28" s="31">
        <f t="shared" si="15"/>
        <v>-1.7867374944923142</v>
      </c>
      <c r="K28" s="31">
        <f t="shared" si="15"/>
        <v>-3.6968938957975581</v>
      </c>
      <c r="L28" s="31">
        <f t="shared" si="4"/>
        <v>-5.4836313902898723</v>
      </c>
    </row>
    <row r="29" spans="1:12" x14ac:dyDescent="0.2">
      <c r="A29" s="10" t="str">
        <f>'Occ T2'!A21</f>
        <v>51 Skilled agricultural and related trades</v>
      </c>
      <c r="B29" s="10">
        <f>'Occ T2'!B21</f>
        <v>4.6441267016966581</v>
      </c>
      <c r="C29" s="10">
        <f>'Occ T2'!C21</f>
        <v>3.9176639986628095</v>
      </c>
      <c r="D29" s="10">
        <f>'Occ T2'!D21</f>
        <v>3.9204869986734088</v>
      </c>
      <c r="E29" s="10">
        <f>'Occ T2'!E21</f>
        <v>3.8589700159292555</v>
      </c>
      <c r="F29" s="10">
        <f>'Occ T2'!F21</f>
        <v>4.2607290348810505</v>
      </c>
      <c r="H29" s="11">
        <f t="shared" si="15"/>
        <v>-0.72646270303384863</v>
      </c>
      <c r="I29" s="31">
        <f t="shared" si="5"/>
        <v>2.8230000105993192E-3</v>
      </c>
      <c r="J29" s="11">
        <f t="shared" si="15"/>
        <v>-6.1516982744153292E-2</v>
      </c>
      <c r="K29" s="11">
        <f t="shared" si="15"/>
        <v>0.401759018951795</v>
      </c>
      <c r="L29" s="31">
        <f t="shared" si="4"/>
        <v>0.34024203620764171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23.746739359376495</v>
      </c>
      <c r="C30" s="10">
        <f>'Occ T2'!C22</f>
        <v>23.284125331339187</v>
      </c>
      <c r="D30" s="10">
        <f>'Occ T2'!D22</f>
        <v>19.736500027349198</v>
      </c>
      <c r="E30" s="10">
        <f>'Occ T2'!E22</f>
        <v>18.682543140417884</v>
      </c>
      <c r="F30" s="10">
        <f>'Occ T2'!F22</f>
        <v>16.681274790098062</v>
      </c>
      <c r="H30" s="11">
        <f t="shared" si="15"/>
        <v>-0.46261402803730789</v>
      </c>
      <c r="I30" s="31">
        <f t="shared" si="5"/>
        <v>-3.5476253039899888</v>
      </c>
      <c r="J30" s="11">
        <f t="shared" si="15"/>
        <v>-1.0539568869313136</v>
      </c>
      <c r="K30" s="11">
        <f t="shared" si="15"/>
        <v>-2.0012683503198225</v>
      </c>
      <c r="L30" s="31">
        <f t="shared" si="4"/>
        <v>-3.0552252372511362</v>
      </c>
    </row>
    <row r="31" spans="1:12" x14ac:dyDescent="0.2">
      <c r="A31" s="10" t="str">
        <f>'Occ T2'!A23</f>
        <v>53 Skilled construction and building trades</v>
      </c>
      <c r="B31" s="10">
        <f>'Occ T2'!B23</f>
        <v>18.075106264951447</v>
      </c>
      <c r="C31" s="10">
        <f>'Occ T2'!C23</f>
        <v>19.872573195366016</v>
      </c>
      <c r="D31" s="10">
        <f>'Occ T2'!D23</f>
        <v>16.144007006449332</v>
      </c>
      <c r="E31" s="10">
        <f>'Occ T2'!E23</f>
        <v>15.102766491302042</v>
      </c>
      <c r="F31" s="10">
        <f>'Occ T2'!F23</f>
        <v>13.266339519507433</v>
      </c>
      <c r="H31" s="11">
        <f t="shared" ref="H31:H32" si="16">C31-B31</f>
        <v>1.7974669304145685</v>
      </c>
      <c r="I31" s="31">
        <f t="shared" si="5"/>
        <v>-3.7285661889166839</v>
      </c>
      <c r="J31" s="11">
        <f t="shared" ref="J31:J32" si="17">E31-D31</f>
        <v>-1.0412405151472903</v>
      </c>
      <c r="K31" s="11">
        <f t="shared" ref="K31:K32" si="18">F31-E31</f>
        <v>-1.8364269717946087</v>
      </c>
      <c r="L31" s="31">
        <f t="shared" si="4"/>
        <v>-2.877667486941899</v>
      </c>
    </row>
    <row r="32" spans="1:12" x14ac:dyDescent="0.2">
      <c r="A32" s="10" t="str">
        <f>'Occ T2'!A24</f>
        <v>54 Textiles, printing and other skilled trades</v>
      </c>
      <c r="B32" s="10">
        <f>'Occ T2'!B24</f>
        <v>10.556309552348026</v>
      </c>
      <c r="C32" s="10">
        <f>'Occ T2'!C24</f>
        <v>8.9509468616808601</v>
      </c>
      <c r="D32" s="10">
        <f>'Occ T2'!D24</f>
        <v>8.4004157078214021</v>
      </c>
      <c r="E32" s="10">
        <f>'Occ T2'!E24</f>
        <v>8.7703925981518385</v>
      </c>
      <c r="F32" s="10">
        <f>'Occ T2'!F24</f>
        <v>8.5094350055169219</v>
      </c>
      <c r="H32" s="11">
        <f t="shared" si="16"/>
        <v>-1.6053626906671656</v>
      </c>
      <c r="I32" s="31">
        <f t="shared" si="5"/>
        <v>-0.55053115385945794</v>
      </c>
      <c r="J32" s="11">
        <f t="shared" si="17"/>
        <v>0.36997689033043635</v>
      </c>
      <c r="K32" s="11">
        <f t="shared" si="18"/>
        <v>-0.26095759263491658</v>
      </c>
      <c r="L32" s="31">
        <f t="shared" si="4"/>
        <v>0.10901929769551977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44.888544099919969</v>
      </c>
      <c r="C34" s="31">
        <f>'Occ T1'!C13</f>
        <v>43.233422460822297</v>
      </c>
      <c r="D34" s="31">
        <f>'Occ T1'!D13</f>
        <v>42.778931764001705</v>
      </c>
      <c r="E34" s="31">
        <f>'Occ T1'!E13</f>
        <v>42.066755184927395</v>
      </c>
      <c r="F34" s="31">
        <f>'Occ T1'!F13</f>
        <v>42.832993401885005</v>
      </c>
      <c r="H34" s="31">
        <f t="shared" ref="H34:K36" si="19">C34-B34</f>
        <v>-1.655121639097672</v>
      </c>
      <c r="I34" s="31">
        <f t="shared" si="5"/>
        <v>-0.45449069682059218</v>
      </c>
      <c r="J34" s="31">
        <f t="shared" si="19"/>
        <v>-0.71217657907430976</v>
      </c>
      <c r="K34" s="31">
        <f t="shared" si="19"/>
        <v>0.76623821695761052</v>
      </c>
      <c r="L34" s="31">
        <f t="shared" si="4"/>
        <v>5.4061637883300762E-2</v>
      </c>
    </row>
    <row r="35" spans="1:12" x14ac:dyDescent="0.2">
      <c r="A35" s="10" t="str">
        <f>'Occ T2'!A25</f>
        <v>61 Caring personal service occupations</v>
      </c>
      <c r="B35" s="10">
        <f>'Occ T2'!B25</f>
        <v>33.611923724291351</v>
      </c>
      <c r="C35" s="10">
        <f>'Occ T2'!C25</f>
        <v>31.357532092217003</v>
      </c>
      <c r="D35" s="10">
        <f>'Occ T2'!D25</f>
        <v>31.522914436562427</v>
      </c>
      <c r="E35" s="10">
        <f>'Occ T2'!E25</f>
        <v>32.111640429522858</v>
      </c>
      <c r="F35" s="10">
        <f>'Occ T2'!F25</f>
        <v>32.897439310638831</v>
      </c>
      <c r="G35" s="10"/>
      <c r="H35" s="11">
        <f t="shared" si="19"/>
        <v>-2.2543916320743485</v>
      </c>
      <c r="I35" s="31">
        <f t="shared" si="5"/>
        <v>0.16538234434542431</v>
      </c>
      <c r="J35" s="11">
        <f t="shared" si="19"/>
        <v>0.58872599296043049</v>
      </c>
      <c r="K35" s="11">
        <f t="shared" si="19"/>
        <v>0.78579888111597285</v>
      </c>
      <c r="L35" s="31">
        <f t="shared" si="4"/>
        <v>1.3745248740764033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10.6944696784219</v>
      </c>
      <c r="C36" s="10">
        <f>'Occ T2'!C26</f>
        <v>11.350317753432382</v>
      </c>
      <c r="D36" s="10">
        <f>'Occ T2'!D26</f>
        <v>10.629285017834826</v>
      </c>
      <c r="E36" s="10">
        <f>'Occ T2'!E26</f>
        <v>9.4788030748209753</v>
      </c>
      <c r="F36" s="10">
        <f>'Occ T2'!F26</f>
        <v>9.4293498035795746</v>
      </c>
      <c r="G36" s="10"/>
      <c r="H36" s="11">
        <f t="shared" si="19"/>
        <v>0.65584807501048203</v>
      </c>
      <c r="I36" s="31">
        <f t="shared" si="5"/>
        <v>-0.72103273559755543</v>
      </c>
      <c r="J36" s="11">
        <f t="shared" si="19"/>
        <v>-1.1504819430138511</v>
      </c>
      <c r="K36" s="11">
        <f t="shared" si="19"/>
        <v>-4.9453271241400643E-2</v>
      </c>
      <c r="L36" s="31">
        <f t="shared" si="4"/>
        <v>-1.1999352142552517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0.5821506972067142</v>
      </c>
      <c r="C37" s="10">
        <f>'Occ T2'!C27</f>
        <v>0.52557261517291276</v>
      </c>
      <c r="D37" s="10">
        <f>'Occ T2'!D27</f>
        <v>0.62673230960444826</v>
      </c>
      <c r="E37" s="10">
        <f>'Occ T2'!E27</f>
        <v>0.47631168058356205</v>
      </c>
      <c r="F37" s="10">
        <f>'Occ T2'!F27</f>
        <v>0.50620428766659598</v>
      </c>
      <c r="G37" s="10"/>
      <c r="H37" s="11">
        <f t="shared" ref="H37" si="20">C37-B37</f>
        <v>-5.6578082033801436E-2</v>
      </c>
      <c r="I37" s="31">
        <f t="shared" ref="I37" si="21">D37-C37</f>
        <v>0.1011596944315355</v>
      </c>
      <c r="J37" s="11">
        <f t="shared" ref="J37" si="22">E37-D37</f>
        <v>-0.15042062902088621</v>
      </c>
      <c r="K37" s="11">
        <f t="shared" ref="K37" si="23">F37-E37</f>
        <v>2.9892607083033929E-2</v>
      </c>
      <c r="L37" s="31">
        <f t="shared" ref="L37" si="24">F37-D37</f>
        <v>-0.12052802193785228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56.179250393666806</v>
      </c>
      <c r="C39" s="31">
        <f>'Occ T1'!C14</f>
        <v>50.864291073074931</v>
      </c>
      <c r="D39" s="31">
        <f>'Occ T1'!D14</f>
        <v>51.615654381792616</v>
      </c>
      <c r="E39" s="31">
        <f>'Occ T1'!E14</f>
        <v>52.282039231625951</v>
      </c>
      <c r="F39" s="31">
        <f>'Occ T1'!F14</f>
        <v>52.843295042919557</v>
      </c>
      <c r="H39" s="31">
        <f>C39-B39</f>
        <v>-5.3149593205918748</v>
      </c>
      <c r="I39" s="31">
        <f t="shared" si="5"/>
        <v>0.75136330871768564</v>
      </c>
      <c r="J39" s="31">
        <f>E39-D39</f>
        <v>0.66638484983333512</v>
      </c>
      <c r="K39" s="31">
        <f>F39-E39</f>
        <v>0.56125581129360569</v>
      </c>
      <c r="L39" s="31">
        <f t="shared" si="4"/>
        <v>1.2276406611269408</v>
      </c>
    </row>
    <row r="40" spans="1:12" s="30" customFormat="1" x14ac:dyDescent="0.2">
      <c r="A40" s="126" t="str">
        <f>'Occ T2'!A28</f>
        <v>71 Sales occupations</v>
      </c>
      <c r="B40" s="126">
        <f>'Occ T2'!B28</f>
        <v>47.905002120359619</v>
      </c>
      <c r="C40" s="126">
        <f>'Occ T2'!C28</f>
        <v>42.371397183233768</v>
      </c>
      <c r="D40" s="126">
        <f>'Occ T2'!D28</f>
        <v>42.756056972206558</v>
      </c>
      <c r="E40" s="126">
        <f>'Occ T2'!E28</f>
        <v>42.523452953581831</v>
      </c>
      <c r="F40" s="126">
        <f>'Occ T2'!F28</f>
        <v>41.839607514982774</v>
      </c>
      <c r="G40"/>
      <c r="H40" s="11">
        <f>C40-B40</f>
        <v>-5.5336049371258511</v>
      </c>
      <c r="I40" s="31">
        <f t="shared" si="5"/>
        <v>0.3846597889727903</v>
      </c>
      <c r="J40" s="11">
        <f t="shared" ref="J40" si="25">E40-D40</f>
        <v>-0.2326040186247269</v>
      </c>
      <c r="K40" s="11">
        <f t="shared" ref="K40" si="26">F40-E40</f>
        <v>-0.68384543859905733</v>
      </c>
      <c r="L40" s="31">
        <f t="shared" si="4"/>
        <v>-0.91644945722378424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8.2742482733071903</v>
      </c>
      <c r="C41" s="126">
        <f>'Occ T2'!C29</f>
        <v>8.492893889841163</v>
      </c>
      <c r="D41" s="126">
        <f>'Occ T2'!D29</f>
        <v>8.8595974095860566</v>
      </c>
      <c r="E41" s="126">
        <f>'Occ T2'!E29</f>
        <v>9.7585862780441204</v>
      </c>
      <c r="F41" s="126">
        <f>'Occ T2'!F29</f>
        <v>11.003687527936783</v>
      </c>
      <c r="G41"/>
      <c r="H41" s="11">
        <f t="shared" ref="H41" si="27">C41-B41</f>
        <v>0.21864561653397274</v>
      </c>
      <c r="I41" s="31">
        <f t="shared" si="5"/>
        <v>0.36670351974489357</v>
      </c>
      <c r="J41" s="11">
        <f t="shared" ref="J41" si="28">E41-D41</f>
        <v>0.89898886845806381</v>
      </c>
      <c r="K41" s="11">
        <f t="shared" ref="K41" si="29">F41-E41</f>
        <v>1.245101249892663</v>
      </c>
      <c r="L41" s="31">
        <f t="shared" si="4"/>
        <v>2.1440901183507268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38.275660553349219</v>
      </c>
      <c r="C43" s="31">
        <f>'Occ T1'!C15</f>
        <v>40.239202154568737</v>
      </c>
      <c r="D43" s="31">
        <f>'Occ T1'!D15</f>
        <v>35.651185636755315</v>
      </c>
      <c r="E43" s="31">
        <f>'Occ T1'!E15</f>
        <v>35.074322526067263</v>
      </c>
      <c r="F43" s="31">
        <f>'Occ T1'!F15</f>
        <v>32.09050347641633</v>
      </c>
      <c r="H43" s="31">
        <f t="shared" ref="H43:K45" si="30">C43-B43</f>
        <v>1.9635416012195179</v>
      </c>
      <c r="I43" s="31">
        <f t="shared" si="5"/>
        <v>-4.588016517813422</v>
      </c>
      <c r="J43" s="31">
        <f t="shared" si="30"/>
        <v>-0.57686311068805196</v>
      </c>
      <c r="K43" s="31">
        <f t="shared" si="30"/>
        <v>-2.9838190496509327</v>
      </c>
      <c r="L43" s="31">
        <f t="shared" si="4"/>
        <v>-3.5606821603389847</v>
      </c>
    </row>
    <row r="44" spans="1:12" x14ac:dyDescent="0.2">
      <c r="A44" s="10" t="str">
        <f>'Occ T2'!A30</f>
        <v>81 Process, plant and machine operatives</v>
      </c>
      <c r="B44" s="10">
        <f>'Occ T2'!B30</f>
        <v>20.497099930923987</v>
      </c>
      <c r="C44" s="10">
        <f>'Occ T2'!C30</f>
        <v>18.906034236853177</v>
      </c>
      <c r="D44" s="10">
        <f>'Occ T2'!D30</f>
        <v>16.548158285916536</v>
      </c>
      <c r="E44" s="10">
        <f>'Occ T2'!E30</f>
        <v>16.690833546897071</v>
      </c>
      <c r="F44" s="10">
        <f>'Occ T2'!F30</f>
        <v>15.005377884399907</v>
      </c>
      <c r="H44" s="11">
        <f t="shared" si="30"/>
        <v>-1.5910656940708101</v>
      </c>
      <c r="I44" s="31">
        <f t="shared" si="5"/>
        <v>-2.3578759509366414</v>
      </c>
      <c r="J44" s="11">
        <f t="shared" si="30"/>
        <v>0.14267526098053551</v>
      </c>
      <c r="K44" s="11">
        <f t="shared" si="30"/>
        <v>-1.6854556624971639</v>
      </c>
      <c r="L44" s="31">
        <f t="shared" si="4"/>
        <v>-1.5427804015166284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17.778560622425232</v>
      </c>
      <c r="C45" s="10">
        <f>'Occ T2'!C31</f>
        <v>21.33316791771556</v>
      </c>
      <c r="D45" s="10">
        <f>'Occ T2'!D31</f>
        <v>19.103027350838783</v>
      </c>
      <c r="E45" s="10">
        <f>'Occ T2'!E31</f>
        <v>18.383488979170192</v>
      </c>
      <c r="F45" s="10">
        <f>'Occ T2'!F31</f>
        <v>17.085125592016425</v>
      </c>
      <c r="H45" s="11">
        <f t="shared" si="30"/>
        <v>3.554607295290328</v>
      </c>
      <c r="I45" s="31">
        <f t="shared" si="5"/>
        <v>-2.2301405668767771</v>
      </c>
      <c r="J45" s="11">
        <f t="shared" si="30"/>
        <v>-0.71953837166859103</v>
      </c>
      <c r="K45" s="11">
        <f t="shared" si="30"/>
        <v>-1.298363387153767</v>
      </c>
      <c r="L45" s="31">
        <f t="shared" si="4"/>
        <v>-2.017901758822358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60.381229357541621</v>
      </c>
      <c r="C47" s="31">
        <f>'Occ T1'!C16</f>
        <v>56.405347735410899</v>
      </c>
      <c r="D47" s="31">
        <f>'Occ T1'!D16</f>
        <v>52.700836143092303</v>
      </c>
      <c r="E47" s="31">
        <f>'Occ T1'!E16</f>
        <v>52.310248694930586</v>
      </c>
      <c r="F47" s="31">
        <f>'Occ T1'!F16</f>
        <v>51.316808493181867</v>
      </c>
      <c r="H47" s="31">
        <f t="shared" ref="H47:K49" si="31">C47-B47</f>
        <v>-3.9758816221307214</v>
      </c>
      <c r="I47" s="31">
        <f t="shared" si="5"/>
        <v>-3.7045115923185961</v>
      </c>
      <c r="J47" s="31">
        <f t="shared" si="31"/>
        <v>-0.39058744816171753</v>
      </c>
      <c r="K47" s="31">
        <f t="shared" si="31"/>
        <v>-0.99344020174871872</v>
      </c>
      <c r="L47" s="31">
        <f t="shared" si="4"/>
        <v>-1.3840276499104363</v>
      </c>
    </row>
    <row r="48" spans="1:12" x14ac:dyDescent="0.2">
      <c r="A48" s="10" t="str">
        <f>'Occ T2'!A32</f>
        <v>91 Elementary trades and related occupations</v>
      </c>
      <c r="B48" s="10">
        <f>'Occ T2'!B32</f>
        <v>8.7079014188987074</v>
      </c>
      <c r="C48" s="10">
        <f>'Occ T2'!C32</f>
        <v>7.6248517810092729</v>
      </c>
      <c r="D48" s="10">
        <f>'Occ T2'!D32</f>
        <v>6.6571559097656925</v>
      </c>
      <c r="E48" s="10">
        <f>'Occ T2'!E32</f>
        <v>11.281650083798207</v>
      </c>
      <c r="F48" s="10">
        <f>'Occ T2'!F32</f>
        <v>12.585637080611781</v>
      </c>
      <c r="H48" s="11">
        <f t="shared" si="31"/>
        <v>-1.0830496378894345</v>
      </c>
      <c r="I48" s="31">
        <f t="shared" si="5"/>
        <v>-0.96769587124358036</v>
      </c>
      <c r="J48" s="11">
        <f t="shared" si="31"/>
        <v>4.6244941740325141</v>
      </c>
      <c r="K48" s="11">
        <f t="shared" si="31"/>
        <v>1.303986996813574</v>
      </c>
      <c r="L48" s="31">
        <f t="shared" si="4"/>
        <v>5.9284811708460881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51.673327938642913</v>
      </c>
      <c r="C49" s="10">
        <f>'Occ T2'!C33</f>
        <v>48.780495954401623</v>
      </c>
      <c r="D49" s="10">
        <f>'Occ T2'!D33</f>
        <v>46.043680233326612</v>
      </c>
      <c r="E49" s="10">
        <f>'Occ T2'!E33</f>
        <v>41.028598611132381</v>
      </c>
      <c r="F49" s="10">
        <f>'Occ T2'!F33</f>
        <v>38.731171412570085</v>
      </c>
      <c r="H49" s="11">
        <f t="shared" si="31"/>
        <v>-2.8928319842412904</v>
      </c>
      <c r="I49" s="31">
        <f t="shared" si="5"/>
        <v>-2.7368157210750113</v>
      </c>
      <c r="J49" s="11">
        <f t="shared" si="31"/>
        <v>-5.0150816221942307</v>
      </c>
      <c r="K49" s="11">
        <f t="shared" si="31"/>
        <v>-2.2974271985622963</v>
      </c>
      <c r="L49" s="31">
        <f t="shared" si="4"/>
        <v>-7.312508820756527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489.71100000000001</v>
      </c>
      <c r="C51" s="34">
        <f>'Occ T1'!C18</f>
        <v>483.57499999999976</v>
      </c>
      <c r="D51" s="34">
        <f>'Occ T1'!D18</f>
        <v>478.92600000000016</v>
      </c>
      <c r="E51" s="34">
        <f>'Occ T1'!E18</f>
        <v>482.75099999999975</v>
      </c>
      <c r="F51" s="34">
        <f>'Occ T1'!F18</f>
        <v>492.77800000000013</v>
      </c>
      <c r="G51" s="24"/>
      <c r="H51" s="34">
        <f>C51-B51</f>
        <v>-6.1360000000002515</v>
      </c>
      <c r="I51" s="205">
        <f>D51-C51</f>
        <v>-4.648999999999603</v>
      </c>
      <c r="J51" s="34">
        <f>E51-D51</f>
        <v>3.8249999999995907</v>
      </c>
      <c r="K51" s="34">
        <f>F51-E51</f>
        <v>10.027000000000385</v>
      </c>
      <c r="L51" s="205">
        <f>F51-D51</f>
        <v>13.851999999999975</v>
      </c>
    </row>
    <row r="53" spans="1:12" ht="15.75" x14ac:dyDescent="0.25">
      <c r="A53" s="19" t="str">
        <f>CONCATENATE(A1," (Continued)")</f>
        <v>Occupation Table 3  Employment Change by Occupation in Occupation Group (SOC 2020), 2015-2035, North East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2.6438335567162019</v>
      </c>
      <c r="C59" s="44">
        <f>IF(AND(D$5-C$5 &lt;&gt; 0,D7 &lt;&gt; 0,C7 &lt;&gt; 0),(EXP(LN(D7/C7)/(D$5-C$5))-1)*100,0)</f>
        <v>1.0081775552541972</v>
      </c>
      <c r="D59" s="44">
        <f>IF(AND(E$5-D$5 &lt;&gt; 0,E7 &lt;&gt; 0,D7 &lt;&gt; 0),(EXP(LN(E7/D7)/(E$5-D$5))-1)*100,0)</f>
        <v>-1.3486310614369668</v>
      </c>
      <c r="E59" s="44">
        <f>IF(AND(F$5-E$5 &lt;&gt; 0,F7 &lt;&gt; 0,E7 &lt;&gt; 0),(EXP(LN(F7/E7)/(F$5-E$5))-1)*100,0)</f>
        <v>0.93111908488894279</v>
      </c>
      <c r="F59" s="44">
        <f>IF(AND(F$5-D$5 &lt;&gt; 0,F7 &lt;&gt; 0,D7 &lt;&gt; 0),(EXP(LN(F7/D7)/(F$5-D$5))-1)*100,0)</f>
        <v>0.16540801419104856</v>
      </c>
      <c r="H59" s="44">
        <f>(B7/B$51)*100</f>
        <v>7.3525417975637124</v>
      </c>
      <c r="I59" s="44">
        <f>(C7/C$51)*100</f>
        <v>8.2650403085965216</v>
      </c>
      <c r="J59" s="44">
        <f>(D7/D$51)*100</f>
        <v>8.4294053229952119</v>
      </c>
      <c r="K59" s="44">
        <f>(E7/E$51)*100</f>
        <v>7.8137183077585437</v>
      </c>
      <c r="L59" s="44">
        <f>(F7/F$51)*100</f>
        <v>8.3980896725080285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3.2341695535799353</v>
      </c>
      <c r="C60" s="44">
        <f t="shared" si="32"/>
        <v>3.2855607873684578</v>
      </c>
      <c r="D60" s="44">
        <f t="shared" si="32"/>
        <v>-2.3876357635896239</v>
      </c>
      <c r="E60" s="44">
        <f t="shared" si="32"/>
        <v>0.73528493984100773</v>
      </c>
      <c r="F60" s="44">
        <f>IF(AND(F$5-D$5 &lt;&gt; 0,F8 &lt;&gt; 0,D8 &lt;&gt; 0),(EXP(LN(F8/D8)/(F$5-D$5))-1)*100,0)</f>
        <v>-0.31663497991417655</v>
      </c>
      <c r="H60" s="44">
        <f t="shared" ref="H60:L60" si="33">(B8/B$51)*100</f>
        <v>4.4378717505458241</v>
      </c>
      <c r="I60" s="44">
        <f t="shared" si="33"/>
        <v>5.1043993002812824</v>
      </c>
      <c r="J60" s="44">
        <f t="shared" si="33"/>
        <v>5.323284508095532</v>
      </c>
      <c r="K60" s="44">
        <f t="shared" si="33"/>
        <v>4.6800346631646645</v>
      </c>
      <c r="L60" s="44">
        <f t="shared" si="33"/>
        <v>4.9332955377555683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1.7249390866562297</v>
      </c>
      <c r="C61" s="44">
        <f>IF(AND(D$5-C$5 &lt;&gt; 0,D9 &lt;&gt; 0,C9 &lt;&gt; 0),(EXP(LN(D9/C9)/(D$5-C$5))-1)*100,0)</f>
        <v>-2.6697704767726371</v>
      </c>
      <c r="D61" s="44">
        <f t="shared" si="34"/>
        <v>0.33635381228938055</v>
      </c>
      <c r="E61" s="44">
        <f t="shared" si="34"/>
        <v>1.2173683131750268</v>
      </c>
      <c r="F61" s="44">
        <f>IF(AND(F$5-D$5 &lt;&gt; 0,F9 &lt;&gt; 0,D9 &lt;&gt; 0),(EXP(LN(F9/D9)/(F$5-D$5))-1)*100,0)</f>
        <v>0.92284061173142362</v>
      </c>
      <c r="H61" s="44">
        <f t="shared" ref="H61:L61" si="35">(B9/B$51)*100</f>
        <v>2.9146700470178875</v>
      </c>
      <c r="I61" s="44">
        <f t="shared" si="35"/>
        <v>3.1606410083152396</v>
      </c>
      <c r="J61" s="44">
        <f t="shared" si="35"/>
        <v>3.1061208148996799</v>
      </c>
      <c r="K61" s="44">
        <f t="shared" si="35"/>
        <v>3.1336836445938787</v>
      </c>
      <c r="L61" s="44">
        <f t="shared" si="35"/>
        <v>3.4647941347524602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0.75518059835584239</v>
      </c>
      <c r="C63" s="44">
        <f t="shared" si="36"/>
        <v>6.821254990803749</v>
      </c>
      <c r="D63" s="44">
        <f t="shared" si="36"/>
        <v>1.1818117116336735</v>
      </c>
      <c r="E63" s="44">
        <f t="shared" si="36"/>
        <v>0.90690193388358598</v>
      </c>
      <c r="F63" s="44">
        <f>IF(AND(F$5-D$5 &lt;&gt; 0,F11 &lt;&gt; 0,D11 &lt;&gt; 0),(EXP(LN(F11/D11)/(F$5-D$5))-1)*100,0)</f>
        <v>0.99845543424732508</v>
      </c>
      <c r="H63" s="44">
        <f>(B11/B$51)*100</f>
        <v>18.403768066333125</v>
      </c>
      <c r="I63" s="44">
        <f>(C11/C$51)*100</f>
        <v>19.206680565881182</v>
      </c>
      <c r="J63" s="44">
        <f>(D11/D$51)*100</f>
        <v>20.715976765500656</v>
      </c>
      <c r="K63" s="44">
        <f>(E11/E$51)*100</f>
        <v>21.795302695406953</v>
      </c>
      <c r="L63" s="44">
        <f>(F11/F$51)*100</f>
        <v>23.369181529642432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1.0901178820918567</v>
      </c>
      <c r="C64" s="44">
        <f t="shared" si="36"/>
        <v>4.8683419771684555</v>
      </c>
      <c r="D64" s="49">
        <f t="shared" si="36"/>
        <v>3.920662940300601</v>
      </c>
      <c r="E64" s="49">
        <f t="shared" si="36"/>
        <v>1.1483380694620848</v>
      </c>
      <c r="F64" s="44">
        <f>IF(AND(F$5-D$5 &lt;&gt; 0,F12 &lt;&gt; 0,D12 &lt;&gt; 0),(EXP(LN(F12/D12)/(F$5-D$5))-1)*100,0)</f>
        <v>2.0641298058034163</v>
      </c>
      <c r="H64" s="40">
        <f t="shared" ref="H64:L67" si="37">(B12/B$11)*100</f>
        <v>23.773598538895584</v>
      </c>
      <c r="I64" s="40">
        <f t="shared" si="37"/>
        <v>24.091297642480367</v>
      </c>
      <c r="J64" s="40">
        <f t="shared" si="37"/>
        <v>23.650858998641066</v>
      </c>
      <c r="K64" s="40">
        <f t="shared" si="37"/>
        <v>27.02988542023591</v>
      </c>
      <c r="L64" s="40">
        <f t="shared" si="37"/>
        <v>27.683627272980761</v>
      </c>
    </row>
    <row r="65" spans="1:12" x14ac:dyDescent="0.2">
      <c r="A65" t="str">
        <f>A13</f>
        <v>22 Health professionals</v>
      </c>
      <c r="B65" s="49">
        <f t="shared" si="36"/>
        <v>0.24630571186330386</v>
      </c>
      <c r="C65" s="44">
        <f t="shared" si="36"/>
        <v>4.4040774094159962</v>
      </c>
      <c r="D65" s="49">
        <f t="shared" si="36"/>
        <v>-0.1532827987962837</v>
      </c>
      <c r="E65" s="49">
        <f t="shared" si="36"/>
        <v>0.70018500855162369</v>
      </c>
      <c r="F65" s="44">
        <f>IF(AND(F$5-D$5 &lt;&gt; 0,F13 &lt;&gt; 0,D13 &lt;&gt; 0),(EXP(LN(F13/D13)/(F$5-D$5))-1)*100,0)</f>
        <v>0.41488821965913747</v>
      </c>
      <c r="H65" s="40">
        <f t="shared" si="37"/>
        <v>30.593733947311584</v>
      </c>
      <c r="I65" s="40">
        <f t="shared" si="37"/>
        <v>29.980332840424616</v>
      </c>
      <c r="J65" s="40">
        <f t="shared" si="37"/>
        <v>29.301930509065972</v>
      </c>
      <c r="K65" s="40">
        <f t="shared" si="37"/>
        <v>27.419083223011402</v>
      </c>
      <c r="L65" s="40">
        <f t="shared" si="37"/>
        <v>26.862528453277669</v>
      </c>
    </row>
    <row r="66" spans="1:12" x14ac:dyDescent="0.2">
      <c r="A66" t="str">
        <f>A14</f>
        <v>23 Teaching and other educational professionals</v>
      </c>
      <c r="B66" s="49">
        <f t="shared" si="36"/>
        <v>-1.0136663636528542E-2</v>
      </c>
      <c r="C66" s="44">
        <f t="shared" si="36"/>
        <v>5.0313172573458909</v>
      </c>
      <c r="D66" s="49">
        <f t="shared" si="36"/>
        <v>0.66023808895241398</v>
      </c>
      <c r="E66" s="49">
        <f t="shared" si="36"/>
        <v>0.58667404807166701</v>
      </c>
      <c r="F66" s="44">
        <f>IF(AND(F$5-D$5 &lt;&gt; 0,F14 &lt;&gt; 0,D14 &lt;&gt; 0),(EXP(LN(F14/D14)/(F$5-D$5))-1)*100,0)</f>
        <v>0.61118941956577189</v>
      </c>
      <c r="H66" s="40">
        <f t="shared" si="37"/>
        <v>23.382126724274539</v>
      </c>
      <c r="I66" s="40">
        <f t="shared" si="37"/>
        <v>22.679755373893055</v>
      </c>
      <c r="J66" s="40">
        <f t="shared" si="37"/>
        <v>22.299724733616266</v>
      </c>
      <c r="K66" s="40">
        <f t="shared" si="37"/>
        <v>21.730864888655553</v>
      </c>
      <c r="L66" s="40">
        <f t="shared" si="37"/>
        <v>21.051001778425334</v>
      </c>
    </row>
    <row r="67" spans="1:12" x14ac:dyDescent="0.2">
      <c r="A67" t="str">
        <f>A15</f>
        <v>24 Business, media and public service professionals</v>
      </c>
      <c r="B67" s="49">
        <f t="shared" si="36"/>
        <v>1.8665295260993808</v>
      </c>
      <c r="C67" s="44">
        <f t="shared" si="36"/>
        <v>13.708175047581527</v>
      </c>
      <c r="D67" s="49">
        <f t="shared" si="36"/>
        <v>0.41190193081153126</v>
      </c>
      <c r="E67" s="49">
        <f t="shared" si="36"/>
        <v>1.1510592468753522</v>
      </c>
      <c r="F67" s="44">
        <f>IF(AND(F$5-D$5 &lt;&gt; 0,F15 &lt;&gt; 0,D15 &lt;&gt; 0),(EXP(LN(F15/D15)/(F$5-D$5))-1)*100,0)</f>
        <v>0.90407087509760675</v>
      </c>
      <c r="H67" s="40">
        <f t="shared" si="37"/>
        <v>22.250540789518304</v>
      </c>
      <c r="I67" s="40">
        <f t="shared" si="37"/>
        <v>23.248614143201959</v>
      </c>
      <c r="J67" s="40">
        <f t="shared" si="37"/>
        <v>24.747485758676699</v>
      </c>
      <c r="K67" s="40">
        <f t="shared" si="37"/>
        <v>23.820166468097135</v>
      </c>
      <c r="L67" s="40">
        <f t="shared" si="37"/>
        <v>24.402842495316243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0.94804025383830037</v>
      </c>
      <c r="C69" s="44">
        <f t="shared" si="39"/>
        <v>4.6181526721935873</v>
      </c>
      <c r="D69" s="44">
        <f t="shared" si="39"/>
        <v>0.92831703908626828</v>
      </c>
      <c r="E69" s="44">
        <f t="shared" si="39"/>
        <v>0.83644388129588965</v>
      </c>
      <c r="F69" s="44">
        <f t="shared" ref="F69:F74" si="40">IF(AND(F$5-D$5 &lt;&gt; 0,F17 &lt;&gt; 0,D17 &lt;&gt; 0),(EXP(LN(F17/D17)/(F$5-D$5))-1)*100,0)</f>
        <v>0.86705897119621067</v>
      </c>
      <c r="H69" s="44">
        <f>(B17/B$51)*100</f>
        <v>10.525988782033064</v>
      </c>
      <c r="I69" s="44">
        <f>(C17/C$51)*100</f>
        <v>11.069563364084885</v>
      </c>
      <c r="J69" s="44">
        <f>(D17/D$51)*100</f>
        <v>11.693188840422035</v>
      </c>
      <c r="K69" s="44">
        <f>(E17/E$51)*100</f>
        <v>12.149078934126377</v>
      </c>
      <c r="L69" s="44">
        <f>(F17/F$51)*100</f>
        <v>12.935715005442347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2.181903541968877</v>
      </c>
      <c r="C70" s="44">
        <f t="shared" si="39"/>
        <v>7.9874341302552443</v>
      </c>
      <c r="D70" s="49">
        <f t="shared" si="39"/>
        <v>-1.5670079798370873</v>
      </c>
      <c r="E70" s="49">
        <f t="shared" si="39"/>
        <v>0.41848020830919097</v>
      </c>
      <c r="F70" s="44">
        <f t="shared" si="40"/>
        <v>-0.24775966999178722</v>
      </c>
      <c r="H70" s="40">
        <f t="shared" ref="H70:L74" si="41">(B18/B$17)*100</f>
        <v>17.567404270874931</v>
      </c>
      <c r="I70" s="40">
        <f t="shared" si="41"/>
        <v>18.44216835270986</v>
      </c>
      <c r="J70" s="40">
        <f t="shared" si="41"/>
        <v>19.036107877449261</v>
      </c>
      <c r="K70" s="40">
        <f t="shared" si="41"/>
        <v>16.796408612478618</v>
      </c>
      <c r="L70" s="40">
        <f t="shared" si="41"/>
        <v>16.113046484897144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0.2052219206845951</v>
      </c>
      <c r="C71" s="44">
        <f t="shared" si="39"/>
        <v>6.4147556469245082</v>
      </c>
      <c r="D71" s="49">
        <f t="shared" si="39"/>
        <v>9.5783251800285019</v>
      </c>
      <c r="E71" s="49">
        <f t="shared" si="39"/>
        <v>1.4929654437037643</v>
      </c>
      <c r="F71" s="44">
        <f t="shared" si="40"/>
        <v>4.1195256246210343</v>
      </c>
      <c r="H71" s="40">
        <f t="shared" si="41"/>
        <v>18.744527425672118</v>
      </c>
      <c r="I71" s="40">
        <f t="shared" si="41"/>
        <v>18.198866685771545</v>
      </c>
      <c r="J71" s="40">
        <f t="shared" si="41"/>
        <v>18.511395029937947</v>
      </c>
      <c r="K71" s="40">
        <f t="shared" si="41"/>
        <v>27.925263674621576</v>
      </c>
      <c r="L71" s="40">
        <f t="shared" si="41"/>
        <v>29.797613930370627</v>
      </c>
    </row>
    <row r="72" spans="1:12" x14ac:dyDescent="0.2">
      <c r="A72" t="str">
        <f t="shared" si="38"/>
        <v>33 Protective service occupations</v>
      </c>
      <c r="B72" s="49">
        <f t="shared" si="39"/>
        <v>1.3551038610351673</v>
      </c>
      <c r="C72" s="44">
        <f t="shared" si="39"/>
        <v>4.8596192173287811</v>
      </c>
      <c r="D72" s="49">
        <f t="shared" si="39"/>
        <v>-4.4261570335721423</v>
      </c>
      <c r="E72" s="49">
        <f t="shared" si="39"/>
        <v>0.57132698666895188</v>
      </c>
      <c r="F72" s="44">
        <f t="shared" si="40"/>
        <v>-1.1228811100639335</v>
      </c>
      <c r="H72" s="40">
        <f t="shared" si="41"/>
        <v>12.332987764074399</v>
      </c>
      <c r="I72" s="40">
        <f t="shared" si="41"/>
        <v>12.533120747046198</v>
      </c>
      <c r="J72" s="40">
        <f t="shared" si="41"/>
        <v>12.562048130002712</v>
      </c>
      <c r="K72" s="40">
        <f t="shared" si="41"/>
        <v>9.5651225959546906</v>
      </c>
      <c r="L72" s="40">
        <f t="shared" si="41"/>
        <v>9.3165931763233338</v>
      </c>
    </row>
    <row r="73" spans="1:12" x14ac:dyDescent="0.2">
      <c r="A73" t="str">
        <f t="shared" si="38"/>
        <v>34 Culture, media and sports occupations</v>
      </c>
      <c r="B73" s="49">
        <f t="shared" si="39"/>
        <v>0.90549692422108308</v>
      </c>
      <c r="C73" s="44">
        <f t="shared" si="39"/>
        <v>-6.0470553673997118</v>
      </c>
      <c r="D73" s="49">
        <f t="shared" si="39"/>
        <v>-3.0031101536279969</v>
      </c>
      <c r="E73" s="49">
        <f t="shared" si="39"/>
        <v>0.99596813463820322</v>
      </c>
      <c r="F73" s="44">
        <f t="shared" si="40"/>
        <v>-0.35504987680097244</v>
      </c>
      <c r="H73" s="40">
        <f t="shared" si="41"/>
        <v>11.439316188732107</v>
      </c>
      <c r="I73" s="40">
        <f t="shared" si="41"/>
        <v>11.420044530370179</v>
      </c>
      <c r="J73" s="40">
        <f t="shared" si="41"/>
        <v>10.255837864253142</v>
      </c>
      <c r="K73" s="40">
        <f t="shared" si="41"/>
        <v>8.4080451299050765</v>
      </c>
      <c r="L73" s="40">
        <f t="shared" si="41"/>
        <v>8.5420121905173403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0.62405529612263866</v>
      </c>
      <c r="C74" s="44">
        <f t="shared" si="39"/>
        <v>5.225622325430912</v>
      </c>
      <c r="D74" s="49">
        <f t="shared" si="39"/>
        <v>-0.28697477171383268</v>
      </c>
      <c r="E74" s="49">
        <f t="shared" si="39"/>
        <v>0.54219079402857417</v>
      </c>
      <c r="F74" s="44">
        <f t="shared" si="40"/>
        <v>0.26503898513754454</v>
      </c>
      <c r="H74" s="40">
        <f t="shared" si="41"/>
        <v>39.915764350646448</v>
      </c>
      <c r="I74" s="40">
        <f t="shared" si="41"/>
        <v>39.405799684102213</v>
      </c>
      <c r="J74" s="40">
        <f t="shared" si="41"/>
        <v>39.634611098356928</v>
      </c>
      <c r="K74" s="40">
        <f t="shared" si="41"/>
        <v>37.305159987040035</v>
      </c>
      <c r="L74" s="40">
        <f t="shared" si="41"/>
        <v>36.230734217891559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-2.2712770904277924</v>
      </c>
      <c r="C76" s="44">
        <f t="shared" si="42"/>
        <v>3.8865384082759302</v>
      </c>
      <c r="D76" s="44">
        <f t="shared" si="42"/>
        <v>0.23703045689453806</v>
      </c>
      <c r="E76" s="44">
        <f t="shared" si="42"/>
        <v>-0.44749038307745348</v>
      </c>
      <c r="F76" s="44">
        <f>IF(AND(F$5-D$5 &lt;&gt; 0,F24 &lt;&gt; 0,D24 &lt;&gt; 0),(EXP(LN(F24/D24)/(F$5-D$5))-1)*100,0)</f>
        <v>-0.21983775334633027</v>
      </c>
      <c r="H76" s="44">
        <f>(B24/B$51)*100</f>
        <v>11.289439321391608</v>
      </c>
      <c r="I76" s="44">
        <f>(C24/C$51)*100</f>
        <v>10.428870792006443</v>
      </c>
      <c r="J76" s="44">
        <f>(D24/D$51)*100</f>
        <v>10.939361848601964</v>
      </c>
      <c r="K76" s="44">
        <f>(E24/E$51)*100</f>
        <v>10.981917611433605</v>
      </c>
      <c r="L76" s="44">
        <f>(F24/F$51)*100</f>
        <v>10.286607734424459</v>
      </c>
    </row>
    <row r="77" spans="1:12" x14ac:dyDescent="0.2">
      <c r="A77" t="str">
        <f>A25</f>
        <v>41 Administrative occupations</v>
      </c>
      <c r="B77" s="49">
        <f t="shared" si="42"/>
        <v>-1.9506321577671182</v>
      </c>
      <c r="C77" s="44">
        <f t="shared" si="42"/>
        <v>4.577449779118159</v>
      </c>
      <c r="D77" s="49">
        <f t="shared" si="42"/>
        <v>0.42842111563532459</v>
      </c>
      <c r="E77" s="49">
        <f t="shared" si="42"/>
        <v>-0.2217823046235301</v>
      </c>
      <c r="F77" s="44">
        <f>IF(AND(F$5-D$5 &lt;&gt; 0,F25 &lt;&gt; 0,D25 &lt;&gt; 0),(EXP(LN(F25/D25)/(F$5-D$5))-1)*100,0)</f>
        <v>-5.5169166451318752E-3</v>
      </c>
      <c r="H77" s="40">
        <f t="shared" ref="H77:L78" si="43">(B25/B$24)*100</f>
        <v>82.446986853642102</v>
      </c>
      <c r="I77" s="40">
        <f t="shared" si="43"/>
        <v>83.53434775020682</v>
      </c>
      <c r="J77" s="40">
        <f t="shared" si="43"/>
        <v>84.089904144719512</v>
      </c>
      <c r="K77" s="40">
        <f t="shared" si="43"/>
        <v>84.895773929974141</v>
      </c>
      <c r="L77" s="40">
        <f t="shared" si="43"/>
        <v>86.840310131078354</v>
      </c>
    </row>
    <row r="78" spans="1:12" x14ac:dyDescent="0.2">
      <c r="A78" t="str">
        <f>A26</f>
        <v>42 Secretarial and related occupations</v>
      </c>
      <c r="B78" s="49">
        <f t="shared" si="42"/>
        <v>-3.8212698452808502</v>
      </c>
      <c r="C78" s="44">
        <f t="shared" si="42"/>
        <v>0.38137324136122697</v>
      </c>
      <c r="D78" s="49">
        <f t="shared" si="42"/>
        <v>-0.79962170399949795</v>
      </c>
      <c r="E78" s="49">
        <f t="shared" si="42"/>
        <v>-1.8100745378238581</v>
      </c>
      <c r="F78" s="44">
        <f>IF(AND(F$5-D$5 &lt;&gt; 0,F26 &lt;&gt; 0,D26 &lt;&gt; 0),(EXP(LN(F26/D26)/(F$5-D$5))-1)*100,0)</f>
        <v>-1.4744057402904853</v>
      </c>
      <c r="H78" s="40">
        <f t="shared" si="43"/>
        <v>17.553013146357898</v>
      </c>
      <c r="I78" s="40">
        <f t="shared" si="43"/>
        <v>16.465652249793184</v>
      </c>
      <c r="J78" s="40">
        <f t="shared" si="43"/>
        <v>15.910095855280495</v>
      </c>
      <c r="K78" s="40">
        <f t="shared" si="43"/>
        <v>15.104226070025856</v>
      </c>
      <c r="L78" s="40">
        <f t="shared" si="43"/>
        <v>13.159689868921639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-0.43999317182684683</v>
      </c>
      <c r="C80" s="44">
        <f t="shared" si="44"/>
        <v>-13.964937868891369</v>
      </c>
      <c r="D80" s="44">
        <f t="shared" si="44"/>
        <v>-0.75260656469392506</v>
      </c>
      <c r="E80" s="44">
        <f t="shared" si="44"/>
        <v>-0.82656930482338797</v>
      </c>
      <c r="F80" s="44">
        <f>IF(AND(F$5-D$5 &lt;&gt; 0,F28 &lt;&gt; 0,D28 &lt;&gt; 0),(EXP(LN(F28/D28)/(F$5-D$5))-1)*100,0)</f>
        <v>-0.80192118455448824</v>
      </c>
      <c r="H80" s="44">
        <f>(B28/B$51)*100</f>
        <v>11.644068007125146</v>
      </c>
      <c r="I80" s="44">
        <f>(C28/C$51)*100</f>
        <v>11.58565049621029</v>
      </c>
      <c r="J80" s="44">
        <f>(D28/D$51)*100</f>
        <v>10.064479635746091</v>
      </c>
      <c r="K80" s="44">
        <f>(E28/E$51)*100</f>
        <v>9.6146195959824095</v>
      </c>
      <c r="L80" s="44">
        <f>(F28/F$51)*100</f>
        <v>8.6687673455396652</v>
      </c>
    </row>
    <row r="81" spans="1:12" x14ac:dyDescent="0.2">
      <c r="A81" t="str">
        <f>A29</f>
        <v>51 Skilled agricultural and related trades</v>
      </c>
      <c r="B81" s="49">
        <f t="shared" si="44"/>
        <v>-4.1635360089834705</v>
      </c>
      <c r="C81" s="44">
        <f t="shared" si="44"/>
        <v>7.2058247250472718E-2</v>
      </c>
      <c r="D81" s="49">
        <f t="shared" si="44"/>
        <v>-0.31581161913621925</v>
      </c>
      <c r="E81" s="49">
        <f t="shared" si="44"/>
        <v>0.99532036873672958</v>
      </c>
      <c r="F81" s="44">
        <f>IF(AND(F$5-D$5 &lt;&gt; 0,F29 &lt;&gt; 0,D29 &lt;&gt; 0),(EXP(LN(F29/D29)/(F$5-D$5))-1)*100,0)</f>
        <v>0.55637136281803112</v>
      </c>
      <c r="H81" s="40">
        <f t="shared" ref="H81:L84" si="45">(B29/B$28)*100</f>
        <v>8.1444069734046884</v>
      </c>
      <c r="I81" s="40">
        <f t="shared" si="45"/>
        <v>6.992668209286923</v>
      </c>
      <c r="J81" s="40">
        <f t="shared" si="45"/>
        <v>8.1335525657792722</v>
      </c>
      <c r="K81" s="40">
        <f t="shared" si="45"/>
        <v>8.3141166989030353</v>
      </c>
      <c r="L81" s="40">
        <f t="shared" si="45"/>
        <v>9.9741353587521129</v>
      </c>
    </row>
    <row r="82" spans="1:12" x14ac:dyDescent="0.2">
      <c r="A82" t="str">
        <f>A30</f>
        <v>52 Skilled metal, electrical and electronic trades</v>
      </c>
      <c r="B82" s="49">
        <f t="shared" si="44"/>
        <v>-0.49062793998131404</v>
      </c>
      <c r="C82" s="44">
        <f t="shared" si="44"/>
        <v>-15.236240371954512</v>
      </c>
      <c r="D82" s="49">
        <f t="shared" si="44"/>
        <v>-1.0916012918598006</v>
      </c>
      <c r="E82" s="49">
        <f t="shared" si="44"/>
        <v>-1.126632874285094</v>
      </c>
      <c r="F82" s="44">
        <f>IF(AND(F$5-D$5 &lt;&gt; 0,F30 &lt;&gt; 0,D30 &lt;&gt; 0),(EXP(LN(F30/D30)/(F$5-D$5))-1)*100,0)</f>
        <v>-1.1149570589780278</v>
      </c>
      <c r="H82" s="40">
        <f t="shared" si="45"/>
        <v>41.644666921656714</v>
      </c>
      <c r="I82" s="40">
        <f t="shared" si="45"/>
        <v>41.560012048272014</v>
      </c>
      <c r="J82" s="40">
        <f t="shared" si="45"/>
        <v>40.94589791810742</v>
      </c>
      <c r="K82" s="40">
        <f t="shared" si="45"/>
        <v>40.251373620564628</v>
      </c>
      <c r="L82" s="40">
        <f t="shared" si="45"/>
        <v>39.049958669249726</v>
      </c>
    </row>
    <row r="83" spans="1:12" x14ac:dyDescent="0.2">
      <c r="A83" t="str">
        <f>A31</f>
        <v>53 Skilled construction and building trades</v>
      </c>
      <c r="B83" s="49">
        <f t="shared" si="44"/>
        <v>2.3984331921068636</v>
      </c>
      <c r="C83" s="44">
        <f t="shared" si="44"/>
        <v>-18.762372402714956</v>
      </c>
      <c r="D83" s="49">
        <f t="shared" si="44"/>
        <v>-1.3245685333068247</v>
      </c>
      <c r="E83" s="49">
        <f t="shared" si="44"/>
        <v>-1.2881116479571353</v>
      </c>
      <c r="F83" s="44">
        <f>IF(AND(F$5-D$5 &lt;&gt; 0,F31 &lt;&gt; 0,D31 &lt;&gt; 0),(EXP(LN(F31/D31)/(F$5-D$5))-1)*100,0)</f>
        <v>-1.3002654394343449</v>
      </c>
      <c r="H83" s="40">
        <f t="shared" si="45"/>
        <v>31.69832154999564</v>
      </c>
      <c r="I83" s="40">
        <f t="shared" si="45"/>
        <v>35.470706744476935</v>
      </c>
      <c r="J83" s="40">
        <f t="shared" si="45"/>
        <v>33.49281088132566</v>
      </c>
      <c r="K83" s="40">
        <f t="shared" si="45"/>
        <v>32.53877655608855</v>
      </c>
      <c r="L83" s="40">
        <f t="shared" si="45"/>
        <v>31.055780595168418</v>
      </c>
    </row>
    <row r="84" spans="1:12" x14ac:dyDescent="0.2">
      <c r="A84" t="str">
        <f>A32</f>
        <v>54 Textiles, printing and other skilled trades</v>
      </c>
      <c r="B84" s="49">
        <f t="shared" si="44"/>
        <v>-4.0402262165520675</v>
      </c>
      <c r="C84" s="44">
        <f t="shared" si="44"/>
        <v>-6.1505353832038701</v>
      </c>
      <c r="D84" s="49">
        <f t="shared" si="44"/>
        <v>0.86573353889662918</v>
      </c>
      <c r="E84" s="49">
        <f t="shared" si="44"/>
        <v>-0.30160448577799537</v>
      </c>
      <c r="F84" s="44">
        <f>IF(AND(F$5-D$5 &lt;&gt; 0,F32 &lt;&gt; 0,D32 &lt;&gt; 0),(EXP(LN(F32/D32)/(F$5-D$5))-1)*100,0)</f>
        <v>8.5999324224572682E-2</v>
      </c>
      <c r="H84" s="40">
        <f t="shared" si="45"/>
        <v>18.512604554942964</v>
      </c>
      <c r="I84" s="40">
        <f t="shared" si="45"/>
        <v>15.976612997964116</v>
      </c>
      <c r="J84" s="40">
        <f t="shared" si="45"/>
        <v>17.427738634787655</v>
      </c>
      <c r="K84" s="40">
        <f t="shared" si="45"/>
        <v>18.89573312444378</v>
      </c>
      <c r="L84" s="40">
        <f t="shared" si="45"/>
        <v>19.920125376829741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-0.93482200202245069</v>
      </c>
      <c r="C86" s="44">
        <f t="shared" si="46"/>
        <v>-1.0512484808077538</v>
      </c>
      <c r="D86" s="44">
        <f t="shared" si="46"/>
        <v>-0.33519630293820102</v>
      </c>
      <c r="E86" s="44">
        <f t="shared" si="46"/>
        <v>0.18067215400168202</v>
      </c>
      <c r="F86" s="44">
        <f>IF(AND(F$5-D$5 &lt;&gt; 0,F34 &lt;&gt; 0,D34 &lt;&gt; 0),(EXP(LN(F34/D34)/(F$5-D$5))-1)*100,0)</f>
        <v>8.4199984877075806E-3</v>
      </c>
      <c r="H86" s="44">
        <f>(B34/B$51)*100</f>
        <v>9.166333633494034</v>
      </c>
      <c r="I86" s="44">
        <f>(C34/C$51)*100</f>
        <v>8.9403758384578023</v>
      </c>
      <c r="J86" s="44">
        <f>(D34/D$51)*100</f>
        <v>8.9322633901691884</v>
      </c>
      <c r="K86" s="44">
        <f>(E34/E$51)*100</f>
        <v>8.7139654159033153</v>
      </c>
      <c r="L86" s="44">
        <f>(F34/F$51)*100</f>
        <v>8.6921480670575786</v>
      </c>
    </row>
    <row r="87" spans="1:12" x14ac:dyDescent="0.2">
      <c r="A87" t="str">
        <f>A35</f>
        <v>61 Caring personal service occupations</v>
      </c>
      <c r="B87" s="49">
        <f t="shared" si="46"/>
        <v>-1.7206837088918903</v>
      </c>
      <c r="C87" s="44">
        <f t="shared" si="46"/>
        <v>0.52740867444243111</v>
      </c>
      <c r="D87" s="49">
        <f t="shared" si="46"/>
        <v>0.37076304800991444</v>
      </c>
      <c r="E87" s="49">
        <f t="shared" si="46"/>
        <v>0.24205475698750867</v>
      </c>
      <c r="F87" s="44">
        <f>IF(AND(F$5-D$5 &lt;&gt; 0,F35 &lt;&gt; 0,D35 &lt;&gt; 0),(EXP(LN(F35/D35)/(F$5-D$5))-1)*100,0)</f>
        <v>0.28493917172327521</v>
      </c>
      <c r="H87" s="40">
        <f t="shared" ref="H87:L89" si="47">(B35/B$34)*100</f>
        <v>74.878623039037876</v>
      </c>
      <c r="I87" s="40">
        <f t="shared" si="47"/>
        <v>72.530765105707033</v>
      </c>
      <c r="J87" s="40">
        <f t="shared" si="47"/>
        <v>73.687942023575332</v>
      </c>
      <c r="K87" s="40">
        <f t="shared" si="47"/>
        <v>76.33495925311712</v>
      </c>
      <c r="L87" s="40">
        <f t="shared" si="47"/>
        <v>76.80396978556972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1.4991000564731349</v>
      </c>
      <c r="C88" s="44">
        <f t="shared" si="46"/>
        <v>-6.3525334819768524</v>
      </c>
      <c r="D88" s="49">
        <f t="shared" si="46"/>
        <v>-2.2650512331393258</v>
      </c>
      <c r="E88" s="49">
        <f t="shared" si="46"/>
        <v>-5.2295379964062416E-2</v>
      </c>
      <c r="F88" s="44">
        <f>IF(AND(F$5-D$5 &lt;&gt; 0,F36 &lt;&gt; 0,D36 &lt;&gt; 0),(EXP(LN(F36/D36)/(F$5-D$5))-1)*100,0)</f>
        <v>-0.7953917841836966</v>
      </c>
      <c r="H88" s="40">
        <f t="shared" si="47"/>
        <v>23.824496634634595</v>
      </c>
      <c r="I88" s="40">
        <f t="shared" si="47"/>
        <v>26.253572137893844</v>
      </c>
      <c r="J88" s="40">
        <f t="shared" si="47"/>
        <v>24.847008982069362</v>
      </c>
      <c r="K88" s="40">
        <f t="shared" si="47"/>
        <v>22.532764966424722</v>
      </c>
      <c r="L88" s="40">
        <f t="shared" si="47"/>
        <v>22.014220942038119</v>
      </c>
    </row>
    <row r="89" spans="1:12" x14ac:dyDescent="0.2">
      <c r="A89" t="str">
        <f>A37</f>
        <v>63 Community and civil enforcement occupations</v>
      </c>
      <c r="B89" s="49">
        <f t="shared" si="46"/>
        <v>-2.5236347522453073</v>
      </c>
      <c r="C89" s="44">
        <f t="shared" si="46"/>
        <v>19.247520040262</v>
      </c>
      <c r="D89" s="49">
        <f t="shared" si="46"/>
        <v>-5.3410180135597951</v>
      </c>
      <c r="E89" s="49">
        <f t="shared" si="46"/>
        <v>0.6105350869221704</v>
      </c>
      <c r="F89" s="44">
        <f>IF(AND(F$5-D$5 &lt;&gt; 0,F37 &lt;&gt; 0,D37 &lt;&gt; 0),(EXP(LN(F37/D37)/(F$5-D$5))-1)*100,0)</f>
        <v>-1.4137723206747665</v>
      </c>
      <c r="H89" s="40">
        <f t="shared" si="47"/>
        <v>1.2968803263275186</v>
      </c>
      <c r="I89" s="40">
        <f t="shared" si="47"/>
        <v>1.2156627563991296</v>
      </c>
      <c r="J89" s="40">
        <f t="shared" si="47"/>
        <v>1.4650489943553029</v>
      </c>
      <c r="K89" s="40">
        <f t="shared" si="47"/>
        <v>1.1322757804581645</v>
      </c>
      <c r="L89" s="40">
        <f t="shared" si="47"/>
        <v>1.1818092723921527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-2.45404522303313</v>
      </c>
      <c r="C91" s="44">
        <f t="shared" si="48"/>
        <v>1.4771921378757158</v>
      </c>
      <c r="D91" s="44">
        <f t="shared" si="48"/>
        <v>0.25688715078593383</v>
      </c>
      <c r="E91" s="44">
        <f t="shared" si="48"/>
        <v>0.10683645580817913</v>
      </c>
      <c r="F91" s="44">
        <f t="shared" ref="F91:F93" si="49">IF(AND(F$5-D$5 &lt;&gt; 0,F39 &lt;&gt; 0,D39 &lt;&gt; 0),(EXP(LN(F39/D39)/(F$5-D$5))-1)*100,0)</f>
        <v>0.1568283847207752</v>
      </c>
      <c r="H91" s="44">
        <f>(B39/B$51)*100</f>
        <v>11.471919232703943</v>
      </c>
      <c r="I91" s="44">
        <f>(C39/C$51)*100</f>
        <v>10.518387235294412</v>
      </c>
      <c r="J91" s="44">
        <f>(D39/D$51)*100</f>
        <v>10.777375707686073</v>
      </c>
      <c r="K91" s="44">
        <f>(E39/E$51)*100</f>
        <v>10.830021943326058</v>
      </c>
      <c r="L91" s="44">
        <f>(F39/F$51)*100</f>
        <v>10.723549964267793</v>
      </c>
    </row>
    <row r="92" spans="1:12" s="30" customFormat="1" x14ac:dyDescent="0.2">
      <c r="A92" t="str">
        <f>A40</f>
        <v>71 Sales occupations</v>
      </c>
      <c r="B92" s="49">
        <f t="shared" si="48"/>
        <v>-3.0220542633868086</v>
      </c>
      <c r="C92" s="44">
        <f t="shared" si="48"/>
        <v>0.90782890002267802</v>
      </c>
      <c r="D92" s="49">
        <f t="shared" si="48"/>
        <v>-0.10904272475097398</v>
      </c>
      <c r="E92" s="49">
        <f t="shared" si="48"/>
        <v>-0.16199183967255948</v>
      </c>
      <c r="F92" s="44">
        <f t="shared" si="49"/>
        <v>-0.14434525395498055</v>
      </c>
      <c r="G92"/>
      <c r="H92" s="40">
        <f>(B40/B$34)*100</f>
        <v>106.71988383879226</v>
      </c>
      <c r="I92" s="40">
        <f t="shared" ref="H92:L93" si="50">(C40/C$34)*100</f>
        <v>98.006113722850216</v>
      </c>
      <c r="J92" s="40">
        <f t="shared" si="50"/>
        <v>99.946527903218012</v>
      </c>
      <c r="K92" s="40">
        <f t="shared" si="50"/>
        <v>101.08565009743864</v>
      </c>
      <c r="L92" s="40">
        <f t="shared" si="50"/>
        <v>97.680792753423304</v>
      </c>
    </row>
    <row r="93" spans="1:12" s="30" customFormat="1" x14ac:dyDescent="0.2">
      <c r="A93" t="str">
        <f>A41</f>
        <v>72 Customer service occupations</v>
      </c>
      <c r="B93" s="49">
        <f t="shared" si="48"/>
        <v>0.65417360068151797</v>
      </c>
      <c r="C93" s="44">
        <f t="shared" si="48"/>
        <v>4.3177687664687436</v>
      </c>
      <c r="D93" s="49">
        <f t="shared" si="48"/>
        <v>1.9517262671784996</v>
      </c>
      <c r="E93" s="49">
        <f t="shared" si="48"/>
        <v>1.2080679492390445</v>
      </c>
      <c r="F93" s="44">
        <f t="shared" si="49"/>
        <v>1.4553493810189666</v>
      </c>
      <c r="G93"/>
      <c r="H93" s="40">
        <f t="shared" si="50"/>
        <v>18.432872883756421</v>
      </c>
      <c r="I93" s="40">
        <f t="shared" si="50"/>
        <v>19.644278445772688</v>
      </c>
      <c r="J93" s="40">
        <f t="shared" si="50"/>
        <v>20.710188506954193</v>
      </c>
      <c r="K93" s="40">
        <f t="shared" si="50"/>
        <v>23.197858344778258</v>
      </c>
      <c r="L93" s="40">
        <f t="shared" si="50"/>
        <v>25.689746744276178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1.2585412772713855</v>
      </c>
      <c r="C95" s="44">
        <f t="shared" si="51"/>
        <v>-11.40185757210025</v>
      </c>
      <c r="D95" s="44">
        <f t="shared" si="51"/>
        <v>-0.32573020847501688</v>
      </c>
      <c r="E95" s="44">
        <f t="shared" si="51"/>
        <v>-0.88515093046361848</v>
      </c>
      <c r="F95" s="44">
        <f>IF(AND(F$5-D$5 &lt;&gt; 0,F43 &lt;&gt; 0,D43 &lt;&gt; 0),(EXP(LN(F43/D43)/(F$5-D$5))-1)*100,0)</f>
        <v>-0.69902708981931516</v>
      </c>
      <c r="H95" s="44">
        <f>(B43/B$51)*100</f>
        <v>7.8159691232888822</v>
      </c>
      <c r="I95" s="44">
        <f>(C43/C$51)*100</f>
        <v>8.3211915741237146</v>
      </c>
      <c r="J95" s="44">
        <f>(D43/D$51)*100</f>
        <v>7.4439862602479936</v>
      </c>
      <c r="K95" s="44">
        <f>(E43/E$51)*100</f>
        <v>7.2655100716657834</v>
      </c>
      <c r="L95" s="44">
        <f>(F43/F$51)*100</f>
        <v>6.5121623685343746</v>
      </c>
    </row>
    <row r="96" spans="1:12" x14ac:dyDescent="0.2">
      <c r="A96" t="str">
        <f>A44</f>
        <v>81 Process, plant and machine operatives</v>
      </c>
      <c r="B96" s="49">
        <f t="shared" si="51"/>
        <v>-1.9997902107428356</v>
      </c>
      <c r="C96" s="44">
        <f t="shared" si="51"/>
        <v>-12.471552317092915</v>
      </c>
      <c r="D96" s="49">
        <f t="shared" si="51"/>
        <v>0.17184479437535316</v>
      </c>
      <c r="E96" s="49">
        <f t="shared" si="51"/>
        <v>-1.0588643103081941</v>
      </c>
      <c r="F96" s="44">
        <f>IF(AND(F$5-D$5 &lt;&gt; 0,F44 &lt;&gt; 0,D44 &lt;&gt; 0),(EXP(LN(F44/D44)/(F$5-D$5))-1)*100,0)</f>
        <v>-0.65031723388023766</v>
      </c>
      <c r="H96" s="40">
        <f>(B44/B$43)*100</f>
        <v>53.551263739406416</v>
      </c>
      <c r="I96" s="40">
        <f t="shared" ref="H96:L97" si="52">(C44/C$43)*100</f>
        <v>46.984118035517753</v>
      </c>
      <c r="J96" s="40">
        <f t="shared" si="52"/>
        <v>46.416852596497868</v>
      </c>
      <c r="K96" s="40">
        <f t="shared" si="52"/>
        <v>47.587044723365452</v>
      </c>
      <c r="L96" s="40">
        <f t="shared" si="52"/>
        <v>46.759558931281731</v>
      </c>
    </row>
    <row r="97" spans="1:12" x14ac:dyDescent="0.2">
      <c r="A97" t="str">
        <f>A45</f>
        <v>82 Transport and mobile machine drivers and operatives</v>
      </c>
      <c r="B97" s="49">
        <f t="shared" si="51"/>
        <v>4.6621588713240625</v>
      </c>
      <c r="C97" s="44">
        <f t="shared" si="51"/>
        <v>-10.453864965009796</v>
      </c>
      <c r="D97" s="49">
        <f t="shared" si="51"/>
        <v>-0.76493732592919361</v>
      </c>
      <c r="E97" s="49">
        <f t="shared" si="51"/>
        <v>-0.72977101622840879</v>
      </c>
      <c r="F97" s="44">
        <f>IF(AND(F$5-D$5 &lt;&gt; 0,F45 &lt;&gt; 0,D45 &lt;&gt; 0),(EXP(LN(F45/D45)/(F$5-D$5))-1)*100,0)</f>
        <v>-0.74149450391286509</v>
      </c>
      <c r="H97" s="40">
        <f t="shared" si="52"/>
        <v>46.448736260593584</v>
      </c>
      <c r="I97" s="40">
        <f t="shared" si="52"/>
        <v>53.015881964482247</v>
      </c>
      <c r="J97" s="40">
        <f t="shared" si="52"/>
        <v>53.583147403502139</v>
      </c>
      <c r="K97" s="40">
        <f t="shared" si="52"/>
        <v>52.412955276634555</v>
      </c>
      <c r="L97" s="40">
        <f t="shared" si="52"/>
        <v>53.240441068718269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-1.6884411342681482</v>
      </c>
      <c r="C99" s="44">
        <f t="shared" si="53"/>
        <v>-6.5676602326713907</v>
      </c>
      <c r="D99" s="44">
        <f t="shared" si="53"/>
        <v>-0.14866957495022204</v>
      </c>
      <c r="E99" s="44">
        <f t="shared" si="53"/>
        <v>-0.19155591874936428</v>
      </c>
      <c r="F99" s="44">
        <f>IF(AND(F$5-D$5 &lt;&gt; 0,F47 &lt;&gt; 0,D47 &lt;&gt; 0),(EXP(LN(F47/D47)/(F$5-D$5))-1)*100,0)</f>
        <v>-0.1772625178481535</v>
      </c>
      <c r="H99" s="44">
        <f>(B47/B$51)*100</f>
        <v>12.329972036066501</v>
      </c>
      <c r="I99" s="44">
        <f>(C47/C$51)*100</f>
        <v>11.66423982534476</v>
      </c>
      <c r="J99" s="44">
        <f>(D47/D$51)*100</f>
        <v>11.003962228630787</v>
      </c>
      <c r="K99" s="44">
        <f>(E47/E$51)*100</f>
        <v>10.835865424396969</v>
      </c>
      <c r="L99" s="44">
        <f>(F47/F$51)*100</f>
        <v>10.413778312583325</v>
      </c>
    </row>
    <row r="100" spans="1:12" x14ac:dyDescent="0.2">
      <c r="A100" t="str">
        <f>A48</f>
        <v>91 Elementary trades and related occupations</v>
      </c>
      <c r="B100" s="49">
        <f t="shared" si="53"/>
        <v>-3.2659267018210869</v>
      </c>
      <c r="C100" s="44">
        <f t="shared" si="53"/>
        <v>-12.691340094685621</v>
      </c>
      <c r="D100" s="49">
        <f t="shared" si="53"/>
        <v>11.126280776288944</v>
      </c>
      <c r="E100" s="49">
        <f t="shared" si="53"/>
        <v>1.0997910239320952</v>
      </c>
      <c r="F100" s="44">
        <f>IF(AND(F$5-D$5 &lt;&gt; 0,F48 &lt;&gt; 0,D48 &lt;&gt; 0),(EXP(LN(F48/D48)/(F$5-D$5))-1)*100,0)</f>
        <v>4.3371809289258989</v>
      </c>
      <c r="H100" s="40">
        <f t="shared" ref="H100:L101" si="54">(B48/B$47)*100</f>
        <v>14.421537142504517</v>
      </c>
      <c r="I100" s="40">
        <f t="shared" si="54"/>
        <v>13.517959000583277</v>
      </c>
      <c r="J100" s="40">
        <f t="shared" si="54"/>
        <v>12.631973981760575</v>
      </c>
      <c r="K100" s="40">
        <f t="shared" si="54"/>
        <v>21.566806439005742</v>
      </c>
      <c r="L100" s="40">
        <f t="shared" si="54"/>
        <v>24.525369854760072</v>
      </c>
    </row>
    <row r="101" spans="1:12" x14ac:dyDescent="0.2">
      <c r="A101" t="str">
        <f>A49</f>
        <v>92 Elementary administration and service occupations</v>
      </c>
      <c r="B101" s="49">
        <f t="shared" si="53"/>
        <v>-1.4299572856518949</v>
      </c>
      <c r="C101" s="44">
        <f t="shared" si="53"/>
        <v>-5.6104712908890741</v>
      </c>
      <c r="D101" s="49">
        <f t="shared" si="53"/>
        <v>-2.2800286824426919</v>
      </c>
      <c r="E101" s="49">
        <f t="shared" si="53"/>
        <v>-0.57458900623729159</v>
      </c>
      <c r="F101" s="44">
        <f>IF(AND(F$5-D$5 &lt;&gt; 0,F49 &lt;&gt; 0,D49 &lt;&gt; 0),(EXP(LN(F49/D49)/(F$5-D$5))-1)*100,0)</f>
        <v>-1.1463506013083991</v>
      </c>
      <c r="H101" s="40">
        <f t="shared" si="54"/>
        <v>85.578462857495481</v>
      </c>
      <c r="I101" s="40">
        <f t="shared" si="54"/>
        <v>86.482040999416725</v>
      </c>
      <c r="J101" s="40">
        <f t="shared" si="54"/>
        <v>87.368026018239433</v>
      </c>
      <c r="K101" s="40">
        <f t="shared" si="54"/>
        <v>78.433193560994269</v>
      </c>
      <c r="L101" s="40">
        <f t="shared" si="54"/>
        <v>75.474630145239928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-0.31472867268407256</v>
      </c>
      <c r="C103" s="206">
        <f t="shared" ref="C103" si="56">IF(AND(D$5-C$5 &lt;&gt; 0,D51 &lt;&gt; 0,C51 &lt;&gt; 0),(EXP(LN(D51/C51)/(D$5-C$5))-1)*100,0)</f>
        <v>-0.96138137827629366</v>
      </c>
      <c r="D103" s="50">
        <f>IF(AND(E$5-D$5 &lt;&gt; 0,E51 &lt;&gt; 0,D51 &lt;&gt; 0),(EXP(LN(E51/D51)/(E$5-D$5))-1)*100,0)</f>
        <v>0.15922454414900589</v>
      </c>
      <c r="E103" s="50">
        <f>IF(AND(F$5-E$5 &lt;&gt; 0,F51 &lt;&gt; 0,E51 &lt;&gt; 0),(EXP(LN(F51/E51)/(F$5-E$5))-1)*100,0)</f>
        <v>0.20578921188203481</v>
      </c>
      <c r="F103" s="206">
        <f>IF(AND(F$5-D$5 &lt;&gt; 0,F51 &lt;&gt; 0,D51 &lt;&gt; 0),(EXP(LN(F51/D51)/(F$5-D$5))-1)*100,0)</f>
        <v>0.1902652511108327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North East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6.8484349897189771</v>
      </c>
      <c r="C9" s="330">
        <v>14.884311138596461</v>
      </c>
      <c r="D9" s="330">
        <f>SUM(B9:C9)</f>
        <v>21.732746128315437</v>
      </c>
      <c r="E9" s="331"/>
      <c r="F9" s="330">
        <v>8.7461339469972259</v>
      </c>
      <c r="G9" s="330">
        <v>16.748459616244347</v>
      </c>
      <c r="H9" s="330">
        <f>SUM(F9:G9)</f>
        <v>25.494593563241573</v>
      </c>
      <c r="I9" s="331"/>
      <c r="J9" s="330">
        <v>9.8046055747881447</v>
      </c>
      <c r="K9" s="330">
        <v>14.505589510253001</v>
      </c>
      <c r="L9" s="330">
        <f>SUM(J9:K9)</f>
        <v>24.310195085041144</v>
      </c>
      <c r="M9" s="236"/>
      <c r="N9" s="328">
        <f>IF(B9&gt;0,(EXP(LN(F9/B9)/($F$6-$B$6))-1)*100,0)</f>
        <v>5.0134574468349902</v>
      </c>
      <c r="O9" s="328">
        <f>IF(F9&gt;0,(EXP(LN(J9/F9)/($J$6-$F$6))-1)*100,0)</f>
        <v>0.7645106649804001</v>
      </c>
      <c r="P9" s="328"/>
      <c r="Q9" s="328">
        <f>IF(C9&gt;0,(EXP(LN(G9/C9)/($F$6-$B$6))-1)*100,0)</f>
        <v>2.3880392163091901</v>
      </c>
      <c r="R9" s="328">
        <f>IF(G9&gt;0,(EXP(LN(K9/G9)/($J$6-$F$6))-1)*100,0)</f>
        <v>-0.95390275438645977</v>
      </c>
      <c r="S9" s="327"/>
      <c r="T9" s="328">
        <f>IF(D9&gt;0,(EXP(LN(H9/D9)/($F$6-$B$6))-1)*100,0)</f>
        <v>3.2444457542939009</v>
      </c>
      <c r="U9" s="328">
        <f>IF(H9&gt;0,(EXP(LN(L9/H9)/($J$6-$F$6))-1)*100,0)</f>
        <v>-0.31663497991416545</v>
      </c>
    </row>
    <row r="10" spans="1:21" x14ac:dyDescent="0.2">
      <c r="A10" s="329" t="str">
        <f>name!D5</f>
        <v>12 Other managers and proprietors</v>
      </c>
      <c r="B10" s="330">
        <v>5.3806902583391274</v>
      </c>
      <c r="C10" s="330">
        <v>8.8927695756126255</v>
      </c>
      <c r="D10" s="330">
        <f t="shared" ref="D10:D33" si="0">SUM(B10:C10)</f>
        <v>14.273459833951753</v>
      </c>
      <c r="E10" s="331"/>
      <c r="F10" s="330">
        <v>6.347432303776892</v>
      </c>
      <c r="G10" s="330">
        <v>8.5285878701895399</v>
      </c>
      <c r="H10" s="330">
        <f t="shared" ref="H10:H33" si="1">SUM(F10:G10)</f>
        <v>14.876020173966431</v>
      </c>
      <c r="I10" s="331"/>
      <c r="J10" s="330">
        <v>6.1589812723345663</v>
      </c>
      <c r="K10" s="330">
        <v>10.914761969015908</v>
      </c>
      <c r="L10" s="330">
        <f t="shared" ref="L10:L33" si="2">SUM(J10:K10)</f>
        <v>17.073743241350474</v>
      </c>
      <c r="M10" s="236"/>
      <c r="N10" s="328">
        <f t="shared" ref="N10:N36" si="3">IF(B10&gt;0,(EXP(LN(F10/B10)/($F$6-$B$6))-1)*100,0)</f>
        <v>3.3598849094706118</v>
      </c>
      <c r="O10" s="328">
        <f t="shared" ref="O10:O34" si="4">IF(F10&gt;0,(EXP(LN(J10/F10)/($J$6-$F$6))-1)*100,0)</f>
        <v>-0.20072483450256362</v>
      </c>
      <c r="P10" s="328"/>
      <c r="Q10" s="328">
        <f t="shared" ref="Q10:Q34" si="5">IF(C10&gt;0,(EXP(LN(G10/C10)/($F$6-$B$6))-1)*100,0)</f>
        <v>-0.83280758597445992</v>
      </c>
      <c r="R10" s="328">
        <f t="shared" ref="R10:R34" si="6">IF(G10&gt;0,(EXP(LN(K10/G10)/($J$6-$F$6))-1)*100,0)</f>
        <v>1.6582141371194847</v>
      </c>
      <c r="S10" s="327"/>
      <c r="T10" s="328">
        <f t="shared" ref="T10:T34" si="7">IF(D10&gt;0,(EXP(LN(H10/D10)/($F$6-$B$6))-1)*100,0)</f>
        <v>0.83040237179368148</v>
      </c>
      <c r="U10" s="328">
        <f t="shared" ref="U10:U34" si="8">IF(H10&gt;0,(EXP(LN(L10/H10)/($J$6-$F$6))-1)*100,0)</f>
        <v>0.92284061173142362</v>
      </c>
    </row>
    <row r="11" spans="1:21" x14ac:dyDescent="0.2">
      <c r="A11" s="329" t="str">
        <f>name!D6</f>
        <v>21 Science, research, engineering and technology professionals</v>
      </c>
      <c r="B11" s="330">
        <v>3.4844759514787418</v>
      </c>
      <c r="C11" s="330">
        <v>17.94154549787142</v>
      </c>
      <c r="D11" s="330">
        <f t="shared" si="0"/>
        <v>21.426021449350163</v>
      </c>
      <c r="E11" s="331"/>
      <c r="F11" s="330">
        <v>4.345619035590226</v>
      </c>
      <c r="G11" s="330">
        <v>19.119391249082152</v>
      </c>
      <c r="H11" s="330">
        <f t="shared" si="1"/>
        <v>23.465010284672378</v>
      </c>
      <c r="I11" s="331"/>
      <c r="J11" s="330">
        <v>7.2966344210956313</v>
      </c>
      <c r="K11" s="330">
        <v>24.583328387780572</v>
      </c>
      <c r="L11" s="330">
        <f t="shared" si="2"/>
        <v>31.879962808876204</v>
      </c>
      <c r="M11" s="236"/>
      <c r="N11" s="328">
        <f t="shared" si="3"/>
        <v>4.5160133850786321</v>
      </c>
      <c r="O11" s="328">
        <f t="shared" si="4"/>
        <v>3.5153438635135759</v>
      </c>
      <c r="P11" s="328"/>
      <c r="Q11" s="328">
        <f t="shared" si="5"/>
        <v>1.2798016041579041</v>
      </c>
      <c r="R11" s="328">
        <f t="shared" si="6"/>
        <v>1.6898893577686813</v>
      </c>
      <c r="S11" s="327"/>
      <c r="T11" s="328">
        <f t="shared" si="7"/>
        <v>1.8347127533389074</v>
      </c>
      <c r="U11" s="328">
        <f t="shared" si="8"/>
        <v>2.0641298058034163</v>
      </c>
    </row>
    <row r="12" spans="1:21" x14ac:dyDescent="0.2">
      <c r="A12" s="329" t="str">
        <f>name!D7</f>
        <v>22 Health professionals</v>
      </c>
      <c r="B12" s="330">
        <v>20.791588563756335</v>
      </c>
      <c r="C12" s="330">
        <v>6.7810987893322192</v>
      </c>
      <c r="D12" s="330">
        <f t="shared" si="0"/>
        <v>27.572687353088554</v>
      </c>
      <c r="E12" s="331"/>
      <c r="F12" s="330">
        <v>21.272719072789528</v>
      </c>
      <c r="G12" s="330">
        <v>7.7989565393095575</v>
      </c>
      <c r="H12" s="330">
        <f t="shared" si="1"/>
        <v>29.071675612099085</v>
      </c>
      <c r="I12" s="331"/>
      <c r="J12" s="330">
        <v>22.474202170021591</v>
      </c>
      <c r="K12" s="330">
        <v>8.4601981380874083</v>
      </c>
      <c r="L12" s="330">
        <f t="shared" si="2"/>
        <v>30.934400308108998</v>
      </c>
      <c r="M12" s="236"/>
      <c r="N12" s="328">
        <f t="shared" si="3"/>
        <v>0.4585872706724059</v>
      </c>
      <c r="O12" s="328">
        <f t="shared" si="4"/>
        <v>0.36695580076828715</v>
      </c>
      <c r="P12" s="328"/>
      <c r="Q12" s="328">
        <f t="shared" si="5"/>
        <v>2.8364996645077412</v>
      </c>
      <c r="R12" s="328">
        <f t="shared" si="6"/>
        <v>0.54402544776070982</v>
      </c>
      <c r="S12" s="327"/>
      <c r="T12" s="328">
        <f t="shared" si="7"/>
        <v>1.0643980252931451</v>
      </c>
      <c r="U12" s="328">
        <f t="shared" si="8"/>
        <v>0.41488821965913747</v>
      </c>
    </row>
    <row r="13" spans="1:21" x14ac:dyDescent="0.2">
      <c r="A13" s="329" t="str">
        <f>name!D8</f>
        <v>23 Teaching and other educational professionals</v>
      </c>
      <c r="B13" s="330">
        <v>12.125902614293675</v>
      </c>
      <c r="C13" s="330">
        <v>8.9473037791800003</v>
      </c>
      <c r="D13" s="330">
        <f t="shared" si="0"/>
        <v>21.073206393473676</v>
      </c>
      <c r="E13" s="331"/>
      <c r="F13" s="330">
        <v>14.847806552874715</v>
      </c>
      <c r="G13" s="330">
        <v>7.2766866949068367</v>
      </c>
      <c r="H13" s="330">
        <f t="shared" si="1"/>
        <v>22.124493247781551</v>
      </c>
      <c r="I13" s="331"/>
      <c r="J13" s="330">
        <v>16.096753675146001</v>
      </c>
      <c r="K13" s="330">
        <v>8.1451979725986963</v>
      </c>
      <c r="L13" s="330">
        <f t="shared" si="2"/>
        <v>24.241951647744699</v>
      </c>
      <c r="M13" s="236"/>
      <c r="N13" s="328">
        <f t="shared" si="3"/>
        <v>4.1333032272742765</v>
      </c>
      <c r="O13" s="328">
        <f t="shared" si="4"/>
        <v>0.53988863504264017</v>
      </c>
      <c r="P13" s="328"/>
      <c r="Q13" s="328">
        <f t="shared" si="5"/>
        <v>-4.0492665788822375</v>
      </c>
      <c r="R13" s="328">
        <f t="shared" si="6"/>
        <v>0.75451834202093782</v>
      </c>
      <c r="S13" s="327"/>
      <c r="T13" s="328">
        <f t="shared" si="7"/>
        <v>0.97841331336268045</v>
      </c>
      <c r="U13" s="328">
        <f t="shared" si="8"/>
        <v>0.61118941956577189</v>
      </c>
    </row>
    <row r="14" spans="1:21" x14ac:dyDescent="0.2">
      <c r="A14" s="329" t="str">
        <f>name!D9</f>
        <v>24 Business, media and public service professionals</v>
      </c>
      <c r="B14" s="330">
        <v>9.1381082283954829</v>
      </c>
      <c r="C14" s="330">
        <v>10.915253211012725</v>
      </c>
      <c r="D14" s="330">
        <f t="shared" si="0"/>
        <v>20.053361439408206</v>
      </c>
      <c r="E14" s="331"/>
      <c r="F14" s="330">
        <v>12.306196108930839</v>
      </c>
      <c r="G14" s="330">
        <v>12.246823630457799</v>
      </c>
      <c r="H14" s="330">
        <f t="shared" si="1"/>
        <v>24.553019739388638</v>
      </c>
      <c r="I14" s="331"/>
      <c r="J14" s="330">
        <v>14.460053894956438</v>
      </c>
      <c r="K14" s="330">
        <v>13.641816698455159</v>
      </c>
      <c r="L14" s="330">
        <f t="shared" si="2"/>
        <v>28.101870593411597</v>
      </c>
      <c r="M14" s="236"/>
      <c r="N14" s="328">
        <f t="shared" si="3"/>
        <v>6.1337493942069443</v>
      </c>
      <c r="O14" s="328">
        <f t="shared" si="4"/>
        <v>1.0810486207300407</v>
      </c>
      <c r="P14" s="328"/>
      <c r="Q14" s="328">
        <f t="shared" si="5"/>
        <v>2.3288114268769977</v>
      </c>
      <c r="R14" s="328">
        <f t="shared" si="6"/>
        <v>0.72174695968800773</v>
      </c>
      <c r="S14" s="327"/>
      <c r="T14" s="328">
        <f t="shared" si="7"/>
        <v>4.1318409307510073</v>
      </c>
      <c r="U14" s="328">
        <f t="shared" si="8"/>
        <v>0.90407087509760675</v>
      </c>
    </row>
    <row r="15" spans="1:21" x14ac:dyDescent="0.2">
      <c r="A15" s="329" t="str">
        <f>name!D10</f>
        <v>31 Science, engineering and technology associate professionals</v>
      </c>
      <c r="B15" s="330">
        <v>1.7199325212088044</v>
      </c>
      <c r="C15" s="330">
        <v>7.3355241694617614</v>
      </c>
      <c r="D15" s="330">
        <f t="shared" si="0"/>
        <v>9.0554566906705656</v>
      </c>
      <c r="E15" s="331"/>
      <c r="F15" s="330">
        <v>2.0677820610086952</v>
      </c>
      <c r="G15" s="330">
        <v>8.5927660733081268</v>
      </c>
      <c r="H15" s="330">
        <f t="shared" si="1"/>
        <v>10.660548134316823</v>
      </c>
      <c r="I15" s="331"/>
      <c r="J15" s="330">
        <v>2.6039143776685778</v>
      </c>
      <c r="K15" s="330">
        <v>7.6672436083426661</v>
      </c>
      <c r="L15" s="330">
        <f t="shared" si="2"/>
        <v>10.271157986011243</v>
      </c>
      <c r="M15" s="236"/>
      <c r="N15" s="328">
        <f t="shared" si="3"/>
        <v>3.7525240797766424</v>
      </c>
      <c r="O15" s="328">
        <f t="shared" si="4"/>
        <v>1.5488000071121055</v>
      </c>
      <c r="P15" s="328"/>
      <c r="Q15" s="328">
        <f t="shared" si="5"/>
        <v>3.214417825641025</v>
      </c>
      <c r="R15" s="328">
        <f t="shared" si="6"/>
        <v>-0.75687792575853674</v>
      </c>
      <c r="S15" s="327"/>
      <c r="T15" s="328">
        <f t="shared" si="7"/>
        <v>3.3174873024373497</v>
      </c>
      <c r="U15" s="328">
        <f t="shared" si="8"/>
        <v>-0.24775966999178722</v>
      </c>
    </row>
    <row r="16" spans="1:21" x14ac:dyDescent="0.2">
      <c r="A16" s="329" t="str">
        <f>name!D11</f>
        <v>32 Health and social care associate professionals</v>
      </c>
      <c r="B16" s="330">
        <v>7.4191494683619457</v>
      </c>
      <c r="C16" s="330">
        <v>2.2430780111794442</v>
      </c>
      <c r="D16" s="330">
        <f t="shared" si="0"/>
        <v>9.6622274795413894</v>
      </c>
      <c r="E16" s="331"/>
      <c r="F16" s="330">
        <v>7.9775915534970325</v>
      </c>
      <c r="G16" s="330">
        <v>2.3891083528311832</v>
      </c>
      <c r="H16" s="330">
        <f t="shared" si="1"/>
        <v>10.366699906328215</v>
      </c>
      <c r="I16" s="331"/>
      <c r="J16" s="330">
        <v>15.377825279978847</v>
      </c>
      <c r="K16" s="330">
        <v>3.6164723267384646</v>
      </c>
      <c r="L16" s="330">
        <f t="shared" si="2"/>
        <v>18.994297606717311</v>
      </c>
      <c r="M16" s="236"/>
      <c r="N16" s="328">
        <f t="shared" si="3"/>
        <v>1.4620272136391499</v>
      </c>
      <c r="O16" s="328">
        <f t="shared" si="4"/>
        <v>4.4723927829970478</v>
      </c>
      <c r="P16" s="328"/>
      <c r="Q16" s="328">
        <f t="shared" si="5"/>
        <v>1.2694132565194804</v>
      </c>
      <c r="R16" s="328">
        <f t="shared" si="6"/>
        <v>2.8024077935748792</v>
      </c>
      <c r="S16" s="327"/>
      <c r="T16" s="328">
        <f t="shared" si="7"/>
        <v>1.4174423299706529</v>
      </c>
      <c r="U16" s="328">
        <f t="shared" si="8"/>
        <v>4.1195256246210343</v>
      </c>
    </row>
    <row r="17" spans="1:21" x14ac:dyDescent="0.2">
      <c r="A17" s="329" t="str">
        <f>name!D12</f>
        <v>33 Protective service occupations</v>
      </c>
      <c r="B17" s="330">
        <v>1.5756448262679641</v>
      </c>
      <c r="C17" s="330">
        <v>4.7816311174126778</v>
      </c>
      <c r="D17" s="330">
        <f t="shared" si="0"/>
        <v>6.3572759436806416</v>
      </c>
      <c r="E17" s="331"/>
      <c r="F17" s="330">
        <v>1.9570147232220754</v>
      </c>
      <c r="G17" s="330">
        <v>5.0779484960262433</v>
      </c>
      <c r="H17" s="330">
        <f t="shared" si="1"/>
        <v>7.0349632192483185</v>
      </c>
      <c r="I17" s="331"/>
      <c r="J17" s="330">
        <v>2.1680076173878797</v>
      </c>
      <c r="K17" s="330">
        <v>3.7707948614049727</v>
      </c>
      <c r="L17" s="330">
        <f t="shared" si="2"/>
        <v>5.9388024787928524</v>
      </c>
      <c r="M17" s="236"/>
      <c r="N17" s="328">
        <f t="shared" si="3"/>
        <v>4.4304508720247826</v>
      </c>
      <c r="O17" s="328">
        <f t="shared" si="4"/>
        <v>0.68492418585714976</v>
      </c>
      <c r="P17" s="328"/>
      <c r="Q17" s="328">
        <f t="shared" si="5"/>
        <v>1.2097715358770245</v>
      </c>
      <c r="R17" s="328">
        <f t="shared" si="6"/>
        <v>-1.9645889027261498</v>
      </c>
      <c r="S17" s="327"/>
      <c r="T17" s="328">
        <f t="shared" si="7"/>
        <v>2.0465093599184581</v>
      </c>
      <c r="U17" s="328">
        <f t="shared" si="8"/>
        <v>-1.1228811100639224</v>
      </c>
    </row>
    <row r="18" spans="1:21" x14ac:dyDescent="0.2">
      <c r="A18" s="329" t="str">
        <f>name!D13</f>
        <v>34 Culture, media and sports occupations</v>
      </c>
      <c r="B18" s="330">
        <v>3.3316947740475724</v>
      </c>
      <c r="C18" s="330">
        <v>2.5649209536208408</v>
      </c>
      <c r="D18" s="330">
        <f t="shared" si="0"/>
        <v>5.8966157276684132</v>
      </c>
      <c r="E18" s="331"/>
      <c r="F18" s="330">
        <v>3.2759520606308432</v>
      </c>
      <c r="G18" s="330">
        <v>2.4674937064074252</v>
      </c>
      <c r="H18" s="330">
        <f t="shared" si="1"/>
        <v>5.7434457670382688</v>
      </c>
      <c r="I18" s="331"/>
      <c r="J18" s="330">
        <v>3.2100413767532885</v>
      </c>
      <c r="K18" s="330">
        <v>2.2350094278523809</v>
      </c>
      <c r="L18" s="330">
        <f t="shared" si="2"/>
        <v>5.4450508046056694</v>
      </c>
      <c r="M18" s="236"/>
      <c r="N18" s="328">
        <f t="shared" si="3"/>
        <v>-0.33688293786218182</v>
      </c>
      <c r="O18" s="328">
        <f t="shared" si="4"/>
        <v>-0.13540627861616805</v>
      </c>
      <c r="P18" s="327"/>
      <c r="Q18" s="328">
        <f t="shared" si="5"/>
        <v>-0.77150290255935117</v>
      </c>
      <c r="R18" s="328">
        <f t="shared" si="6"/>
        <v>-0.65754528329926565</v>
      </c>
      <c r="S18" s="327"/>
      <c r="T18" s="328">
        <f t="shared" si="7"/>
        <v>-0.52500187841628687</v>
      </c>
      <c r="U18" s="328">
        <f t="shared" si="8"/>
        <v>-0.35504987680096134</v>
      </c>
    </row>
    <row r="19" spans="1:21" x14ac:dyDescent="0.2">
      <c r="A19" s="329" t="str">
        <f>name!D14</f>
        <v>35 Business and public service associate professionals</v>
      </c>
      <c r="B19" s="330">
        <v>10.187557716226868</v>
      </c>
      <c r="C19" s="330">
        <v>10.387791366594064</v>
      </c>
      <c r="D19" s="330">
        <f t="shared" si="0"/>
        <v>20.575349082820932</v>
      </c>
      <c r="E19" s="331"/>
      <c r="F19" s="330">
        <v>11.103994088642223</v>
      </c>
      <c r="G19" s="330">
        <v>11.092070470305783</v>
      </c>
      <c r="H19" s="330">
        <f t="shared" si="1"/>
        <v>22.196064558948006</v>
      </c>
      <c r="I19" s="331"/>
      <c r="J19" s="330">
        <v>12.087517774945438</v>
      </c>
      <c r="K19" s="330">
        <v>11.007531038446258</v>
      </c>
      <c r="L19" s="330">
        <f t="shared" si="2"/>
        <v>23.095048813391696</v>
      </c>
      <c r="M19" s="236"/>
      <c r="N19" s="328">
        <f t="shared" si="3"/>
        <v>1.7376795491154784</v>
      </c>
      <c r="O19" s="328">
        <f t="shared" si="4"/>
        <v>0.56739334570627964</v>
      </c>
      <c r="P19" s="327"/>
      <c r="Q19" s="328">
        <f t="shared" si="5"/>
        <v>1.3206297207744022</v>
      </c>
      <c r="R19" s="328">
        <f t="shared" si="6"/>
        <v>-5.0992345084310831E-2</v>
      </c>
      <c r="S19" s="327"/>
      <c r="T19" s="328">
        <f t="shared" si="7"/>
        <v>1.5279818400517842</v>
      </c>
      <c r="U19" s="328">
        <f t="shared" si="8"/>
        <v>0.26503898513754454</v>
      </c>
    </row>
    <row r="20" spans="1:21" x14ac:dyDescent="0.2">
      <c r="A20" s="329" t="str">
        <f>name!D15</f>
        <v>41 Administrative occupations</v>
      </c>
      <c r="B20" s="330">
        <v>31.984455335470354</v>
      </c>
      <c r="C20" s="330">
        <v>13.596877625623446</v>
      </c>
      <c r="D20" s="330">
        <f t="shared" si="0"/>
        <v>45.5813329610938</v>
      </c>
      <c r="E20" s="331"/>
      <c r="F20" s="330">
        <v>29.50467426947225</v>
      </c>
      <c r="G20" s="330">
        <v>14.551244240582312</v>
      </c>
      <c r="H20" s="330">
        <f t="shared" si="1"/>
        <v>44.05591851005456</v>
      </c>
      <c r="I20" s="331"/>
      <c r="J20" s="330">
        <v>26.678514319084424</v>
      </c>
      <c r="K20" s="330">
        <v>17.340960342556251</v>
      </c>
      <c r="L20" s="330">
        <f t="shared" si="2"/>
        <v>44.019474661640672</v>
      </c>
      <c r="M20" s="236"/>
      <c r="N20" s="328">
        <f t="shared" si="3"/>
        <v>-1.6010706600217861</v>
      </c>
      <c r="O20" s="328">
        <f t="shared" si="4"/>
        <v>-0.66901980598828015</v>
      </c>
      <c r="P20" s="327"/>
      <c r="Q20" s="328">
        <f t="shared" si="5"/>
        <v>1.3659717926534087</v>
      </c>
      <c r="R20" s="328">
        <f t="shared" si="6"/>
        <v>1.1761620117350713</v>
      </c>
      <c r="S20" s="327"/>
      <c r="T20" s="328">
        <f t="shared" si="7"/>
        <v>-0.67845931257872749</v>
      </c>
      <c r="U20" s="328">
        <f t="shared" si="8"/>
        <v>-5.516916645120773E-3</v>
      </c>
    </row>
    <row r="21" spans="1:21" x14ac:dyDescent="0.2">
      <c r="A21" s="329" t="str">
        <f>name!D16</f>
        <v>42 Secretarial and related occupations</v>
      </c>
      <c r="B21" s="330">
        <v>9.0537193413493</v>
      </c>
      <c r="C21" s="330">
        <v>0.65057389273693655</v>
      </c>
      <c r="D21" s="330">
        <f t="shared" si="0"/>
        <v>9.7042932340862365</v>
      </c>
      <c r="E21" s="331"/>
      <c r="F21" s="330">
        <v>7.8782994801166373</v>
      </c>
      <c r="G21" s="330">
        <v>0.45723013686426928</v>
      </c>
      <c r="H21" s="330">
        <f t="shared" si="1"/>
        <v>8.3355296169809066</v>
      </c>
      <c r="I21" s="331"/>
      <c r="J21" s="330">
        <v>6.1214672807859367</v>
      </c>
      <c r="K21" s="330">
        <v>0.5491979191156422</v>
      </c>
      <c r="L21" s="330">
        <f t="shared" si="2"/>
        <v>6.6706651999015794</v>
      </c>
      <c r="M21" s="236"/>
      <c r="N21" s="328">
        <f t="shared" si="3"/>
        <v>-2.7429501739748341</v>
      </c>
      <c r="O21" s="328">
        <f t="shared" si="4"/>
        <v>-1.6680006100490474</v>
      </c>
      <c r="P21" s="327"/>
      <c r="Q21" s="328">
        <f t="shared" si="5"/>
        <v>-6.8103580055316915</v>
      </c>
      <c r="R21" s="328">
        <f t="shared" si="6"/>
        <v>1.229308228339776</v>
      </c>
      <c r="S21" s="327"/>
      <c r="T21" s="328">
        <f t="shared" si="7"/>
        <v>-2.9950586185853112</v>
      </c>
      <c r="U21" s="328">
        <f t="shared" si="8"/>
        <v>-1.4744057402904853</v>
      </c>
    </row>
    <row r="22" spans="1:21" x14ac:dyDescent="0.2">
      <c r="A22" s="329" t="str">
        <f>name!D17</f>
        <v>51 Skilled agricultural and related trades</v>
      </c>
      <c r="B22" s="330">
        <v>0.3604317161622197</v>
      </c>
      <c r="C22" s="330">
        <v>4.2836949855344395</v>
      </c>
      <c r="D22" s="330">
        <f t="shared" si="0"/>
        <v>4.644126701696659</v>
      </c>
      <c r="E22" s="331"/>
      <c r="F22" s="330">
        <v>0.79944414127525754</v>
      </c>
      <c r="G22" s="330">
        <v>3.1210428573981464</v>
      </c>
      <c r="H22" s="330">
        <f t="shared" si="1"/>
        <v>3.9204869986734039</v>
      </c>
      <c r="I22" s="331"/>
      <c r="J22" s="330">
        <v>0.97947842501613391</v>
      </c>
      <c r="K22" s="330">
        <v>3.281250609864911</v>
      </c>
      <c r="L22" s="330">
        <f t="shared" si="2"/>
        <v>4.2607290348810452</v>
      </c>
      <c r="M22" s="236"/>
      <c r="N22" s="328">
        <f t="shared" si="3"/>
        <v>17.271647087571274</v>
      </c>
      <c r="O22" s="328">
        <f t="shared" si="4"/>
        <v>1.3632320670484033</v>
      </c>
      <c r="P22" s="327"/>
      <c r="Q22" s="328">
        <f t="shared" si="5"/>
        <v>-6.1366093078600521</v>
      </c>
      <c r="R22" s="328">
        <f t="shared" si="6"/>
        <v>0.33427370650616073</v>
      </c>
      <c r="S22" s="327"/>
      <c r="T22" s="328">
        <f t="shared" si="7"/>
        <v>-3.3310076508232034</v>
      </c>
      <c r="U22" s="328">
        <f t="shared" si="8"/>
        <v>0.55637136281803112</v>
      </c>
    </row>
    <row r="23" spans="1:21" x14ac:dyDescent="0.2">
      <c r="A23" s="329" t="str">
        <f>name!D18</f>
        <v>52 Skilled metal, electrical and electronic trades</v>
      </c>
      <c r="B23" s="330">
        <v>0.21093094312820737</v>
      </c>
      <c r="C23" s="330">
        <v>23.53580841624828</v>
      </c>
      <c r="D23" s="330">
        <f t="shared" si="0"/>
        <v>23.746739359376487</v>
      </c>
      <c r="E23" s="331"/>
      <c r="F23" s="330">
        <v>0.26573169828326088</v>
      </c>
      <c r="G23" s="330">
        <v>19.470768329065944</v>
      </c>
      <c r="H23" s="330">
        <f t="shared" si="1"/>
        <v>19.736500027349205</v>
      </c>
      <c r="I23" s="331"/>
      <c r="J23" s="330">
        <v>0.62718424473463597</v>
      </c>
      <c r="K23" s="330">
        <v>16.054090545363408</v>
      </c>
      <c r="L23" s="330">
        <f t="shared" si="2"/>
        <v>16.681274790098044</v>
      </c>
      <c r="M23" s="236"/>
      <c r="N23" s="328">
        <f t="shared" si="3"/>
        <v>4.7274704143681179</v>
      </c>
      <c r="O23" s="328">
        <f t="shared" si="4"/>
        <v>5.8920733480935183</v>
      </c>
      <c r="P23" s="327"/>
      <c r="Q23" s="328">
        <f t="shared" si="5"/>
        <v>-3.7211722523619595</v>
      </c>
      <c r="R23" s="328">
        <f t="shared" si="6"/>
        <v>-1.2780993821332909</v>
      </c>
      <c r="S23" s="327"/>
      <c r="T23" s="328">
        <f t="shared" si="7"/>
        <v>-3.6319145752080839</v>
      </c>
      <c r="U23" s="328">
        <f t="shared" si="8"/>
        <v>-1.1149570589780389</v>
      </c>
    </row>
    <row r="24" spans="1:21" x14ac:dyDescent="0.2">
      <c r="A24" s="329" t="str">
        <f>name!D19</f>
        <v>53 Skilled construction and building trades</v>
      </c>
      <c r="B24" s="330">
        <v>0.65622115326037822</v>
      </c>
      <c r="C24" s="330">
        <v>17.418885111691093</v>
      </c>
      <c r="D24" s="330">
        <f t="shared" si="0"/>
        <v>18.075106264951472</v>
      </c>
      <c r="E24" s="331"/>
      <c r="F24" s="330">
        <v>0.45826696738130235</v>
      </c>
      <c r="G24" s="330">
        <v>15.685740039068024</v>
      </c>
      <c r="H24" s="330">
        <f t="shared" si="1"/>
        <v>16.144007006449328</v>
      </c>
      <c r="I24" s="331"/>
      <c r="J24" s="330">
        <v>0.31775094377803176</v>
      </c>
      <c r="K24" s="330">
        <v>12.948588575729401</v>
      </c>
      <c r="L24" s="330">
        <f t="shared" si="2"/>
        <v>13.266339519507433</v>
      </c>
      <c r="M24" s="236"/>
      <c r="N24" s="328">
        <f t="shared" si="3"/>
        <v>-6.9291531437163716</v>
      </c>
      <c r="O24" s="328">
        <f t="shared" si="4"/>
        <v>-2.4116699440417055</v>
      </c>
      <c r="P24" s="327"/>
      <c r="Q24" s="328">
        <f t="shared" si="5"/>
        <v>-2.0742443072068517</v>
      </c>
      <c r="R24" s="328">
        <f t="shared" si="6"/>
        <v>-1.2702976011811806</v>
      </c>
      <c r="S24" s="327"/>
      <c r="T24" s="328">
        <f t="shared" si="7"/>
        <v>-2.2343942165042208</v>
      </c>
      <c r="U24" s="328">
        <f t="shared" si="8"/>
        <v>-1.3002654394343449</v>
      </c>
    </row>
    <row r="25" spans="1:21" x14ac:dyDescent="0.2">
      <c r="A25" s="329" t="str">
        <f>name!D20</f>
        <v>54 Textiles, printing and other skilled trades</v>
      </c>
      <c r="B25" s="330">
        <v>4.2951518560820645</v>
      </c>
      <c r="C25" s="330">
        <v>6.2611576962659665</v>
      </c>
      <c r="D25" s="330">
        <f t="shared" si="0"/>
        <v>10.556309552348031</v>
      </c>
      <c r="E25" s="331"/>
      <c r="F25" s="330">
        <v>3.915431375533553</v>
      </c>
      <c r="G25" s="330">
        <v>4.4849843322878513</v>
      </c>
      <c r="H25" s="330">
        <f t="shared" si="1"/>
        <v>8.4004157078214039</v>
      </c>
      <c r="I25" s="331"/>
      <c r="J25" s="330">
        <v>3.8634275374116163</v>
      </c>
      <c r="K25" s="330">
        <v>4.646007468105295</v>
      </c>
      <c r="L25" s="330">
        <f t="shared" si="2"/>
        <v>8.5094350055169112</v>
      </c>
      <c r="M25" s="236"/>
      <c r="N25" s="328">
        <f t="shared" si="3"/>
        <v>-1.8341980752585196</v>
      </c>
      <c r="O25" s="328">
        <f t="shared" si="4"/>
        <v>-8.9098657976161011E-2</v>
      </c>
      <c r="P25" s="327"/>
      <c r="Q25" s="328">
        <f t="shared" si="5"/>
        <v>-6.454853903539215</v>
      </c>
      <c r="R25" s="328">
        <f t="shared" si="6"/>
        <v>0.23543163691090996</v>
      </c>
      <c r="S25" s="327"/>
      <c r="T25" s="328">
        <f t="shared" si="7"/>
        <v>-4.466050532507559</v>
      </c>
      <c r="U25" s="328">
        <f t="shared" si="8"/>
        <v>8.5999324224550477E-2</v>
      </c>
    </row>
    <row r="26" spans="1:21" x14ac:dyDescent="0.2">
      <c r="A26" s="329" t="str">
        <f>name!D21</f>
        <v>61 Caring personal service occupations</v>
      </c>
      <c r="B26" s="330">
        <v>29.378245455737815</v>
      </c>
      <c r="C26" s="330">
        <v>4.2336782685535255</v>
      </c>
      <c r="D26" s="330">
        <f t="shared" si="0"/>
        <v>33.611923724291344</v>
      </c>
      <c r="E26" s="331"/>
      <c r="F26" s="330">
        <v>27.466545220298546</v>
      </c>
      <c r="G26" s="330">
        <v>4.0563692162638727</v>
      </c>
      <c r="H26" s="330">
        <f t="shared" si="1"/>
        <v>31.522914436562417</v>
      </c>
      <c r="I26" s="331"/>
      <c r="J26" s="330">
        <v>27.621155856432289</v>
      </c>
      <c r="K26" s="330">
        <v>5.276283454206534</v>
      </c>
      <c r="L26" s="330">
        <f t="shared" si="2"/>
        <v>32.897439310638823</v>
      </c>
      <c r="M26" s="236"/>
      <c r="N26" s="328">
        <f t="shared" si="3"/>
        <v>-1.3367002098565561</v>
      </c>
      <c r="O26" s="328">
        <f t="shared" si="4"/>
        <v>3.7428796095029249E-2</v>
      </c>
      <c r="P26" s="327"/>
      <c r="Q26" s="328">
        <f t="shared" si="5"/>
        <v>-0.85200747626139606</v>
      </c>
      <c r="R26" s="328">
        <f t="shared" si="6"/>
        <v>1.7683444095309975</v>
      </c>
      <c r="S26" s="327"/>
      <c r="T26" s="328">
        <f t="shared" si="7"/>
        <v>-1.275123581556703</v>
      </c>
      <c r="U26" s="328">
        <f t="shared" si="8"/>
        <v>0.28493917172327521</v>
      </c>
    </row>
    <row r="27" spans="1:21" x14ac:dyDescent="0.2">
      <c r="A27" s="329" t="str">
        <f>name!D22</f>
        <v>62 Leisure, travel and related personal service occupations</v>
      </c>
      <c r="B27" s="330">
        <v>7.5858881517603098</v>
      </c>
      <c r="C27" s="330">
        <v>3.1085815266615926</v>
      </c>
      <c r="D27" s="330">
        <f t="shared" si="0"/>
        <v>10.694469678421903</v>
      </c>
      <c r="E27" s="331"/>
      <c r="F27" s="330">
        <v>7.2523958566730906</v>
      </c>
      <c r="G27" s="330">
        <v>3.3768891611617433</v>
      </c>
      <c r="H27" s="330">
        <f t="shared" si="1"/>
        <v>10.629285017834833</v>
      </c>
      <c r="I27" s="331"/>
      <c r="J27" s="330">
        <v>6.2178657462110838</v>
      </c>
      <c r="K27" s="330">
        <v>3.2114840573684917</v>
      </c>
      <c r="L27" s="330">
        <f t="shared" si="2"/>
        <v>9.4293498035795764</v>
      </c>
      <c r="M27" s="236"/>
      <c r="N27" s="328">
        <f t="shared" si="3"/>
        <v>-0.89512611437281286</v>
      </c>
      <c r="O27" s="328">
        <f t="shared" si="4"/>
        <v>-1.0207886038370861</v>
      </c>
      <c r="P27" s="327"/>
      <c r="Q27" s="328">
        <f t="shared" si="5"/>
        <v>1.6695517641658775</v>
      </c>
      <c r="R27" s="328">
        <f t="shared" si="6"/>
        <v>-0.33425190177390762</v>
      </c>
      <c r="S27" s="327"/>
      <c r="T27" s="328">
        <f t="shared" si="7"/>
        <v>-0.12220179401939424</v>
      </c>
      <c r="U27" s="328">
        <f t="shared" si="8"/>
        <v>-0.79539178418370771</v>
      </c>
    </row>
    <row r="28" spans="1:21" x14ac:dyDescent="0.2">
      <c r="A28" s="329" t="str">
        <f>name!D23</f>
        <v>63 Community and civil enforcement occupations</v>
      </c>
      <c r="B28" s="330">
        <v>0.15641382849896482</v>
      </c>
      <c r="C28" s="330">
        <v>0.42573686870774924</v>
      </c>
      <c r="D28" s="330">
        <f t="shared" si="0"/>
        <v>0.58215069720671409</v>
      </c>
      <c r="E28" s="331"/>
      <c r="F28" s="330">
        <v>0.15036245683699298</v>
      </c>
      <c r="G28" s="330">
        <v>0.47636985276745469</v>
      </c>
      <c r="H28" s="330">
        <f t="shared" si="1"/>
        <v>0.6267323096044477</v>
      </c>
      <c r="I28" s="331"/>
      <c r="J28" s="330">
        <v>0.19635266036757329</v>
      </c>
      <c r="K28" s="330">
        <v>0.30985162729902266</v>
      </c>
      <c r="L28" s="330">
        <f>SUM(J28:K28)</f>
        <v>0.50620428766659598</v>
      </c>
      <c r="M28" s="236"/>
      <c r="N28" s="328">
        <f t="shared" si="3"/>
        <v>-0.78602421497592223</v>
      </c>
      <c r="O28" s="328">
        <f t="shared" si="4"/>
        <v>1.7950105639640057</v>
      </c>
      <c r="P28" s="327"/>
      <c r="Q28" s="328">
        <f t="shared" si="5"/>
        <v>2.2729072429542585</v>
      </c>
      <c r="R28" s="328">
        <f t="shared" si="6"/>
        <v>-2.8266218637759688</v>
      </c>
      <c r="S28" s="327"/>
      <c r="T28" s="328">
        <f t="shared" si="7"/>
        <v>1.4867470855653764</v>
      </c>
      <c r="U28" s="328">
        <f t="shared" si="8"/>
        <v>-1.4137723206747554</v>
      </c>
    </row>
    <row r="29" spans="1:21" x14ac:dyDescent="0.2">
      <c r="A29" s="329" t="str">
        <f>name!D24</f>
        <v>71 Sales occupations</v>
      </c>
      <c r="B29" s="330">
        <v>33.226410566924876</v>
      </c>
      <c r="C29" s="330">
        <v>14.678591553434687</v>
      </c>
      <c r="D29" s="330">
        <f t="shared" si="0"/>
        <v>47.905002120359562</v>
      </c>
      <c r="E29" s="331"/>
      <c r="F29" s="330">
        <v>29.088163013226154</v>
      </c>
      <c r="G29" s="330">
        <v>13.667893958980359</v>
      </c>
      <c r="H29" s="330">
        <f t="shared" si="1"/>
        <v>42.756056972206515</v>
      </c>
      <c r="I29" s="331"/>
      <c r="J29" s="330">
        <v>28.043512200299421</v>
      </c>
      <c r="K29" s="330">
        <v>13.796095314683336</v>
      </c>
      <c r="L29" s="330">
        <f t="shared" si="2"/>
        <v>41.83960751498276</v>
      </c>
      <c r="M29" s="236"/>
      <c r="N29" s="328">
        <f t="shared" si="3"/>
        <v>-2.6252011293981803</v>
      </c>
      <c r="O29" s="328">
        <f t="shared" si="4"/>
        <v>-0.24352972412329255</v>
      </c>
      <c r="P29" s="327"/>
      <c r="Q29" s="328">
        <f t="shared" si="5"/>
        <v>-1.4166792949466989</v>
      </c>
      <c r="R29" s="328">
        <f t="shared" si="6"/>
        <v>6.2259560113719914E-2</v>
      </c>
      <c r="S29" s="327"/>
      <c r="T29" s="328">
        <f t="shared" si="7"/>
        <v>-2.2485165903548099</v>
      </c>
      <c r="U29" s="328">
        <f t="shared" si="8"/>
        <v>-0.14434525395498055</v>
      </c>
    </row>
    <row r="30" spans="1:21" x14ac:dyDescent="0.2">
      <c r="A30" s="329" t="str">
        <f>name!D25</f>
        <v>72 Customer service occupations</v>
      </c>
      <c r="B30" s="330">
        <v>5.0503681988379583</v>
      </c>
      <c r="C30" s="330">
        <v>3.2238800744692213</v>
      </c>
      <c r="D30" s="330">
        <f t="shared" si="0"/>
        <v>8.2742482733071796</v>
      </c>
      <c r="E30" s="331"/>
      <c r="F30" s="330">
        <v>5.3109693355710013</v>
      </c>
      <c r="G30" s="330">
        <v>3.5486280740150518</v>
      </c>
      <c r="H30" s="330">
        <f t="shared" si="1"/>
        <v>8.859597409586053</v>
      </c>
      <c r="I30" s="331"/>
      <c r="J30" s="330">
        <v>5.8673435276556427</v>
      </c>
      <c r="K30" s="330">
        <v>5.1363440002811283</v>
      </c>
      <c r="L30" s="330">
        <f t="shared" si="2"/>
        <v>11.003687527936771</v>
      </c>
      <c r="M30" s="236"/>
      <c r="N30" s="328">
        <f t="shared" si="3"/>
        <v>1.0113441916429045</v>
      </c>
      <c r="O30" s="328">
        <f t="shared" si="4"/>
        <v>0.6663946811870769</v>
      </c>
      <c r="P30" s="327"/>
      <c r="Q30" s="328">
        <f t="shared" si="5"/>
        <v>1.9380499052901401</v>
      </c>
      <c r="R30" s="328">
        <f t="shared" si="6"/>
        <v>2.4958405166453757</v>
      </c>
      <c r="S30" s="327"/>
      <c r="T30" s="328">
        <f t="shared" si="7"/>
        <v>1.3764520697443494</v>
      </c>
      <c r="U30" s="328">
        <f t="shared" si="8"/>
        <v>1.4553493810189666</v>
      </c>
    </row>
    <row r="31" spans="1:21" x14ac:dyDescent="0.2">
      <c r="A31" s="329" t="str">
        <f>name!D26</f>
        <v>81 Process, plant and machine operatives</v>
      </c>
      <c r="B31" s="330">
        <v>3.5733345161424332</v>
      </c>
      <c r="C31" s="330">
        <v>16.923765414781563</v>
      </c>
      <c r="D31" s="330">
        <f t="shared" si="0"/>
        <v>20.497099930923998</v>
      </c>
      <c r="E31" s="331"/>
      <c r="F31" s="330">
        <v>2.9201364762190094</v>
      </c>
      <c r="G31" s="330">
        <v>13.628021809697499</v>
      </c>
      <c r="H31" s="330">
        <f t="shared" si="1"/>
        <v>16.548158285916507</v>
      </c>
      <c r="I31" s="331"/>
      <c r="J31" s="330">
        <v>2.9034731018821676</v>
      </c>
      <c r="K31" s="330">
        <v>12.101904782517746</v>
      </c>
      <c r="L31" s="330">
        <f t="shared" si="2"/>
        <v>15.005377884399913</v>
      </c>
      <c r="M31" s="236"/>
      <c r="N31" s="328">
        <f t="shared" si="3"/>
        <v>-3.956960692930156</v>
      </c>
      <c r="O31" s="328">
        <f t="shared" si="4"/>
        <v>-3.8144135703488402E-2</v>
      </c>
      <c r="P31" s="327"/>
      <c r="Q31" s="328">
        <f t="shared" si="5"/>
        <v>-4.239332508632665</v>
      </c>
      <c r="R31" s="328">
        <f t="shared" si="6"/>
        <v>-0.788642037338394</v>
      </c>
      <c r="S31" s="327"/>
      <c r="T31" s="328">
        <f t="shared" si="7"/>
        <v>-4.1898655576502852</v>
      </c>
      <c r="U31" s="328">
        <f t="shared" si="8"/>
        <v>-0.65031723388021545</v>
      </c>
    </row>
    <row r="32" spans="1:21" x14ac:dyDescent="0.2">
      <c r="A32" s="329" t="str">
        <f>name!D27</f>
        <v>82 Transport and mobile machine drivers and operatives</v>
      </c>
      <c r="B32" s="330">
        <v>0.61264936718819007</v>
      </c>
      <c r="C32" s="330">
        <v>17.165911255237084</v>
      </c>
      <c r="D32" s="330">
        <f t="shared" si="0"/>
        <v>17.778560622425275</v>
      </c>
      <c r="E32" s="331"/>
      <c r="F32" s="330">
        <v>0.49763568723678381</v>
      </c>
      <c r="G32" s="330">
        <v>18.605391663602017</v>
      </c>
      <c r="H32" s="330">
        <f t="shared" si="1"/>
        <v>19.103027350838801</v>
      </c>
      <c r="I32" s="331"/>
      <c r="J32" s="330">
        <v>0.67149180309347645</v>
      </c>
      <c r="K32" s="330">
        <v>16.413633788922908</v>
      </c>
      <c r="L32" s="330">
        <f t="shared" si="2"/>
        <v>17.085125592016386</v>
      </c>
      <c r="M32" s="236"/>
      <c r="N32" s="328">
        <f t="shared" si="3"/>
        <v>-4.0732113779308303</v>
      </c>
      <c r="O32" s="328">
        <f t="shared" si="4"/>
        <v>2.0176416911209749</v>
      </c>
      <c r="P32" s="327"/>
      <c r="Q32" s="328">
        <f t="shared" si="5"/>
        <v>1.6235567364177861</v>
      </c>
      <c r="R32" s="328">
        <f t="shared" si="6"/>
        <v>-0.83211258403633748</v>
      </c>
      <c r="S32" s="327"/>
      <c r="T32" s="328">
        <f t="shared" si="7"/>
        <v>1.4474465189680208</v>
      </c>
      <c r="U32" s="328">
        <f t="shared" si="8"/>
        <v>-0.74149450391287619</v>
      </c>
    </row>
    <row r="33" spans="1:21" x14ac:dyDescent="0.2">
      <c r="A33" s="329" t="str">
        <f>name!D28</f>
        <v>91 Elementary trades and related occupations</v>
      </c>
      <c r="B33" s="330">
        <v>1.8783995056376894</v>
      </c>
      <c r="C33" s="330">
        <v>6.8295019132610362</v>
      </c>
      <c r="D33" s="330">
        <f t="shared" si="0"/>
        <v>8.7079014188987252</v>
      </c>
      <c r="E33" s="331"/>
      <c r="F33" s="330">
        <v>1.1529297411648507</v>
      </c>
      <c r="G33" s="330">
        <v>5.5042261686008285</v>
      </c>
      <c r="H33" s="330">
        <f t="shared" si="1"/>
        <v>6.6571559097656792</v>
      </c>
      <c r="I33" s="331"/>
      <c r="J33" s="330">
        <v>4.8584662730173793</v>
      </c>
      <c r="K33" s="330">
        <v>7.7271708075943941</v>
      </c>
      <c r="L33" s="330">
        <f t="shared" si="2"/>
        <v>12.585637080611773</v>
      </c>
      <c r="M33" s="236"/>
      <c r="N33" s="328">
        <f t="shared" si="3"/>
        <v>-9.3009004538888274</v>
      </c>
      <c r="O33" s="328">
        <f t="shared" si="4"/>
        <v>10.064286685800038</v>
      </c>
      <c r="P33" s="327"/>
      <c r="Q33" s="328">
        <f t="shared" si="5"/>
        <v>-4.2229518514610431</v>
      </c>
      <c r="R33" s="328">
        <f t="shared" si="6"/>
        <v>2.2872767035807984</v>
      </c>
      <c r="S33" s="327"/>
      <c r="T33" s="328">
        <f t="shared" si="7"/>
        <v>-5.22909128891762</v>
      </c>
      <c r="U33" s="328">
        <f t="shared" si="8"/>
        <v>4.3371809289259211</v>
      </c>
    </row>
    <row r="34" spans="1:21" x14ac:dyDescent="0.2">
      <c r="A34" s="329" t="str">
        <f>name!D29</f>
        <v>92 Elementary administration and service occupations</v>
      </c>
      <c r="B34" s="330">
        <v>26.740626909924153</v>
      </c>
      <c r="C34" s="330">
        <v>24.932701028718771</v>
      </c>
      <c r="D34" s="330">
        <f t="shared" ref="D34" si="9">SUM(B34:C34)</f>
        <v>51.673327938642927</v>
      </c>
      <c r="E34" s="331"/>
      <c r="F34" s="330">
        <v>21.986068657667296</v>
      </c>
      <c r="G34" s="330">
        <v>24.057611575659294</v>
      </c>
      <c r="H34" s="330">
        <f t="shared" ref="H34" si="10">SUM(F34:G34)</f>
        <v>46.04368023332659</v>
      </c>
      <c r="I34" s="331"/>
      <c r="J34" s="330">
        <v>17.499073342897841</v>
      </c>
      <c r="K34" s="330">
        <v>21.232098069672169</v>
      </c>
      <c r="L34" s="330">
        <f t="shared" ref="L34" si="11">SUM(J34:K34)</f>
        <v>38.731171412570006</v>
      </c>
      <c r="M34" s="236"/>
      <c r="N34" s="328">
        <f t="shared" si="3"/>
        <v>-3.8398351835475464</v>
      </c>
      <c r="O34" s="328">
        <f t="shared" si="4"/>
        <v>-1.510220585519817</v>
      </c>
      <c r="P34" s="327"/>
      <c r="Q34" s="328">
        <f t="shared" si="5"/>
        <v>-0.71202897747183469</v>
      </c>
      <c r="R34" s="328">
        <f t="shared" si="6"/>
        <v>-0.82945646576246812</v>
      </c>
      <c r="S34" s="327"/>
      <c r="T34" s="328">
        <f t="shared" si="7"/>
        <v>-2.2806162901577554</v>
      </c>
      <c r="U34" s="328">
        <f t="shared" si="8"/>
        <v>-1.1463506013084102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236.7664267582004</v>
      </c>
      <c r="C36" s="333">
        <f t="shared" ref="C36:D36" si="12">SUM(C9:C34)</f>
        <v>252.94457324179967</v>
      </c>
      <c r="D36" s="333">
        <f t="shared" si="12"/>
        <v>489.7109999999999</v>
      </c>
      <c r="E36" s="333"/>
      <c r="F36" s="333">
        <f>SUM(F9:F34)</f>
        <v>232.89529588491627</v>
      </c>
      <c r="G36" s="333">
        <f t="shared" ref="G36:H36" si="13">SUM(G9:G34)</f>
        <v>246.03070411508367</v>
      </c>
      <c r="H36" s="333">
        <f t="shared" si="13"/>
        <v>478.92599999999993</v>
      </c>
      <c r="I36" s="333"/>
      <c r="J36" s="333">
        <f>SUM(J9:J34)</f>
        <v>244.2050946977441</v>
      </c>
      <c r="K36" s="333">
        <f t="shared" ref="K36:L36" si="14">SUM(K9:K34)</f>
        <v>248.57290530225609</v>
      </c>
      <c r="L36" s="333">
        <f t="shared" si="14"/>
        <v>492.77800000000019</v>
      </c>
      <c r="M36" s="258"/>
      <c r="N36" s="334">
        <f t="shared" si="3"/>
        <v>-0.32915978512387811</v>
      </c>
      <c r="O36" s="334">
        <f>IF(F36&gt;0,(EXP(LN(J36/F36)/($J$6-$F$6))-1)*100,0)</f>
        <v>0.31662985394045329</v>
      </c>
      <c r="P36" s="335"/>
      <c r="Q36" s="334">
        <f t="shared" ref="Q36" si="15">IF(C36&gt;0,(EXP(LN(G36/C36)/($F$6-$B$6))-1)*100,0)</f>
        <v>-0.55274759788024319</v>
      </c>
      <c r="R36" s="334">
        <f t="shared" ref="R36" si="16">IF(G36&gt;0,(EXP(LN(K36/G36)/($J$6-$F$6))-1)*100,0)</f>
        <v>6.8555771314260383E-2</v>
      </c>
      <c r="S36" s="335"/>
      <c r="T36" s="334">
        <f t="shared" ref="T36" si="17">IF(D36&gt;0,(EXP(LN(H36/D36)/($F$6-$B$6))-1)*100,0)</f>
        <v>-0.44439610986766187</v>
      </c>
      <c r="U36" s="334">
        <f t="shared" ref="U36" si="18">IF(H36&gt;0,(EXP(LN(L36/H36)/($J$6-$F$6))-1)*100,0)</f>
        <v>0.1902652511108327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North East</v>
      </c>
      <c r="Q1" s="19" t="str">
        <f>CONCATENATE("Occupation Table 5.1  Males: Employment Change by Status (SOC 2020), ",B$5,"-",L$5,", ",Info!B5)</f>
        <v>Occupation Table 5.1  Males: Employment Change by Status (SOC 2020), 2015-2035, North East</v>
      </c>
      <c r="AG1" s="19" t="str">
        <f>CONCATENATE("Occupation Table 5.2  Females: Employment Change by Status (SOC 2020), ",R$5,"-",AB$5,", ",Info!B5)</f>
        <v>Occupation Table 5.2  Females: Employment Change by Status (SOC 2020), 2015-2035, North East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24.540461071855841</v>
      </c>
      <c r="C8" s="11">
        <v>3.1682116252601253</v>
      </c>
      <c r="D8" s="11">
        <v>8.2975332651512108</v>
      </c>
      <c r="E8" s="11">
        <f>SUM(B8:D8)</f>
        <v>36.006205962267174</v>
      </c>
      <c r="F8" s="11"/>
      <c r="G8" s="11">
        <v>28.069409416989075</v>
      </c>
      <c r="H8" s="11">
        <v>4.587153633208219</v>
      </c>
      <c r="I8" s="11">
        <v>7.7140506870107224</v>
      </c>
      <c r="J8" s="11">
        <f>SUM(G8:I8)</f>
        <v>40.370613737208018</v>
      </c>
      <c r="K8" s="11"/>
      <c r="L8" s="11">
        <v>27.957665147878039</v>
      </c>
      <c r="M8" s="11">
        <v>5.4743786387500935</v>
      </c>
      <c r="N8" s="11">
        <v>7.9518945397635123</v>
      </c>
      <c r="O8" s="11">
        <f>SUM(L8:N8)</f>
        <v>41.38393832639165</v>
      </c>
      <c r="Q8" s="10" t="str">
        <f>name!E4</f>
        <v>Managers, directors and senior officials</v>
      </c>
      <c r="R8" s="11">
        <v>17.510720962345648</v>
      </c>
      <c r="S8" s="11">
        <v>1.0554885635841158</v>
      </c>
      <c r="T8" s="11">
        <v>5.2108711882793139</v>
      </c>
      <c r="U8" s="11">
        <f>SUM(R8:T8)</f>
        <v>23.777080714209077</v>
      </c>
      <c r="V8" s="11"/>
      <c r="W8" s="11">
        <v>19.759010318189198</v>
      </c>
      <c r="X8" s="11">
        <v>1.5985933749341039</v>
      </c>
      <c r="Y8" s="11">
        <v>3.9194437933105855</v>
      </c>
      <c r="Z8" s="11">
        <f>SUM(W8:Y8)</f>
        <v>25.277047486433887</v>
      </c>
      <c r="AA8" s="11"/>
      <c r="AB8" s="11">
        <v>19.206002758757393</v>
      </c>
      <c r="AC8" s="11">
        <v>1.7671633387718844</v>
      </c>
      <c r="AD8" s="11">
        <v>4.4471853817396498</v>
      </c>
      <c r="AE8" s="11">
        <f>SUM(AB8:AD8)</f>
        <v>25.420351479268927</v>
      </c>
      <c r="AG8" s="10" t="str">
        <f>name!E4</f>
        <v>Managers, directors and senior officials</v>
      </c>
      <c r="AH8" s="11">
        <v>7.029740109510203</v>
      </c>
      <c r="AI8" s="11">
        <v>2.11272306167601</v>
      </c>
      <c r="AJ8" s="11">
        <v>3.0866620768719035</v>
      </c>
      <c r="AK8" s="11">
        <f>SUM(AH8:AJ8)</f>
        <v>12.229125248058116</v>
      </c>
      <c r="AL8" s="11"/>
      <c r="AM8" s="11">
        <v>8.3103990987998699</v>
      </c>
      <c r="AN8" s="11">
        <v>2.988560258274116</v>
      </c>
      <c r="AO8" s="11">
        <v>3.794606893700136</v>
      </c>
      <c r="AP8" s="11">
        <f>SUM(AM8:AO8)</f>
        <v>15.093566250774122</v>
      </c>
      <c r="AQ8" s="11"/>
      <c r="AR8" s="11">
        <v>8.7516623891206375</v>
      </c>
      <c r="AS8" s="11">
        <v>3.7072152999782082</v>
      </c>
      <c r="AT8" s="11">
        <v>3.5047091580238656</v>
      </c>
      <c r="AU8" s="11">
        <f>SUM(AR8:AT8)</f>
        <v>15.963586847122711</v>
      </c>
    </row>
    <row r="9" spans="1:47" x14ac:dyDescent="0.2">
      <c r="A9" t="str">
        <f>name!E5</f>
        <v>Professional occupations</v>
      </c>
      <c r="B9" s="11">
        <v>65.643671698198389</v>
      </c>
      <c r="C9" s="11">
        <v>16.502435905423113</v>
      </c>
      <c r="D9" s="11">
        <v>7.9791690316991035</v>
      </c>
      <c r="E9" s="11">
        <f t="shared" ref="E9:E18" si="0">SUM(B9:D9)</f>
        <v>90.125276635320603</v>
      </c>
      <c r="F9" s="11"/>
      <c r="G9" s="11">
        <v>72.669296884718179</v>
      </c>
      <c r="H9" s="11">
        <v>19.83458499223773</v>
      </c>
      <c r="I9" s="11">
        <v>6.7103170069857772</v>
      </c>
      <c r="J9" s="11">
        <f t="shared" ref="J9:J16" si="1">SUM(G9:I9)</f>
        <v>99.214198883941691</v>
      </c>
      <c r="K9" s="11"/>
      <c r="L9" s="11">
        <v>85.803743174192988</v>
      </c>
      <c r="M9" s="11">
        <v>23.40431150079813</v>
      </c>
      <c r="N9" s="11">
        <v>5.9501306831503618</v>
      </c>
      <c r="O9" s="11">
        <f t="shared" ref="O9:O16" si="2">SUM(L9:N9)</f>
        <v>115.15818535814148</v>
      </c>
      <c r="Q9" s="10" t="str">
        <f>name!E5</f>
        <v>Professional occupations</v>
      </c>
      <c r="R9" s="11">
        <v>37.132159534476017</v>
      </c>
      <c r="S9" s="11">
        <v>2.4990865224099865</v>
      </c>
      <c r="T9" s="11">
        <v>4.9539552205103847</v>
      </c>
      <c r="U9" s="11">
        <f t="shared" ref="U9:U16" si="3">SUM(R9:T9)</f>
        <v>44.585201277396393</v>
      </c>
      <c r="V9" s="11"/>
      <c r="W9" s="11">
        <v>39.929188119514947</v>
      </c>
      <c r="X9" s="11">
        <v>3.4605617478926494</v>
      </c>
      <c r="Y9" s="11">
        <v>3.0521082463487854</v>
      </c>
      <c r="Z9" s="11">
        <f t="shared" ref="Z9:Z16" si="4">SUM(W9:Y9)</f>
        <v>46.441858113756382</v>
      </c>
      <c r="AA9" s="11"/>
      <c r="AB9" s="11">
        <v>47.703636829874917</v>
      </c>
      <c r="AC9" s="11">
        <v>4.5365881132795636</v>
      </c>
      <c r="AD9" s="11">
        <v>2.5903162537673698</v>
      </c>
      <c r="AE9" s="11">
        <f t="shared" ref="AE9:AE16" si="5">SUM(AB9:AD9)</f>
        <v>54.83054119692185</v>
      </c>
      <c r="AG9" s="10" t="str">
        <f>name!E5</f>
        <v>Professional occupations</v>
      </c>
      <c r="AH9" s="11">
        <v>28.511512163722394</v>
      </c>
      <c r="AI9" s="11">
        <v>14.003349383013132</v>
      </c>
      <c r="AJ9" s="11">
        <v>3.0252138111887188</v>
      </c>
      <c r="AK9" s="11">
        <f t="shared" ref="AK9:AK18" si="6">SUM(AH9:AJ9)</f>
        <v>45.540075357924245</v>
      </c>
      <c r="AL9" s="11"/>
      <c r="AM9" s="11">
        <v>32.740108765203232</v>
      </c>
      <c r="AN9" s="11">
        <v>16.374023244345082</v>
      </c>
      <c r="AO9" s="11">
        <v>3.6582087606369909</v>
      </c>
      <c r="AP9" s="11">
        <f t="shared" ref="AP9:AP18" si="7">SUM(AM9:AO9)</f>
        <v>52.772340770185302</v>
      </c>
      <c r="AQ9" s="11"/>
      <c r="AR9" s="11">
        <v>38.100106344318121</v>
      </c>
      <c r="AS9" s="11">
        <v>18.867723387518566</v>
      </c>
      <c r="AT9" s="11">
        <v>3.3598144293829919</v>
      </c>
      <c r="AU9" s="11">
        <f t="shared" ref="AU9:AU18" si="8">SUM(AR9:AT9)</f>
        <v>60.327644161219681</v>
      </c>
    </row>
    <row r="10" spans="1:47" x14ac:dyDescent="0.2">
      <c r="A10" t="str">
        <f>name!E6</f>
        <v>Associate professional occupations</v>
      </c>
      <c r="B10" s="11">
        <v>35.449971399396887</v>
      </c>
      <c r="C10" s="11">
        <v>9.7047305856964314</v>
      </c>
      <c r="D10" s="11">
        <v>6.392222939288609</v>
      </c>
      <c r="E10" s="11">
        <f t="shared" si="0"/>
        <v>51.546924924381926</v>
      </c>
      <c r="F10" s="11"/>
      <c r="G10" s="11">
        <v>39.422364517915902</v>
      </c>
      <c r="H10" s="11">
        <v>11.135336400199918</v>
      </c>
      <c r="I10" s="11">
        <v>5.4440206677638328</v>
      </c>
      <c r="J10" s="11">
        <f t="shared" si="1"/>
        <v>56.00172158587965</v>
      </c>
      <c r="K10" s="11"/>
      <c r="L10" s="11">
        <v>44.130719233122072</v>
      </c>
      <c r="M10" s="11">
        <v>14.266064630593283</v>
      </c>
      <c r="N10" s="11">
        <v>5.3475738258033996</v>
      </c>
      <c r="O10" s="11">
        <f t="shared" si="2"/>
        <v>63.744357689518758</v>
      </c>
      <c r="Q10" s="10" t="str">
        <f>name!E6</f>
        <v>Associate professional occupations</v>
      </c>
      <c r="R10" s="11">
        <v>22.376435359326976</v>
      </c>
      <c r="S10" s="11">
        <v>1.7628262865708724</v>
      </c>
      <c r="T10" s="11">
        <v>3.1736839723709296</v>
      </c>
      <c r="U10" s="11">
        <f t="shared" si="3"/>
        <v>27.312945618268778</v>
      </c>
      <c r="V10" s="11"/>
      <c r="W10" s="11">
        <v>24.709491319685931</v>
      </c>
      <c r="X10" s="11">
        <v>2.3924633549347232</v>
      </c>
      <c r="Y10" s="11">
        <v>2.5174324242581019</v>
      </c>
      <c r="Z10" s="11">
        <f t="shared" si="4"/>
        <v>29.619387098878754</v>
      </c>
      <c r="AA10" s="11"/>
      <c r="AB10" s="11">
        <v>23.203228789023402</v>
      </c>
      <c r="AC10" s="11">
        <v>2.4855629775705022</v>
      </c>
      <c r="AD10" s="11">
        <v>2.6082594961908345</v>
      </c>
      <c r="AE10" s="11">
        <f t="shared" si="5"/>
        <v>28.297051262784741</v>
      </c>
      <c r="AG10" s="10" t="str">
        <f>name!E6</f>
        <v>Associate professional occupations</v>
      </c>
      <c r="AH10" s="11">
        <v>13.073536040069914</v>
      </c>
      <c r="AI10" s="11">
        <v>7.9419042991255608</v>
      </c>
      <c r="AJ10" s="11">
        <v>3.2185389669176785</v>
      </c>
      <c r="AK10" s="11">
        <f t="shared" si="6"/>
        <v>24.233979306113152</v>
      </c>
      <c r="AL10" s="11"/>
      <c r="AM10" s="11">
        <v>14.71287319822995</v>
      </c>
      <c r="AN10" s="11">
        <v>8.7428730452651937</v>
      </c>
      <c r="AO10" s="11">
        <v>2.9265882435057318</v>
      </c>
      <c r="AP10" s="11">
        <f t="shared" si="7"/>
        <v>26.382334487000875</v>
      </c>
      <c r="AQ10" s="11"/>
      <c r="AR10" s="11">
        <v>20.927490444098645</v>
      </c>
      <c r="AS10" s="11">
        <v>11.780501653022782</v>
      </c>
      <c r="AT10" s="11">
        <v>2.7393143296125633</v>
      </c>
      <c r="AU10" s="11">
        <f t="shared" si="8"/>
        <v>35.447306426733988</v>
      </c>
    </row>
    <row r="11" spans="1:47" x14ac:dyDescent="0.2">
      <c r="A11" t="str">
        <f>name!E7</f>
        <v>Administrative and secretarial occupations</v>
      </c>
      <c r="B11" s="11">
        <v>31.780227216891252</v>
      </c>
      <c r="C11" s="11">
        <v>21.207020167294996</v>
      </c>
      <c r="D11" s="11">
        <v>2.2983788109937922</v>
      </c>
      <c r="E11" s="11">
        <f t="shared" si="0"/>
        <v>55.285626195180036</v>
      </c>
      <c r="F11" s="11"/>
      <c r="G11" s="11">
        <v>30.439565369777394</v>
      </c>
      <c r="H11" s="11">
        <v>20.099495900077329</v>
      </c>
      <c r="I11" s="11">
        <v>1.8523868571807278</v>
      </c>
      <c r="J11" s="11">
        <f t="shared" si="1"/>
        <v>52.391448127035453</v>
      </c>
      <c r="K11" s="11"/>
      <c r="L11" s="11">
        <v>30.399633165152611</v>
      </c>
      <c r="M11" s="11">
        <v>17.935962825787641</v>
      </c>
      <c r="N11" s="11">
        <v>2.3545438706019612</v>
      </c>
      <c r="O11" s="11">
        <f t="shared" si="2"/>
        <v>50.690139861542207</v>
      </c>
      <c r="Q11" s="10" t="str">
        <f>name!E7</f>
        <v>Administrative and secretarial occupations</v>
      </c>
      <c r="R11" s="11">
        <v>11.162452622854136</v>
      </c>
      <c r="S11" s="11">
        <v>2.3315213190062427</v>
      </c>
      <c r="T11" s="11">
        <v>0.75347757649999814</v>
      </c>
      <c r="U11" s="11">
        <f t="shared" si="3"/>
        <v>14.247451518360377</v>
      </c>
      <c r="V11" s="11"/>
      <c r="W11" s="11">
        <v>11.856729053285711</v>
      </c>
      <c r="X11" s="11">
        <v>2.7024326620351329</v>
      </c>
      <c r="Y11" s="11">
        <v>0.44931266212571563</v>
      </c>
      <c r="Z11" s="11">
        <f t="shared" si="4"/>
        <v>15.008474377446559</v>
      </c>
      <c r="AA11" s="11"/>
      <c r="AB11" s="11">
        <v>14.457880755005423</v>
      </c>
      <c r="AC11" s="11">
        <v>2.7784474158724319</v>
      </c>
      <c r="AD11" s="11">
        <v>0.6538300907940291</v>
      </c>
      <c r="AE11" s="11">
        <f t="shared" si="5"/>
        <v>17.890158261671882</v>
      </c>
      <c r="AG11" s="10" t="str">
        <f>name!E7</f>
        <v>Administrative and secretarial occupations</v>
      </c>
      <c r="AH11" s="11">
        <v>20.617774594037137</v>
      </c>
      <c r="AI11" s="11">
        <v>18.875498848288753</v>
      </c>
      <c r="AJ11" s="11">
        <v>1.5449012344937956</v>
      </c>
      <c r="AK11" s="11">
        <f t="shared" si="6"/>
        <v>41.038174676819679</v>
      </c>
      <c r="AL11" s="11"/>
      <c r="AM11" s="11">
        <v>18.582836316491679</v>
      </c>
      <c r="AN11" s="11">
        <v>17.397063238042197</v>
      </c>
      <c r="AO11" s="11">
        <v>1.4030741950550123</v>
      </c>
      <c r="AP11" s="11">
        <f t="shared" si="7"/>
        <v>37.382973749588885</v>
      </c>
      <c r="AQ11" s="11"/>
      <c r="AR11" s="11">
        <v>15.941752410147185</v>
      </c>
      <c r="AS11" s="11">
        <v>15.157515409915206</v>
      </c>
      <c r="AT11" s="11">
        <v>1.7007137798079326</v>
      </c>
      <c r="AU11" s="11">
        <f t="shared" si="8"/>
        <v>32.799981599870321</v>
      </c>
    </row>
    <row r="12" spans="1:47" x14ac:dyDescent="0.2">
      <c r="A12" t="str">
        <f>name!E8</f>
        <v>Skilled trades occupations</v>
      </c>
      <c r="B12" s="11">
        <v>39.621325849380987</v>
      </c>
      <c r="C12" s="11">
        <v>4.3456129448680043</v>
      </c>
      <c r="D12" s="11">
        <v>13.055343084123692</v>
      </c>
      <c r="E12" s="11">
        <f t="shared" si="0"/>
        <v>57.022281878372681</v>
      </c>
      <c r="F12" s="11"/>
      <c r="G12" s="11">
        <v>32.716216485002001</v>
      </c>
      <c r="H12" s="11">
        <v>3.5338589705406176</v>
      </c>
      <c r="I12" s="11">
        <v>11.951334284750743</v>
      </c>
      <c r="J12" s="11">
        <f t="shared" si="1"/>
        <v>48.201409740293364</v>
      </c>
      <c r="K12" s="11"/>
      <c r="L12" s="11">
        <v>26.254592772261443</v>
      </c>
      <c r="M12" s="11">
        <v>4.1532768606362627</v>
      </c>
      <c r="N12" s="11">
        <v>12.309908717105721</v>
      </c>
      <c r="O12" s="11">
        <f t="shared" si="2"/>
        <v>42.717778350003428</v>
      </c>
      <c r="Q12" s="10" t="str">
        <f>name!E8</f>
        <v>Skilled trades occupations</v>
      </c>
      <c r="R12" s="11">
        <v>37.574030181311215</v>
      </c>
      <c r="S12" s="11">
        <v>2.6810682233050924</v>
      </c>
      <c r="T12" s="11">
        <v>11.244447805123485</v>
      </c>
      <c r="U12" s="11">
        <f t="shared" si="3"/>
        <v>51.49954620973979</v>
      </c>
      <c r="V12" s="11"/>
      <c r="W12" s="11">
        <v>30.486942087946996</v>
      </c>
      <c r="X12" s="11">
        <v>2.1316948742680353</v>
      </c>
      <c r="Y12" s="11">
        <v>10.143898595604959</v>
      </c>
      <c r="Z12" s="11">
        <f t="shared" si="4"/>
        <v>42.762535557819994</v>
      </c>
      <c r="AA12" s="11"/>
      <c r="AB12" s="11">
        <v>24.121372123734329</v>
      </c>
      <c r="AC12" s="11">
        <v>2.5865055120604401</v>
      </c>
      <c r="AD12" s="11">
        <v>10.222059563268251</v>
      </c>
      <c r="AE12" s="11">
        <f t="shared" si="5"/>
        <v>36.929937199063019</v>
      </c>
      <c r="AG12" s="10" t="str">
        <f>name!E8</f>
        <v>Skilled trades occupations</v>
      </c>
      <c r="AH12" s="11">
        <v>2.0472956680697418</v>
      </c>
      <c r="AI12" s="11">
        <v>1.664544721562911</v>
      </c>
      <c r="AJ12" s="11">
        <v>1.8108952790002122</v>
      </c>
      <c r="AK12" s="11">
        <f t="shared" si="6"/>
        <v>5.5227356686328655</v>
      </c>
      <c r="AL12" s="11"/>
      <c r="AM12" s="11">
        <v>2.2292743970550029</v>
      </c>
      <c r="AN12" s="11">
        <v>1.4021640962725825</v>
      </c>
      <c r="AO12" s="11">
        <v>1.8074356891457861</v>
      </c>
      <c r="AP12" s="11">
        <f t="shared" si="7"/>
        <v>5.4388741824733717</v>
      </c>
      <c r="AQ12" s="11"/>
      <c r="AR12" s="11">
        <v>2.1332206485271255</v>
      </c>
      <c r="AS12" s="11">
        <v>1.5667713485758232</v>
      </c>
      <c r="AT12" s="11">
        <v>2.0878491538374684</v>
      </c>
      <c r="AU12" s="11">
        <f t="shared" si="8"/>
        <v>5.7878411509404168</v>
      </c>
    </row>
    <row r="13" spans="1:47" x14ac:dyDescent="0.2">
      <c r="A13" t="str">
        <f>name!E9</f>
        <v>Caring, leisure and other service occupations</v>
      </c>
      <c r="B13" s="11">
        <v>22.305209603863251</v>
      </c>
      <c r="C13" s="11">
        <v>18.765721702019146</v>
      </c>
      <c r="D13" s="11">
        <v>3.8176127940375673</v>
      </c>
      <c r="E13" s="11">
        <f t="shared" si="0"/>
        <v>44.888544099919962</v>
      </c>
      <c r="F13" s="11"/>
      <c r="G13" s="11">
        <v>20.704849936725068</v>
      </c>
      <c r="H13" s="11">
        <v>18.105538384994862</v>
      </c>
      <c r="I13" s="11">
        <v>3.9685434422817809</v>
      </c>
      <c r="J13" s="11">
        <f t="shared" si="1"/>
        <v>42.778931764001705</v>
      </c>
      <c r="K13" s="11"/>
      <c r="L13" s="11">
        <v>21.503913530800283</v>
      </c>
      <c r="M13" s="11">
        <v>17.10535924403548</v>
      </c>
      <c r="N13" s="11">
        <v>4.2237206270491932</v>
      </c>
      <c r="O13" s="11">
        <f t="shared" si="2"/>
        <v>42.832993401884949</v>
      </c>
      <c r="Q13" s="10" t="str">
        <f>name!E9</f>
        <v>Caring, leisure and other service occupations</v>
      </c>
      <c r="R13" s="11">
        <v>4.9085277615506557</v>
      </c>
      <c r="S13" s="11">
        <v>2.1641021707149557</v>
      </c>
      <c r="T13" s="11">
        <v>0.69536673165725826</v>
      </c>
      <c r="U13" s="11">
        <f t="shared" si="3"/>
        <v>7.7679966639228697</v>
      </c>
      <c r="V13" s="11"/>
      <c r="W13" s="11">
        <v>4.9654614735719989</v>
      </c>
      <c r="X13" s="11">
        <v>2.5032007601056692</v>
      </c>
      <c r="Y13" s="11">
        <v>0.44096599651540397</v>
      </c>
      <c r="Z13" s="11">
        <f t="shared" si="4"/>
        <v>7.9096282301930714</v>
      </c>
      <c r="AA13" s="11"/>
      <c r="AB13" s="11">
        <v>4.9919627864702241</v>
      </c>
      <c r="AC13" s="11">
        <v>3.1782293365837848</v>
      </c>
      <c r="AD13" s="11">
        <v>0.62742701582003046</v>
      </c>
      <c r="AE13" s="11">
        <f t="shared" si="5"/>
        <v>8.7976191388740386</v>
      </c>
      <c r="AG13" s="10" t="str">
        <f>name!E9</f>
        <v>Caring, leisure and other service occupations</v>
      </c>
      <c r="AH13" s="11">
        <v>17.396681842312599</v>
      </c>
      <c r="AI13" s="11">
        <v>16.601619531304184</v>
      </c>
      <c r="AJ13" s="11">
        <v>3.1222460623803099</v>
      </c>
      <c r="AK13" s="11">
        <f t="shared" si="6"/>
        <v>37.120547435997096</v>
      </c>
      <c r="AL13" s="11"/>
      <c r="AM13" s="11">
        <v>15.739388463153068</v>
      </c>
      <c r="AN13" s="11">
        <v>15.602337624889195</v>
      </c>
      <c r="AO13" s="11">
        <v>3.527577445766378</v>
      </c>
      <c r="AP13" s="11">
        <f t="shared" si="7"/>
        <v>34.86930353380864</v>
      </c>
      <c r="AQ13" s="11"/>
      <c r="AR13" s="11">
        <v>16.511950744330072</v>
      </c>
      <c r="AS13" s="11">
        <v>13.927129907451697</v>
      </c>
      <c r="AT13" s="11">
        <v>3.5962936112291644</v>
      </c>
      <c r="AU13" s="11">
        <f t="shared" si="8"/>
        <v>34.035374263010937</v>
      </c>
    </row>
    <row r="14" spans="1:47" x14ac:dyDescent="0.2">
      <c r="A14" t="str">
        <f>name!E10</f>
        <v>Sales and customer service occupations</v>
      </c>
      <c r="B14" s="11">
        <v>20.403315937136206</v>
      </c>
      <c r="C14" s="11">
        <v>32.170278594580537</v>
      </c>
      <c r="D14" s="11">
        <v>3.6056558619499897</v>
      </c>
      <c r="E14" s="11">
        <f t="shared" si="0"/>
        <v>56.179250393666734</v>
      </c>
      <c r="F14" s="11"/>
      <c r="G14" s="11">
        <v>19.137439028309586</v>
      </c>
      <c r="H14" s="11">
        <v>30.399731701255732</v>
      </c>
      <c r="I14" s="11">
        <v>2.0784836522272481</v>
      </c>
      <c r="J14" s="11">
        <f t="shared" si="1"/>
        <v>51.615654381792567</v>
      </c>
      <c r="K14" s="11"/>
      <c r="L14" s="11">
        <v>19.858710102014992</v>
      </c>
      <c r="M14" s="11">
        <v>31.394216453074041</v>
      </c>
      <c r="N14" s="11">
        <v>1.5903684878305084</v>
      </c>
      <c r="O14" s="11">
        <f t="shared" si="2"/>
        <v>52.843295042919543</v>
      </c>
      <c r="Q14" s="10" t="str">
        <f>name!E10</f>
        <v>Sales and customer service occupations</v>
      </c>
      <c r="R14" s="11">
        <v>7.2089329380652964</v>
      </c>
      <c r="S14" s="11">
        <v>8.6599831124890159</v>
      </c>
      <c r="T14" s="11">
        <v>2.0335555773496012</v>
      </c>
      <c r="U14" s="11">
        <f t="shared" si="3"/>
        <v>17.902471627903914</v>
      </c>
      <c r="V14" s="11"/>
      <c r="W14" s="11">
        <v>7.7040081883969993</v>
      </c>
      <c r="X14" s="11">
        <v>8.4069837297093155</v>
      </c>
      <c r="Y14" s="11">
        <v>1.1055301148890833</v>
      </c>
      <c r="Z14" s="11">
        <f t="shared" si="4"/>
        <v>17.2165220329954</v>
      </c>
      <c r="AA14" s="11"/>
      <c r="AB14" s="11">
        <v>8.6401921622907984</v>
      </c>
      <c r="AC14" s="11">
        <v>9.3151843952867548</v>
      </c>
      <c r="AD14" s="11">
        <v>0.97706275738689186</v>
      </c>
      <c r="AE14" s="11">
        <f t="shared" si="5"/>
        <v>18.932439314964444</v>
      </c>
      <c r="AG14" s="10" t="str">
        <f>name!E10</f>
        <v>Sales and customer service occupations</v>
      </c>
      <c r="AH14" s="11">
        <v>13.194382999070918</v>
      </c>
      <c r="AI14" s="11">
        <v>23.510295482091529</v>
      </c>
      <c r="AJ14" s="11">
        <v>1.5721002846003902</v>
      </c>
      <c r="AK14" s="11">
        <f t="shared" si="6"/>
        <v>38.276778765762835</v>
      </c>
      <c r="AL14" s="11"/>
      <c r="AM14" s="11">
        <v>11.433430839912587</v>
      </c>
      <c r="AN14" s="11">
        <v>21.992747971546414</v>
      </c>
      <c r="AO14" s="11">
        <v>0.97295353733816359</v>
      </c>
      <c r="AP14" s="11">
        <f t="shared" si="7"/>
        <v>34.399132348797167</v>
      </c>
      <c r="AQ14" s="11"/>
      <c r="AR14" s="11">
        <v>11.218517939724203</v>
      </c>
      <c r="AS14" s="11">
        <v>22.079032057787273</v>
      </c>
      <c r="AT14" s="11">
        <v>0.61330573044361636</v>
      </c>
      <c r="AU14" s="11">
        <f t="shared" si="8"/>
        <v>33.910855727955088</v>
      </c>
    </row>
    <row r="15" spans="1:47" x14ac:dyDescent="0.2">
      <c r="A15" t="str">
        <f>name!E11</f>
        <v>Process, plant and machine operatives</v>
      </c>
      <c r="B15" s="11">
        <v>30.322765309608087</v>
      </c>
      <c r="C15" s="11">
        <v>3.9815644119733107</v>
      </c>
      <c r="D15" s="11">
        <v>3.9713308317678466</v>
      </c>
      <c r="E15" s="11">
        <f t="shared" si="0"/>
        <v>38.27566055334924</v>
      </c>
      <c r="F15" s="11"/>
      <c r="G15" s="11">
        <v>26.389154586641283</v>
      </c>
      <c r="H15" s="11">
        <v>4.1944766264696813</v>
      </c>
      <c r="I15" s="11">
        <v>5.0675544236443564</v>
      </c>
      <c r="J15" s="11">
        <f t="shared" si="1"/>
        <v>35.651185636755315</v>
      </c>
      <c r="K15" s="11"/>
      <c r="L15" s="11">
        <v>21.497607856853435</v>
      </c>
      <c r="M15" s="11">
        <v>4.8719089459630931</v>
      </c>
      <c r="N15" s="11">
        <v>5.7209866735997332</v>
      </c>
      <c r="O15" s="11">
        <f t="shared" si="2"/>
        <v>32.090503476416259</v>
      </c>
      <c r="Q15" s="10" t="str">
        <f>name!E11</f>
        <v>Process, plant and machine operatives</v>
      </c>
      <c r="R15" s="11">
        <v>27.388125522017674</v>
      </c>
      <c r="S15" s="11">
        <v>3.0917551037189654</v>
      </c>
      <c r="T15" s="11">
        <v>3.6097960442819694</v>
      </c>
      <c r="U15" s="11">
        <f t="shared" si="3"/>
        <v>34.089676670018612</v>
      </c>
      <c r="V15" s="11"/>
      <c r="W15" s="11">
        <v>24.023386251915944</v>
      </c>
      <c r="X15" s="11">
        <v>3.5020569803890775</v>
      </c>
      <c r="Y15" s="11">
        <v>4.7079702409945057</v>
      </c>
      <c r="Z15" s="11">
        <f t="shared" si="4"/>
        <v>32.233413473299528</v>
      </c>
      <c r="AA15" s="11"/>
      <c r="AB15" s="11">
        <v>19.271179451683512</v>
      </c>
      <c r="AC15" s="11">
        <v>3.9957109900344285</v>
      </c>
      <c r="AD15" s="11">
        <v>5.248648129722687</v>
      </c>
      <c r="AE15" s="11">
        <f t="shared" si="5"/>
        <v>28.515538571440629</v>
      </c>
      <c r="AG15" s="10" t="str">
        <f>name!E11</f>
        <v>Process, plant and machine operatives</v>
      </c>
      <c r="AH15" s="11">
        <v>2.9346397875904042</v>
      </c>
      <c r="AI15" s="11">
        <v>0.88980930825434235</v>
      </c>
      <c r="AJ15" s="11">
        <v>0.36153478748587997</v>
      </c>
      <c r="AK15" s="11">
        <f t="shared" si="6"/>
        <v>4.1859838833306267</v>
      </c>
      <c r="AL15" s="11"/>
      <c r="AM15" s="11">
        <v>2.3657683347253342</v>
      </c>
      <c r="AN15" s="11">
        <v>0.69241964608060658</v>
      </c>
      <c r="AO15" s="11">
        <v>0.35958418264985142</v>
      </c>
      <c r="AP15" s="11">
        <f t="shared" si="7"/>
        <v>3.4177721634557923</v>
      </c>
      <c r="AQ15" s="11"/>
      <c r="AR15" s="11">
        <v>2.2264284051699303</v>
      </c>
      <c r="AS15" s="11">
        <v>0.87619795592866623</v>
      </c>
      <c r="AT15" s="11">
        <v>0.47233854387704344</v>
      </c>
      <c r="AU15" s="11">
        <f t="shared" si="8"/>
        <v>3.5749649049756402</v>
      </c>
    </row>
    <row r="16" spans="1:47" x14ac:dyDescent="0.2">
      <c r="A16" t="str">
        <f>name!E12</f>
        <v>Elementary occupations</v>
      </c>
      <c r="B16" s="11">
        <v>26.407460684418936</v>
      </c>
      <c r="C16" s="11">
        <v>29.894216799614558</v>
      </c>
      <c r="D16" s="11">
        <v>4.0795518735081044</v>
      </c>
      <c r="E16" s="11">
        <f t="shared" si="0"/>
        <v>60.381229357541592</v>
      </c>
      <c r="F16" s="11"/>
      <c r="G16" s="11">
        <v>23.987696445014713</v>
      </c>
      <c r="H16" s="11">
        <v>25.77968758243011</v>
      </c>
      <c r="I16" s="11">
        <v>2.9334521156474733</v>
      </c>
      <c r="J16" s="11">
        <f t="shared" si="1"/>
        <v>52.700836143092296</v>
      </c>
      <c r="K16" s="11"/>
      <c r="L16" s="11">
        <v>25.81689162333489</v>
      </c>
      <c r="M16" s="11">
        <v>21.479451861065201</v>
      </c>
      <c r="N16" s="11">
        <v>4.0204650087817306</v>
      </c>
      <c r="O16" s="11">
        <f t="shared" si="2"/>
        <v>51.316808493181824</v>
      </c>
      <c r="Q16" s="10" t="str">
        <f>name!E12</f>
        <v>Elementary occupations</v>
      </c>
      <c r="R16" s="11">
        <v>19.233553099249669</v>
      </c>
      <c r="S16" s="11">
        <v>10.859855615814428</v>
      </c>
      <c r="T16" s="11">
        <v>1.6687942269156906</v>
      </c>
      <c r="U16" s="11">
        <f t="shared" si="3"/>
        <v>31.762202941979787</v>
      </c>
      <c r="V16" s="11"/>
      <c r="W16" s="11">
        <v>17.493595907307274</v>
      </c>
      <c r="X16" s="11">
        <v>10.427654943917869</v>
      </c>
      <c r="Y16" s="11">
        <v>1.6405868930349816</v>
      </c>
      <c r="Z16" s="11">
        <f t="shared" si="4"/>
        <v>29.561837744260124</v>
      </c>
      <c r="AA16" s="11"/>
      <c r="AB16" s="11">
        <v>17.702976245741752</v>
      </c>
      <c r="AC16" s="11">
        <v>9.1666621658544578</v>
      </c>
      <c r="AD16" s="11">
        <v>2.0896304656703713</v>
      </c>
      <c r="AE16" s="11">
        <f t="shared" si="5"/>
        <v>28.959268877266581</v>
      </c>
      <c r="AG16" s="10" t="str">
        <f>name!E12</f>
        <v>Elementary occupations</v>
      </c>
      <c r="AH16" s="11">
        <v>7.1739075851692808</v>
      </c>
      <c r="AI16" s="11">
        <v>19.034361183800133</v>
      </c>
      <c r="AJ16" s="11">
        <v>2.4107576465924132</v>
      </c>
      <c r="AK16" s="11">
        <f t="shared" si="6"/>
        <v>28.619026415561827</v>
      </c>
      <c r="AL16" s="11"/>
      <c r="AM16" s="11">
        <v>6.4941005377074177</v>
      </c>
      <c r="AN16" s="11">
        <v>15.352032638512224</v>
      </c>
      <c r="AO16" s="11">
        <v>1.2928652226124919</v>
      </c>
      <c r="AP16" s="11">
        <f t="shared" si="7"/>
        <v>23.138998398832133</v>
      </c>
      <c r="AQ16" s="11"/>
      <c r="AR16" s="11">
        <v>8.1139153775931216</v>
      </c>
      <c r="AS16" s="11">
        <v>12.312789695210755</v>
      </c>
      <c r="AT16" s="11">
        <v>1.9308345431113603</v>
      </c>
      <c r="AU16" s="11">
        <f t="shared" si="8"/>
        <v>22.357539615915236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296.47440877074985</v>
      </c>
      <c r="C18" s="34">
        <f t="shared" ref="C18:D18" si="9">SUM(C8:C16)</f>
        <v>139.73979273673021</v>
      </c>
      <c r="D18" s="34">
        <f t="shared" si="9"/>
        <v>53.496798492519908</v>
      </c>
      <c r="E18" s="34">
        <f t="shared" si="0"/>
        <v>489.71100000000001</v>
      </c>
      <c r="F18" s="34"/>
      <c r="G18" s="34">
        <f>SUM(G8:G16)</f>
        <v>293.5359926710932</v>
      </c>
      <c r="H18" s="34">
        <f t="shared" ref="H18:I18" si="10">SUM(H8:H16)</f>
        <v>137.66986419141421</v>
      </c>
      <c r="I18" s="34">
        <f t="shared" si="10"/>
        <v>47.720143137492663</v>
      </c>
      <c r="J18" s="34">
        <f t="shared" ref="J18" si="11">SUM(G18:I18)</f>
        <v>478.92600000000004</v>
      </c>
      <c r="K18" s="34"/>
      <c r="L18" s="34">
        <f>SUM(L8:L16)</f>
        <v>303.2234766056107</v>
      </c>
      <c r="M18" s="34">
        <f t="shared" ref="M18:N18" si="12">SUM(M8:M16)</f>
        <v>140.08493096070322</v>
      </c>
      <c r="N18" s="34">
        <f t="shared" si="12"/>
        <v>49.469592433686117</v>
      </c>
      <c r="O18" s="34">
        <f>SUM(L18:N18)</f>
        <v>492.77800000000002</v>
      </c>
      <c r="Q18" s="231" t="str">
        <f>name!E3</f>
        <v>All occupations</v>
      </c>
      <c r="R18" s="34">
        <f>SUM(R8:R16)</f>
        <v>184.49493798119727</v>
      </c>
      <c r="S18" s="34">
        <f t="shared" ref="S18:T18" si="13">SUM(S8:S16)</f>
        <v>35.105686917613674</v>
      </c>
      <c r="T18" s="34">
        <f t="shared" si="13"/>
        <v>33.343948342988639</v>
      </c>
      <c r="U18" s="34">
        <f t="shared" ref="U18" si="14">SUM(R18:T18)</f>
        <v>252.94457324179956</v>
      </c>
      <c r="V18" s="34"/>
      <c r="W18" s="34">
        <f>SUM(W8:W16)</f>
        <v>180.92781271981502</v>
      </c>
      <c r="X18" s="34">
        <f t="shared" ref="X18:Y18" si="15">SUM(X8:X16)</f>
        <v>37.12564242818658</v>
      </c>
      <c r="Y18" s="34">
        <f t="shared" si="15"/>
        <v>27.977248967082126</v>
      </c>
      <c r="Z18" s="34">
        <f t="shared" ref="Z18" si="16">SUM(W18:Y18)</f>
        <v>246.03070411508372</v>
      </c>
      <c r="AA18" s="34"/>
      <c r="AB18" s="34">
        <f>SUM(AB8:AB16)</f>
        <v>179.29843190258171</v>
      </c>
      <c r="AC18" s="34">
        <f t="shared" ref="AC18:AD18" si="17">SUM(AC8:AC16)</f>
        <v>39.810054245314248</v>
      </c>
      <c r="AD18" s="34">
        <f t="shared" si="17"/>
        <v>29.464419154360119</v>
      </c>
      <c r="AE18" s="34">
        <f t="shared" ref="AE18" si="18">SUM(AB18:AD18)</f>
        <v>248.57290530225609</v>
      </c>
      <c r="AG18" s="231" t="str">
        <f>name!E3</f>
        <v>All occupations</v>
      </c>
      <c r="AH18" s="34">
        <f>SUM(AH8:AH16)</f>
        <v>111.97947078955259</v>
      </c>
      <c r="AI18" s="34">
        <f t="shared" ref="AI18:AJ18" si="19">SUM(AI8:AI16)</f>
        <v>104.63410581911656</v>
      </c>
      <c r="AJ18" s="34">
        <f t="shared" si="19"/>
        <v>20.1528501495313</v>
      </c>
      <c r="AK18" s="34">
        <f t="shared" si="6"/>
        <v>236.76642675820045</v>
      </c>
      <c r="AL18" s="34"/>
      <c r="AM18" s="34">
        <f>SUM(AM8:AM16)</f>
        <v>112.60817995127815</v>
      </c>
      <c r="AN18" s="34">
        <f t="shared" ref="AN18:AO18" si="20">SUM(AN8:AN16)</f>
        <v>100.54422176322763</v>
      </c>
      <c r="AO18" s="34">
        <f t="shared" si="20"/>
        <v>19.742894170410541</v>
      </c>
      <c r="AP18" s="34">
        <f t="shared" si="7"/>
        <v>232.89529588491632</v>
      </c>
      <c r="AQ18" s="34"/>
      <c r="AR18" s="34">
        <f>SUM(AR8:AR16)</f>
        <v>123.92504470302904</v>
      </c>
      <c r="AS18" s="34">
        <f t="shared" ref="AS18:AT18" si="21">SUM(AS8:AS16)</f>
        <v>100.27487671538897</v>
      </c>
      <c r="AT18" s="34">
        <f t="shared" si="21"/>
        <v>20.005173279326005</v>
      </c>
      <c r="AU18" s="34">
        <f t="shared" si="8"/>
        <v>244.20509469774402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8.2774298036738347</v>
      </c>
      <c r="C26" s="18">
        <f t="shared" ref="C26:O26" si="22">C8/C$18*100</f>
        <v>2.2672222158143862</v>
      </c>
      <c r="D26" s="18">
        <f t="shared" si="22"/>
        <v>15.510336130322635</v>
      </c>
      <c r="E26" s="18">
        <f t="shared" si="22"/>
        <v>7.3525417975637</v>
      </c>
      <c r="F26" s="18"/>
      <c r="G26" s="18">
        <f t="shared" si="22"/>
        <v>9.5625102603484891</v>
      </c>
      <c r="H26" s="18">
        <f t="shared" si="22"/>
        <v>3.3319954662193214</v>
      </c>
      <c r="I26" s="18">
        <f t="shared" si="22"/>
        <v>16.165187654162676</v>
      </c>
      <c r="J26" s="18">
        <f t="shared" si="22"/>
        <v>8.4294053229952048</v>
      </c>
      <c r="K26" s="18"/>
      <c r="L26" s="18">
        <f t="shared" si="22"/>
        <v>9.220151902763563</v>
      </c>
      <c r="M26" s="18">
        <f t="shared" si="22"/>
        <v>3.9078997299757905</v>
      </c>
      <c r="N26" s="18">
        <f t="shared" si="22"/>
        <v>16.074307768803656</v>
      </c>
      <c r="O26" s="18">
        <f t="shared" si="22"/>
        <v>8.3980896725080356</v>
      </c>
      <c r="Q26" t="str">
        <f>$A$8</f>
        <v>Managers, directors and senior officials</v>
      </c>
      <c r="R26" s="18">
        <f>R8/R$18*100</f>
        <v>9.4911660742313959</v>
      </c>
      <c r="S26" s="18">
        <f t="shared" ref="S26:U26" si="23">S8/S$18*100</f>
        <v>3.0066027936190092</v>
      </c>
      <c r="T26" s="18">
        <f t="shared" si="23"/>
        <v>15.627636939327925</v>
      </c>
      <c r="U26" s="18">
        <f t="shared" si="23"/>
        <v>9.4001149775526684</v>
      </c>
      <c r="V26" s="18"/>
      <c r="W26" s="18">
        <f t="shared" ref="W26:Z26" si="24">W8/W$18*100</f>
        <v>10.920935825819118</v>
      </c>
      <c r="X26" s="18">
        <f t="shared" si="24"/>
        <v>4.3059009093952207</v>
      </c>
      <c r="Y26" s="18">
        <f t="shared" si="24"/>
        <v>14.009396699161455</v>
      </c>
      <c r="Z26" s="18">
        <f t="shared" si="24"/>
        <v>10.273940229269211</v>
      </c>
      <c r="AA26" s="18"/>
      <c r="AB26" s="18">
        <f t="shared" ref="AB26:AE26" si="25">AB8/AB$18*100</f>
        <v>10.711751661717042</v>
      </c>
      <c r="AC26" s="18">
        <f t="shared" si="25"/>
        <v>4.4389875177823557</v>
      </c>
      <c r="AD26" s="18">
        <f t="shared" si="25"/>
        <v>15.09340930306973</v>
      </c>
      <c r="AE26" s="18">
        <f t="shared" si="25"/>
        <v>10.226517426892787</v>
      </c>
      <c r="AG26" t="str">
        <f>$A$8</f>
        <v>Managers, directors and senior officials</v>
      </c>
      <c r="AH26" s="18">
        <f>AH8/AH$18*100</f>
        <v>6.2777043505782126</v>
      </c>
      <c r="AI26" s="18">
        <f t="shared" ref="AI26:AK26" si="26">AI8/AI$18*100</f>
        <v>2.0191533583976184</v>
      </c>
      <c r="AJ26" s="18">
        <f t="shared" si="26"/>
        <v>15.3162557850096</v>
      </c>
      <c r="AK26" s="18">
        <f t="shared" si="26"/>
        <v>5.1650588368878854</v>
      </c>
      <c r="AL26" s="18"/>
      <c r="AM26" s="18">
        <f t="shared" ref="AM26:AP26" si="27">AM8/AM$18*100</f>
        <v>7.3799248885787039</v>
      </c>
      <c r="AN26" s="18">
        <f t="shared" si="27"/>
        <v>2.9723838982133652</v>
      </c>
      <c r="AO26" s="18">
        <f t="shared" si="27"/>
        <v>19.220114644524937</v>
      </c>
      <c r="AP26" s="18">
        <f t="shared" si="27"/>
        <v>6.480837748750627</v>
      </c>
      <c r="AQ26" s="18"/>
      <c r="AR26" s="18">
        <f t="shared" ref="AR26:AU26" si="28">AR8/AR$18*100</f>
        <v>7.0620611112894149</v>
      </c>
      <c r="AS26" s="18">
        <f t="shared" si="28"/>
        <v>3.6970529622294412</v>
      </c>
      <c r="AT26" s="18">
        <f t="shared" si="28"/>
        <v>17.519014252407132</v>
      </c>
      <c r="AU26" s="18">
        <f t="shared" si="28"/>
        <v>6.536958971671357</v>
      </c>
    </row>
    <row r="27" spans="1:47" x14ac:dyDescent="0.2">
      <c r="A27" t="str">
        <f>$A$9</f>
        <v>Professional occupations</v>
      </c>
      <c r="B27" s="18">
        <f t="shared" ref="B27:B34" si="29">B9/B$18*100</f>
        <v>22.141429329557294</v>
      </c>
      <c r="C27" s="18">
        <f t="shared" ref="C27:O27" si="30">C9/C$18*100</f>
        <v>11.80940345067901</v>
      </c>
      <c r="D27" s="18">
        <f t="shared" si="30"/>
        <v>14.915227184697372</v>
      </c>
      <c r="E27" s="18">
        <f t="shared" si="30"/>
        <v>18.403768066333122</v>
      </c>
      <c r="F27" s="18"/>
      <c r="G27" s="18">
        <f t="shared" si="30"/>
        <v>24.756520051748495</v>
      </c>
      <c r="H27" s="18">
        <f t="shared" si="30"/>
        <v>14.407354222896601</v>
      </c>
      <c r="I27" s="18">
        <f t="shared" si="30"/>
        <v>14.061812404149368</v>
      </c>
      <c r="J27" s="18">
        <f t="shared" si="30"/>
        <v>20.715976765500656</v>
      </c>
      <c r="K27" s="18"/>
      <c r="L27" s="18">
        <f t="shared" si="30"/>
        <v>28.297196554406014</v>
      </c>
      <c r="M27" s="18">
        <f t="shared" si="30"/>
        <v>16.707229921370725</v>
      </c>
      <c r="N27" s="18">
        <f t="shared" si="30"/>
        <v>12.027854668757378</v>
      </c>
      <c r="O27" s="18">
        <f t="shared" si="30"/>
        <v>23.369181529642454</v>
      </c>
      <c r="Q27" t="str">
        <f>$A$9</f>
        <v>Professional occupations</v>
      </c>
      <c r="R27" s="18">
        <f t="shared" ref="R27:U27" si="31">R9/R$18*100</f>
        <v>20.126383921850653</v>
      </c>
      <c r="S27" s="18">
        <f t="shared" si="31"/>
        <v>7.118751239008267</v>
      </c>
      <c r="T27" s="18">
        <f t="shared" si="31"/>
        <v>14.857134402777083</v>
      </c>
      <c r="U27" s="18">
        <f t="shared" si="31"/>
        <v>17.626470774202247</v>
      </c>
      <c r="V27" s="18"/>
      <c r="W27" s="18">
        <f t="shared" ref="W27:Z27" si="32">W9/W$18*100</f>
        <v>22.069126641877514</v>
      </c>
      <c r="X27" s="18">
        <f t="shared" si="32"/>
        <v>9.3212171468454308</v>
      </c>
      <c r="Y27" s="18">
        <f t="shared" si="32"/>
        <v>10.909250762789004</v>
      </c>
      <c r="Z27" s="18">
        <f t="shared" si="32"/>
        <v>18.876448076185103</v>
      </c>
      <c r="AA27" s="18"/>
      <c r="AB27" s="18">
        <f t="shared" ref="AB27:AE27" si="33">AB9/AB$18*100</f>
        <v>26.605718925525103</v>
      </c>
      <c r="AC27" s="18">
        <f t="shared" si="33"/>
        <v>11.395583852572951</v>
      </c>
      <c r="AD27" s="18">
        <f t="shared" si="33"/>
        <v>8.7913365615559993</v>
      </c>
      <c r="AE27" s="18">
        <f t="shared" si="33"/>
        <v>22.058132655387279</v>
      </c>
      <c r="AG27" t="str">
        <f>$A$9</f>
        <v>Professional occupations</v>
      </c>
      <c r="AH27" s="18">
        <f t="shared" ref="AH27:AK27" si="34">AH9/AH$18*100</f>
        <v>25.461374270383182</v>
      </c>
      <c r="AI27" s="18">
        <f>AI9/AI$18*100</f>
        <v>13.383159604977227</v>
      </c>
      <c r="AJ27" s="18">
        <f t="shared" si="34"/>
        <v>15.011344741523208</v>
      </c>
      <c r="AK27" s="18">
        <f t="shared" si="34"/>
        <v>19.23417774278969</v>
      </c>
      <c r="AL27" s="18"/>
      <c r="AM27" s="18">
        <f t="shared" ref="AM27:AP27" si="35">AM9/AM$18*100</f>
        <v>29.074361009447802</v>
      </c>
      <c r="AN27" s="18">
        <f t="shared" si="35"/>
        <v>16.285394582798002</v>
      </c>
      <c r="AO27" s="18">
        <f t="shared" si="35"/>
        <v>18.529242617932347</v>
      </c>
      <c r="AP27" s="18">
        <f t="shared" si="35"/>
        <v>22.659255769709667</v>
      </c>
      <c r="AQ27" s="18"/>
      <c r="AR27" s="18">
        <f t="shared" ref="AR27:AU27" si="36">AR9/AR$18*100</f>
        <v>30.744476579064617</v>
      </c>
      <c r="AS27" s="18">
        <f t="shared" si="36"/>
        <v>18.816002577665575</v>
      </c>
      <c r="AT27" s="18">
        <f t="shared" si="36"/>
        <v>16.794727955968934</v>
      </c>
      <c r="AU27" s="18">
        <f t="shared" si="36"/>
        <v>24.703679600086982</v>
      </c>
    </row>
    <row r="28" spans="1:47" x14ac:dyDescent="0.2">
      <c r="A28" t="str">
        <f>$A$10</f>
        <v>Associate professional occupations</v>
      </c>
      <c r="B28" s="18">
        <f t="shared" si="29"/>
        <v>11.957177533933033</v>
      </c>
      <c r="C28" s="18">
        <f t="shared" ref="C28:O28" si="37">C10/C$18*100</f>
        <v>6.9448582938577461</v>
      </c>
      <c r="D28" s="18">
        <f t="shared" si="37"/>
        <v>11.94879529133391</v>
      </c>
      <c r="E28" s="18">
        <f t="shared" si="37"/>
        <v>10.525988782033062</v>
      </c>
      <c r="F28" s="18"/>
      <c r="G28" s="18">
        <f t="shared" si="37"/>
        <v>13.430163762604957</v>
      </c>
      <c r="H28" s="18">
        <f t="shared" si="37"/>
        <v>8.0884342158698619</v>
      </c>
      <c r="I28" s="18">
        <f t="shared" si="37"/>
        <v>11.408223676275158</v>
      </c>
      <c r="J28" s="18">
        <f t="shared" si="37"/>
        <v>11.693188840422037</v>
      </c>
      <c r="K28" s="18"/>
      <c r="L28" s="18">
        <f t="shared" si="37"/>
        <v>14.553859657285356</v>
      </c>
      <c r="M28" s="18">
        <f t="shared" si="37"/>
        <v>10.183868123970603</v>
      </c>
      <c r="N28" s="18">
        <f t="shared" si="37"/>
        <v>10.809819856453863</v>
      </c>
      <c r="O28" s="18">
        <f t="shared" si="37"/>
        <v>12.935715005442361</v>
      </c>
      <c r="Q28" t="str">
        <f>$A$10</f>
        <v>Associate professional occupations</v>
      </c>
      <c r="R28" s="18">
        <f t="shared" ref="R28:U28" si="38">R10/R$18*100</f>
        <v>12.128482008328847</v>
      </c>
      <c r="S28" s="18">
        <f t="shared" si="38"/>
        <v>5.021483529742313</v>
      </c>
      <c r="T28" s="18">
        <f t="shared" si="38"/>
        <v>9.5180209006000105</v>
      </c>
      <c r="U28" s="18">
        <f t="shared" si="38"/>
        <v>10.797996283620312</v>
      </c>
      <c r="V28" s="18"/>
      <c r="W28" s="18">
        <f t="shared" ref="W28:Z28" si="39">W10/W$18*100</f>
        <v>13.657099452117444</v>
      </c>
      <c r="X28" s="18">
        <f t="shared" si="39"/>
        <v>6.4442342231856271</v>
      </c>
      <c r="Y28" s="18">
        <f t="shared" si="39"/>
        <v>8.9981414084712146</v>
      </c>
      <c r="Z28" s="18">
        <f t="shared" si="39"/>
        <v>12.038898642920577</v>
      </c>
      <c r="AA28" s="18"/>
      <c r="AB28" s="18">
        <f t="shared" ref="AB28:AE28" si="40">AB10/AB$18*100</f>
        <v>12.941121984619711</v>
      </c>
      <c r="AC28" s="18">
        <f t="shared" si="40"/>
        <v>6.2435558672042246</v>
      </c>
      <c r="AD28" s="18">
        <f t="shared" si="40"/>
        <v>8.8522345630725479</v>
      </c>
      <c r="AE28" s="18">
        <f t="shared" si="40"/>
        <v>11.383803567961882</v>
      </c>
      <c r="AG28" t="str">
        <f>$A$10</f>
        <v>Associate professional occupations</v>
      </c>
      <c r="AH28" s="18">
        <f t="shared" ref="AH28:AK28" si="41">AH10/AH$18*100</f>
        <v>11.674940011673678</v>
      </c>
      <c r="AI28" s="18">
        <f t="shared" si="41"/>
        <v>7.590167887375955</v>
      </c>
      <c r="AJ28" s="18">
        <f t="shared" si="41"/>
        <v>15.970639105816668</v>
      </c>
      <c r="AK28" s="18">
        <f t="shared" si="41"/>
        <v>10.235395126717982</v>
      </c>
      <c r="AL28" s="18"/>
      <c r="AM28" s="18">
        <f t="shared" ref="AM28:AP28" si="42">AM10/AM$18*100</f>
        <v>13.065545686464098</v>
      </c>
      <c r="AN28" s="18">
        <f t="shared" si="42"/>
        <v>8.6955499698966818</v>
      </c>
      <c r="AO28" s="18">
        <f t="shared" si="42"/>
        <v>14.82350165201172</v>
      </c>
      <c r="AP28" s="18">
        <f t="shared" si="42"/>
        <v>11.32798083652043</v>
      </c>
      <c r="AQ28" s="18"/>
      <c r="AR28" s="18">
        <f t="shared" ref="AR28:AU28" si="43">AR10/AR$18*100</f>
        <v>16.887216376841963</v>
      </c>
      <c r="AS28" s="18">
        <f t="shared" si="43"/>
        <v>11.748208563207193</v>
      </c>
      <c r="AT28" s="18">
        <f t="shared" si="43"/>
        <v>13.693029754675804</v>
      </c>
      <c r="AU28" s="18">
        <f t="shared" si="43"/>
        <v>14.515383665769793</v>
      </c>
    </row>
    <row r="29" spans="1:47" x14ac:dyDescent="0.2">
      <c r="A29" t="str">
        <f>$A$11</f>
        <v>Administrative and secretarial occupations</v>
      </c>
      <c r="B29" s="18">
        <f t="shared" si="29"/>
        <v>10.719382947303709</v>
      </c>
      <c r="C29" s="18">
        <f t="shared" ref="C29:O29" si="44">C11/C$18*100</f>
        <v>15.176078160677555</v>
      </c>
      <c r="D29" s="18">
        <f t="shared" si="44"/>
        <v>4.2962922562836336</v>
      </c>
      <c r="E29" s="18">
        <f t="shared" si="44"/>
        <v>11.289439321391603</v>
      </c>
      <c r="F29" s="18"/>
      <c r="G29" s="18">
        <f t="shared" si="44"/>
        <v>10.369960117253797</v>
      </c>
      <c r="H29" s="18">
        <f t="shared" si="44"/>
        <v>14.599778984405242</v>
      </c>
      <c r="I29" s="18">
        <f t="shared" si="44"/>
        <v>3.8817713765936892</v>
      </c>
      <c r="J29" s="18">
        <f t="shared" si="44"/>
        <v>10.939361848601965</v>
      </c>
      <c r="K29" s="18"/>
      <c r="L29" s="18">
        <f t="shared" si="44"/>
        <v>10.025487968628518</v>
      </c>
      <c r="M29" s="18">
        <f t="shared" si="44"/>
        <v>12.803634697024663</v>
      </c>
      <c r="N29" s="18">
        <f t="shared" si="44"/>
        <v>4.7595780655727502</v>
      </c>
      <c r="O29" s="18">
        <f t="shared" si="44"/>
        <v>10.286607734424468</v>
      </c>
      <c r="Q29" t="str">
        <f>$A$11</f>
        <v>Administrative and secretarial occupations</v>
      </c>
      <c r="R29" s="18">
        <f t="shared" ref="R29:U29" si="45">R11/R$18*100</f>
        <v>6.0502758205711604</v>
      </c>
      <c r="S29" s="18">
        <f t="shared" si="45"/>
        <v>6.641434832133827</v>
      </c>
      <c r="T29" s="18">
        <f t="shared" si="45"/>
        <v>2.2597131232013643</v>
      </c>
      <c r="U29" s="18">
        <f t="shared" si="45"/>
        <v>5.6326377497495006</v>
      </c>
      <c r="V29" s="18"/>
      <c r="W29" s="18">
        <f t="shared" ref="W29:Z29" si="46">W11/W$18*100</f>
        <v>6.5532926502831561</v>
      </c>
      <c r="X29" s="18">
        <f t="shared" si="46"/>
        <v>7.2791539358882273</v>
      </c>
      <c r="Y29" s="18">
        <f t="shared" si="46"/>
        <v>1.6059930075840352</v>
      </c>
      <c r="Z29" s="18">
        <f t="shared" si="46"/>
        <v>6.1002444517762999</v>
      </c>
      <c r="AA29" s="18"/>
      <c r="AB29" s="18">
        <f t="shared" ref="AB29:AE29" si="47">AB11/AB$18*100</f>
        <v>8.0635846067303181</v>
      </c>
      <c r="AC29" s="18">
        <f t="shared" si="47"/>
        <v>6.9792605625486255</v>
      </c>
      <c r="AD29" s="18">
        <f t="shared" si="47"/>
        <v>2.2190496522897716</v>
      </c>
      <c r="AE29" s="18">
        <f t="shared" si="47"/>
        <v>7.1971473479452905</v>
      </c>
      <c r="AG29" t="str">
        <f>$A$11</f>
        <v>Administrative and secretarial occupations</v>
      </c>
      <c r="AH29" s="18">
        <f t="shared" ref="AH29:AK29" si="48">AH11/AH$18*100</f>
        <v>18.41210219039607</v>
      </c>
      <c r="AI29" s="18">
        <f t="shared" si="48"/>
        <v>18.039528030104517</v>
      </c>
      <c r="AJ29" s="18">
        <f t="shared" si="48"/>
        <v>7.6659193266999299</v>
      </c>
      <c r="AK29" s="18">
        <f t="shared" si="48"/>
        <v>17.332767672643989</v>
      </c>
      <c r="AL29" s="18"/>
      <c r="AM29" s="18">
        <f t="shared" ref="AM29:AP29" si="49">AM11/AM$18*100</f>
        <v>16.502208209502953</v>
      </c>
      <c r="AN29" s="18">
        <f t="shared" si="49"/>
        <v>17.302897106320717</v>
      </c>
      <c r="AO29" s="18">
        <f t="shared" si="49"/>
        <v>7.1067300616839413</v>
      </c>
      <c r="AP29" s="18">
        <f t="shared" si="49"/>
        <v>16.051407825798865</v>
      </c>
      <c r="AQ29" s="18"/>
      <c r="AR29" s="18">
        <f t="shared" ref="AR29:AU29" si="50">AR11/AR$18*100</f>
        <v>12.864027968155762</v>
      </c>
      <c r="AS29" s="18">
        <f t="shared" si="50"/>
        <v>15.115965141435087</v>
      </c>
      <c r="AT29" s="18">
        <f t="shared" si="50"/>
        <v>8.5013699009820893</v>
      </c>
      <c r="AU29" s="18">
        <f t="shared" si="50"/>
        <v>13.431325681582241</v>
      </c>
    </row>
    <row r="30" spans="1:47" x14ac:dyDescent="0.2">
      <c r="A30" t="str">
        <f>$A$12</f>
        <v>Skilled trades occupations</v>
      </c>
      <c r="B30" s="18">
        <f t="shared" si="29"/>
        <v>13.364163879661653</v>
      </c>
      <c r="C30" s="18">
        <f t="shared" ref="C30:O30" si="51">C12/C$18*100</f>
        <v>3.1097891729774783</v>
      </c>
      <c r="D30" s="18">
        <f t="shared" si="51"/>
        <v>24.403970802008146</v>
      </c>
      <c r="E30" s="18">
        <f t="shared" si="51"/>
        <v>11.644068007125158</v>
      </c>
      <c r="F30" s="18"/>
      <c r="G30" s="18">
        <f t="shared" si="51"/>
        <v>11.145555332855038</v>
      </c>
      <c r="H30" s="18">
        <f t="shared" si="51"/>
        <v>2.566908154733988</v>
      </c>
      <c r="I30" s="18">
        <f t="shared" si="51"/>
        <v>25.044632096589087</v>
      </c>
      <c r="J30" s="18">
        <f t="shared" si="51"/>
        <v>10.064479635746098</v>
      </c>
      <c r="K30" s="18"/>
      <c r="L30" s="18">
        <f t="shared" si="51"/>
        <v>8.6584960591325277</v>
      </c>
      <c r="M30" s="18">
        <f t="shared" si="51"/>
        <v>2.9648277171235105</v>
      </c>
      <c r="N30" s="18">
        <f t="shared" si="51"/>
        <v>24.883788427420598</v>
      </c>
      <c r="O30" s="18">
        <f t="shared" si="51"/>
        <v>8.6687673455396599</v>
      </c>
      <c r="Q30" t="str">
        <f>$A$12</f>
        <v>Skilled trades occupations</v>
      </c>
      <c r="R30" s="18">
        <f t="shared" ref="R30:U30" si="52">R12/R$18*100</f>
        <v>20.365886778498258</v>
      </c>
      <c r="S30" s="18">
        <f t="shared" si="52"/>
        <v>7.6371336347784506</v>
      </c>
      <c r="T30" s="18">
        <f t="shared" si="52"/>
        <v>33.722604442217765</v>
      </c>
      <c r="U30" s="18">
        <f t="shared" si="52"/>
        <v>20.36001229427815</v>
      </c>
      <c r="V30" s="18"/>
      <c r="W30" s="18">
        <f t="shared" ref="W30:Z30" si="53">W12/W$18*100</f>
        <v>16.850334743812496</v>
      </c>
      <c r="X30" s="18">
        <f t="shared" si="53"/>
        <v>5.741839695815222</v>
      </c>
      <c r="Y30" s="18">
        <f t="shared" si="53"/>
        <v>36.257669964406489</v>
      </c>
      <c r="Z30" s="18">
        <f t="shared" si="53"/>
        <v>17.380975155774589</v>
      </c>
      <c r="AA30" s="18"/>
      <c r="AB30" s="18">
        <f t="shared" ref="AB30:AE30" si="54">AB12/AB$18*100</f>
        <v>13.45319748074551</v>
      </c>
      <c r="AC30" s="18">
        <f t="shared" si="54"/>
        <v>6.4971162714878208</v>
      </c>
      <c r="AD30" s="18">
        <f t="shared" si="54"/>
        <v>34.692893519184139</v>
      </c>
      <c r="AE30" s="18">
        <f t="shared" si="54"/>
        <v>14.856783024745793</v>
      </c>
      <c r="AG30" t="str">
        <f>$A$12</f>
        <v>Skilled trades occupations</v>
      </c>
      <c r="AH30" s="18">
        <f t="shared" ref="AH30:AK30" si="55">AH12/AH$18*100</f>
        <v>1.8282776777158598</v>
      </c>
      <c r="AI30" s="18">
        <f t="shared" si="55"/>
        <v>1.5908242427573747</v>
      </c>
      <c r="AJ30" s="18">
        <f t="shared" si="55"/>
        <v>8.9858023334844699</v>
      </c>
      <c r="AK30" s="18">
        <f t="shared" si="55"/>
        <v>2.3325670553253746</v>
      </c>
      <c r="AL30" s="18"/>
      <c r="AM30" s="18">
        <f t="shared" ref="AM30:AP30" si="56">AM12/AM$18*100</f>
        <v>1.9796735885612717</v>
      </c>
      <c r="AN30" s="18">
        <f t="shared" si="56"/>
        <v>1.3945745182398943</v>
      </c>
      <c r="AO30" s="18">
        <f t="shared" si="56"/>
        <v>9.154866928551245</v>
      </c>
      <c r="AP30" s="18">
        <f t="shared" si="56"/>
        <v>2.3353302014141821</v>
      </c>
      <c r="AQ30" s="18"/>
      <c r="AR30" s="18">
        <f t="shared" ref="AR30:AU30" si="57">AR12/AR$18*100</f>
        <v>1.7213797692299595</v>
      </c>
      <c r="AS30" s="18">
        <f t="shared" si="57"/>
        <v>1.5624764645912292</v>
      </c>
      <c r="AT30" s="18">
        <f t="shared" si="57"/>
        <v>10.436546210749993</v>
      </c>
      <c r="AU30" s="18">
        <f t="shared" si="57"/>
        <v>2.3700738750369261</v>
      </c>
    </row>
    <row r="31" spans="1:47" x14ac:dyDescent="0.2">
      <c r="A31" t="str">
        <f>$A$13</f>
        <v>Caring, leisure and other service occupations</v>
      </c>
      <c r="B31" s="18">
        <f t="shared" si="29"/>
        <v>7.5234856513739956</v>
      </c>
      <c r="C31" s="18">
        <f t="shared" ref="C31:O31" si="58">C13/C$18*100</f>
        <v>13.42904646879917</v>
      </c>
      <c r="D31" s="18">
        <f t="shared" si="58"/>
        <v>7.136151884998049</v>
      </c>
      <c r="E31" s="18">
        <f t="shared" si="58"/>
        <v>9.1663336334940322</v>
      </c>
      <c r="F31" s="18"/>
      <c r="G31" s="18">
        <f t="shared" si="58"/>
        <v>7.0535983503477313</v>
      </c>
      <c r="H31" s="18">
        <f t="shared" si="58"/>
        <v>13.151417335475236</v>
      </c>
      <c r="I31" s="18">
        <f t="shared" si="58"/>
        <v>8.3162857052785828</v>
      </c>
      <c r="J31" s="18">
        <f t="shared" si="58"/>
        <v>8.9322633901691919</v>
      </c>
      <c r="K31" s="18"/>
      <c r="L31" s="18">
        <f t="shared" si="58"/>
        <v>7.0917706542786814</v>
      </c>
      <c r="M31" s="18">
        <f t="shared" si="58"/>
        <v>12.210706124296761</v>
      </c>
      <c r="N31" s="18">
        <f t="shared" si="58"/>
        <v>8.538013796477264</v>
      </c>
      <c r="O31" s="18">
        <f t="shared" si="58"/>
        <v>8.6921480670575679</v>
      </c>
      <c r="Q31" t="str">
        <f>$A$13</f>
        <v>Caring, leisure and other service occupations</v>
      </c>
      <c r="R31" s="18">
        <f t="shared" ref="R31:U31" si="59">R13/R$18*100</f>
        <v>2.6605216464263677</v>
      </c>
      <c r="S31" s="18">
        <f t="shared" si="59"/>
        <v>6.1645344692832502</v>
      </c>
      <c r="T31" s="18">
        <f t="shared" si="59"/>
        <v>2.0854360872457258</v>
      </c>
      <c r="U31" s="18">
        <f t="shared" si="59"/>
        <v>3.0710272074100358</v>
      </c>
      <c r="V31" s="18"/>
      <c r="W31" s="18">
        <f t="shared" ref="W31:Z31" si="60">W13/W$18*100</f>
        <v>2.7444434323989295</v>
      </c>
      <c r="X31" s="18">
        <f t="shared" si="60"/>
        <v>6.7425116345062515</v>
      </c>
      <c r="Y31" s="18">
        <f t="shared" si="60"/>
        <v>1.5761592465157748</v>
      </c>
      <c r="Z31" s="18">
        <f t="shared" si="60"/>
        <v>3.2148947663431673</v>
      </c>
      <c r="AA31" s="18"/>
      <c r="AB31" s="18">
        <f t="shared" ref="AB31:AE31" si="61">AB13/AB$18*100</f>
        <v>2.7841642191173817</v>
      </c>
      <c r="AC31" s="18">
        <f t="shared" si="61"/>
        <v>7.9834840640988851</v>
      </c>
      <c r="AD31" s="18">
        <f t="shared" si="61"/>
        <v>2.1294396218470313</v>
      </c>
      <c r="AE31" s="18">
        <f t="shared" si="61"/>
        <v>3.5392510411287335</v>
      </c>
      <c r="AG31" t="str">
        <f>$A$13</f>
        <v>Caring, leisure and other service occupations</v>
      </c>
      <c r="AH31" s="18">
        <f t="shared" ref="AH31:AK31" si="62">AH13/AH$18*100</f>
        <v>15.535599266232348</v>
      </c>
      <c r="AI31" s="18">
        <f t="shared" si="62"/>
        <v>15.86635581327927</v>
      </c>
      <c r="AJ31" s="18">
        <f t="shared" si="62"/>
        <v>15.492826271290092</v>
      </c>
      <c r="AK31" s="18">
        <f t="shared" si="62"/>
        <v>15.678129684284482</v>
      </c>
      <c r="AL31" s="18"/>
      <c r="AM31" s="18">
        <f t="shared" ref="AM31:AP31" si="63">AM13/AM$18*100</f>
        <v>13.97712712341411</v>
      </c>
      <c r="AN31" s="18">
        <f t="shared" si="63"/>
        <v>15.517885912560208</v>
      </c>
      <c r="AO31" s="18">
        <f t="shared" si="63"/>
        <v>17.867580180079667</v>
      </c>
      <c r="AP31" s="18">
        <f t="shared" si="63"/>
        <v>14.972094391738628</v>
      </c>
      <c r="AQ31" s="18"/>
      <c r="AR31" s="18">
        <f t="shared" ref="AR31:AU31" si="64">AR13/AR$18*100</f>
        <v>13.32414346421977</v>
      </c>
      <c r="AS31" s="18">
        <f t="shared" si="64"/>
        <v>13.888952411261684</v>
      </c>
      <c r="AT31" s="18">
        <f t="shared" si="64"/>
        <v>17.97681810107434</v>
      </c>
      <c r="AU31" s="18">
        <f t="shared" si="64"/>
        <v>13.937208928887001</v>
      </c>
    </row>
    <row r="32" spans="1:47" x14ac:dyDescent="0.2">
      <c r="A32" t="str">
        <f>$A$14</f>
        <v>Sales and customer service occupations</v>
      </c>
      <c r="B32" s="18">
        <f t="shared" si="29"/>
        <v>6.8819821655882487</v>
      </c>
      <c r="C32" s="18">
        <f t="shared" ref="C32:O32" si="65">C14/C$18*100</f>
        <v>23.021558830553975</v>
      </c>
      <c r="D32" s="18">
        <f t="shared" si="65"/>
        <v>6.7399469941255337</v>
      </c>
      <c r="E32" s="18">
        <f t="shared" si="65"/>
        <v>11.471919232703929</v>
      </c>
      <c r="F32" s="18"/>
      <c r="G32" s="18">
        <f t="shared" si="65"/>
        <v>6.5196226378115982</v>
      </c>
      <c r="H32" s="18">
        <f t="shared" si="65"/>
        <v>22.081616684816645</v>
      </c>
      <c r="I32" s="18">
        <f t="shared" si="65"/>
        <v>4.3555687715325178</v>
      </c>
      <c r="J32" s="18">
        <f t="shared" si="65"/>
        <v>10.777375707686064</v>
      </c>
      <c r="K32" s="18"/>
      <c r="L32" s="18">
        <f t="shared" si="65"/>
        <v>6.5491993971971825</v>
      </c>
      <c r="M32" s="18">
        <f t="shared" si="65"/>
        <v>22.410844790922429</v>
      </c>
      <c r="N32" s="18">
        <f t="shared" si="65"/>
        <v>3.2148404900695189</v>
      </c>
      <c r="O32" s="18">
        <f t="shared" si="65"/>
        <v>10.723549964267793</v>
      </c>
      <c r="Q32" t="str">
        <f>$A$14</f>
        <v>Sales and customer service occupations</v>
      </c>
      <c r="R32" s="18">
        <f t="shared" ref="R32:U32" si="66">R14/R$18*100</f>
        <v>3.9073879299604375</v>
      </c>
      <c r="S32" s="18">
        <f t="shared" si="66"/>
        <v>24.668319787652461</v>
      </c>
      <c r="T32" s="18">
        <f t="shared" si="66"/>
        <v>6.0987245914361097</v>
      </c>
      <c r="U32" s="18">
        <f t="shared" si="66"/>
        <v>7.0776262951450022</v>
      </c>
      <c r="V32" s="18"/>
      <c r="W32" s="18">
        <f t="shared" ref="W32:Z32" si="67">W14/W$18*100</f>
        <v>4.2580563333993506</v>
      </c>
      <c r="X32" s="18">
        <f t="shared" si="67"/>
        <v>22.644682165355754</v>
      </c>
      <c r="Y32" s="18">
        <f t="shared" si="67"/>
        <v>3.9515326049028041</v>
      </c>
      <c r="Z32" s="18">
        <f t="shared" si="67"/>
        <v>6.9977127834183541</v>
      </c>
      <c r="AA32" s="18"/>
      <c r="AB32" s="18">
        <f>AB14/AB$18*100</f>
        <v>4.8188888606595714</v>
      </c>
      <c r="AC32" s="18">
        <f t="shared" ref="AC32:AE32" si="68">AC14/AC$18*100</f>
        <v>23.39907486155505</v>
      </c>
      <c r="AD32" s="18">
        <f t="shared" si="68"/>
        <v>3.3160767645484266</v>
      </c>
      <c r="AE32" s="18">
        <f t="shared" si="68"/>
        <v>7.6164533266178989</v>
      </c>
      <c r="AG32" t="str">
        <f>$A$14</f>
        <v>Sales and customer service occupations</v>
      </c>
      <c r="AH32" s="18">
        <f t="shared" ref="AH32:AK32" si="69">AH14/AH$18*100</f>
        <v>11.782858863360444</v>
      </c>
      <c r="AI32" s="18">
        <f t="shared" si="69"/>
        <v>22.469055665974086</v>
      </c>
      <c r="AJ32" s="18">
        <f t="shared" si="69"/>
        <v>7.8008831154681753</v>
      </c>
      <c r="AK32" s="18">
        <f t="shared" si="69"/>
        <v>16.166472286568435</v>
      </c>
      <c r="AL32" s="18"/>
      <c r="AM32" s="18">
        <f t="shared" ref="AM32:AP32" si="70">AM14/AM$18*100</f>
        <v>10.153286239826855</v>
      </c>
      <c r="AN32" s="18">
        <f t="shared" si="70"/>
        <v>21.873706500346991</v>
      </c>
      <c r="AO32" s="18">
        <f t="shared" si="70"/>
        <v>4.9281201071136147</v>
      </c>
      <c r="AP32" s="18">
        <f t="shared" si="70"/>
        <v>14.770213463562301</v>
      </c>
      <c r="AQ32" s="18"/>
      <c r="AR32" s="18">
        <f t="shared" ref="AR32:AU32" si="71">AR14/AR$18*100</f>
        <v>9.0526640249418389</v>
      </c>
      <c r="AS32" s="18">
        <f t="shared" si="71"/>
        <v>22.018508305379797</v>
      </c>
      <c r="AT32" s="18">
        <f t="shared" si="71"/>
        <v>3.0657356568734468</v>
      </c>
      <c r="AU32" s="18">
        <f t="shared" si="71"/>
        <v>13.886219601571792</v>
      </c>
    </row>
    <row r="33" spans="1:47" x14ac:dyDescent="0.2">
      <c r="A33" t="str">
        <f>$A$15</f>
        <v>Process, plant and machine operatives</v>
      </c>
      <c r="B33" s="18">
        <f t="shared" si="29"/>
        <v>10.227785067633038</v>
      </c>
      <c r="C33" s="18">
        <f t="shared" ref="C33:O33" si="72">C15/C$18*100</f>
        <v>2.8492703001746817</v>
      </c>
      <c r="D33" s="18">
        <f t="shared" si="72"/>
        <v>7.4234925148336321</v>
      </c>
      <c r="E33" s="18">
        <f t="shared" si="72"/>
        <v>7.8159691232888866</v>
      </c>
      <c r="F33" s="18"/>
      <c r="G33" s="18">
        <f t="shared" si="72"/>
        <v>8.9900915886013006</v>
      </c>
      <c r="H33" s="18">
        <f t="shared" si="72"/>
        <v>3.0467645559944341</v>
      </c>
      <c r="I33" s="18">
        <f t="shared" si="72"/>
        <v>10.619319412021818</v>
      </c>
      <c r="J33" s="18">
        <f t="shared" si="72"/>
        <v>7.4439862602479954</v>
      </c>
      <c r="K33" s="18"/>
      <c r="L33" s="18">
        <f t="shared" si="72"/>
        <v>7.0896911075307072</v>
      </c>
      <c r="M33" s="18">
        <f t="shared" si="72"/>
        <v>3.4778251397573707</v>
      </c>
      <c r="N33" s="18">
        <f t="shared" si="72"/>
        <v>11.564652935575937</v>
      </c>
      <c r="O33" s="18">
        <f t="shared" si="72"/>
        <v>6.5121623685343621</v>
      </c>
      <c r="Q33" t="str">
        <f>$A$15</f>
        <v>Process, plant and machine operatives</v>
      </c>
      <c r="R33" s="18">
        <f t="shared" ref="R33:U33" si="73">R15/R$18*100</f>
        <v>14.844919769456725</v>
      </c>
      <c r="S33" s="18">
        <f t="shared" si="73"/>
        <v>8.8069921861227858</v>
      </c>
      <c r="T33" s="18">
        <f t="shared" si="73"/>
        <v>10.825940608923164</v>
      </c>
      <c r="U33" s="18">
        <f t="shared" si="73"/>
        <v>13.477133046626372</v>
      </c>
      <c r="V33" s="18"/>
      <c r="W33" s="18">
        <f t="shared" ref="W33:Z33" si="74">W15/W$18*100</f>
        <v>13.277884638509715</v>
      </c>
      <c r="X33" s="18">
        <f t="shared" si="74"/>
        <v>9.4329868827542249</v>
      </c>
      <c r="Y33" s="18">
        <f t="shared" si="74"/>
        <v>16.827852683206547</v>
      </c>
      <c r="Z33" s="18">
        <f t="shared" si="74"/>
        <v>13.101378378457177</v>
      </c>
      <c r="AA33" s="18"/>
      <c r="AB33" s="18">
        <f t="shared" ref="AB33:AE33" si="75">AB15/AB$18*100</f>
        <v>10.748102617068135</v>
      </c>
      <c r="AC33" s="18">
        <f t="shared" si="75"/>
        <v>10.036939325458807</v>
      </c>
      <c r="AD33" s="18">
        <f t="shared" si="75"/>
        <v>17.813512977214067</v>
      </c>
      <c r="AE33" s="18">
        <f t="shared" si="75"/>
        <v>11.471700238916513</v>
      </c>
      <c r="AG33" t="str">
        <f>$A$15</f>
        <v>Process, plant and machine operatives</v>
      </c>
      <c r="AH33" s="18">
        <f t="shared" ref="AH33:AK33" si="76">AH15/AH$18*100</f>
        <v>2.6206944602422597</v>
      </c>
      <c r="AI33" s="18">
        <f t="shared" si="76"/>
        <v>0.85040083373252762</v>
      </c>
      <c r="AJ33" s="18">
        <f t="shared" si="76"/>
        <v>1.7939635575283046</v>
      </c>
      <c r="AK33" s="18">
        <f t="shared" si="76"/>
        <v>1.7679803427559413</v>
      </c>
      <c r="AL33" s="18"/>
      <c r="AM33" s="18">
        <f t="shared" ref="AM33:AP33" si="77">AM15/AM$18*100</f>
        <v>2.1008849763391293</v>
      </c>
      <c r="AN33" s="18">
        <f t="shared" si="77"/>
        <v>0.68867174456946023</v>
      </c>
      <c r="AO33" s="18">
        <f t="shared" si="77"/>
        <v>1.8213347017215669</v>
      </c>
      <c r="AP33" s="18">
        <f t="shared" si="77"/>
        <v>1.4675144684522361</v>
      </c>
      <c r="AQ33" s="18"/>
      <c r="AR33" s="18">
        <f t="shared" ref="AR33:AU33" si="78">AR15/AR$18*100</f>
        <v>1.79659277953483</v>
      </c>
      <c r="AS33" s="18">
        <f t="shared" si="78"/>
        <v>0.87379609392648405</v>
      </c>
      <c r="AT33" s="18">
        <f t="shared" si="78"/>
        <v>2.3610819925522635</v>
      </c>
      <c r="AU33" s="18">
        <f t="shared" si="78"/>
        <v>1.4639190510748448</v>
      </c>
    </row>
    <row r="34" spans="1:47" x14ac:dyDescent="0.2">
      <c r="A34" t="str">
        <f>$A$16</f>
        <v>Elementary occupations</v>
      </c>
      <c r="B34" s="18">
        <f t="shared" si="29"/>
        <v>8.9071636212751901</v>
      </c>
      <c r="C34" s="18">
        <f t="shared" ref="C34:O34" si="79">C16/C$18*100</f>
        <v>21.392773106466006</v>
      </c>
      <c r="D34" s="18">
        <f t="shared" si="79"/>
        <v>7.6257869413971013</v>
      </c>
      <c r="E34" s="18">
        <f t="shared" si="79"/>
        <v>12.329972036066494</v>
      </c>
      <c r="F34" s="18"/>
      <c r="G34" s="18">
        <f t="shared" si="79"/>
        <v>8.1719778984285938</v>
      </c>
      <c r="H34" s="18">
        <f t="shared" si="79"/>
        <v>18.725730379588668</v>
      </c>
      <c r="I34" s="18">
        <f t="shared" si="79"/>
        <v>6.1471989033970953</v>
      </c>
      <c r="J34" s="18">
        <f t="shared" si="79"/>
        <v>11.003962228630789</v>
      </c>
      <c r="K34" s="18"/>
      <c r="L34" s="18">
        <f t="shared" si="79"/>
        <v>8.5141466987774734</v>
      </c>
      <c r="M34" s="18">
        <f t="shared" si="79"/>
        <v>15.333163755558148</v>
      </c>
      <c r="N34" s="18">
        <f t="shared" si="79"/>
        <v>8.1271439908690493</v>
      </c>
      <c r="O34" s="18">
        <f t="shared" si="79"/>
        <v>10.413778312583318</v>
      </c>
      <c r="Q34" t="str">
        <f>$A$16</f>
        <v>Elementary occupations</v>
      </c>
      <c r="R34" s="18">
        <f t="shared" ref="R34:U34" si="80">R16/R$18*100</f>
        <v>10.42497605067617</v>
      </c>
      <c r="S34" s="18">
        <f t="shared" si="80"/>
        <v>30.934747527659635</v>
      </c>
      <c r="T34" s="18">
        <f t="shared" si="80"/>
        <v>5.004788904270824</v>
      </c>
      <c r="U34" s="18">
        <f t="shared" si="80"/>
        <v>12.556981371415729</v>
      </c>
      <c r="V34" s="18"/>
      <c r="W34" s="18">
        <f t="shared" ref="W34:Z34" si="81">W16/W$18*100</f>
        <v>9.6688262817822661</v>
      </c>
      <c r="X34" s="18">
        <f t="shared" si="81"/>
        <v>28.087473406254031</v>
      </c>
      <c r="Y34" s="18">
        <f t="shared" si="81"/>
        <v>5.8640036229626684</v>
      </c>
      <c r="Z34" s="18">
        <f t="shared" si="81"/>
        <v>12.015507515855512</v>
      </c>
      <c r="AA34" s="18"/>
      <c r="AB34" s="18">
        <f t="shared" ref="AB34:AE34" si="82">AB16/AB$18*100</f>
        <v>9.8734696438172502</v>
      </c>
      <c r="AC34" s="18">
        <f t="shared" si="82"/>
        <v>23.025997677291283</v>
      </c>
      <c r="AD34" s="18">
        <f t="shared" si="82"/>
        <v>7.0920470372182773</v>
      </c>
      <c r="AE34" s="18">
        <f t="shared" si="82"/>
        <v>11.650211370403829</v>
      </c>
      <c r="AG34" t="str">
        <f>$A$16</f>
        <v>Elementary occupations</v>
      </c>
      <c r="AH34" s="18">
        <f t="shared" ref="AH34:AK34" si="83">AH16/AH$18*100</f>
        <v>6.4064489094179473</v>
      </c>
      <c r="AI34" s="18">
        <f t="shared" si="83"/>
        <v>18.191354563401422</v>
      </c>
      <c r="AJ34" s="18">
        <f t="shared" si="83"/>
        <v>11.962365763179561</v>
      </c>
      <c r="AK34" s="18">
        <f t="shared" si="83"/>
        <v>12.087451252026213</v>
      </c>
      <c r="AL34" s="18"/>
      <c r="AM34" s="18">
        <f t="shared" ref="AM34:AP34" si="84">AM16/AM$18*100</f>
        <v>5.7669882778650727</v>
      </c>
      <c r="AN34" s="18">
        <f t="shared" si="84"/>
        <v>15.268935767054664</v>
      </c>
      <c r="AO34" s="18">
        <f t="shared" si="84"/>
        <v>6.5485091063809699</v>
      </c>
      <c r="AP34" s="18">
        <f t="shared" si="84"/>
        <v>9.9353652940530477</v>
      </c>
      <c r="AQ34" s="18"/>
      <c r="AR34" s="18">
        <f t="shared" ref="AR34:AU34" si="85">AR16/AR$18*100</f>
        <v>6.5474379267218428</v>
      </c>
      <c r="AS34" s="18">
        <f t="shared" si="85"/>
        <v>12.279037480303517</v>
      </c>
      <c r="AT34" s="18">
        <f t="shared" si="85"/>
        <v>9.6516761747160036</v>
      </c>
      <c r="AU34" s="18">
        <f t="shared" si="85"/>
        <v>9.1552306243190671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3.5289483451332337</v>
      </c>
      <c r="C44" s="27">
        <f t="shared" ref="C44:E44" si="93">H8-C8</f>
        <v>1.4189420079480937</v>
      </c>
      <c r="D44" s="27">
        <f t="shared" si="93"/>
        <v>-0.58348257814048843</v>
      </c>
      <c r="E44" s="27">
        <f t="shared" si="93"/>
        <v>4.3644077749408439</v>
      </c>
      <c r="F44" s="27"/>
      <c r="G44" s="27">
        <f>L8-G8</f>
        <v>-0.11174426911103552</v>
      </c>
      <c r="H44" s="27">
        <f t="shared" ref="H44:J44" si="94">M8-H8</f>
        <v>0.88722500554187445</v>
      </c>
      <c r="I44" s="27">
        <f t="shared" si="94"/>
        <v>0.23784385275278996</v>
      </c>
      <c r="J44" s="27">
        <f t="shared" si="94"/>
        <v>1.0133245891836324</v>
      </c>
      <c r="K44" s="27"/>
      <c r="L44" s="27">
        <f>L8-B8</f>
        <v>3.4172040760221982</v>
      </c>
      <c r="M44" s="27">
        <f t="shared" ref="M44:O44" si="95">M8-C8</f>
        <v>2.3061670134899681</v>
      </c>
      <c r="N44" s="27">
        <f t="shared" si="95"/>
        <v>-0.34563872538769846</v>
      </c>
      <c r="O44" s="27">
        <f t="shared" si="95"/>
        <v>5.3777323641244763</v>
      </c>
      <c r="Q44" t="str">
        <f>$A$8</f>
        <v>Managers, directors and senior officials</v>
      </c>
      <c r="R44" s="27">
        <f>W8-R8</f>
        <v>2.2482893558435499</v>
      </c>
      <c r="S44" s="27">
        <f t="shared" ref="S44:S52" si="96">X8-S8</f>
        <v>0.54310481134998811</v>
      </c>
      <c r="T44" s="27">
        <f t="shared" ref="T44:T52" si="97">Y8-T8</f>
        <v>-1.2914273949687285</v>
      </c>
      <c r="U44" s="27">
        <f t="shared" ref="U44:U52" si="98">Z8-U8</f>
        <v>1.4999667722248091</v>
      </c>
      <c r="V44" s="27"/>
      <c r="W44" s="27">
        <f>AB8-W8</f>
        <v>-0.55300755943180491</v>
      </c>
      <c r="X44" s="27">
        <f t="shared" ref="X44:X52" si="99">AC8-X8</f>
        <v>0.16856996383778045</v>
      </c>
      <c r="Y44" s="27">
        <f t="shared" ref="Y44:Y52" si="100">AD8-Y8</f>
        <v>0.52774158842906438</v>
      </c>
      <c r="Z44" s="27">
        <f t="shared" ref="Z44:Z52" si="101">AE8-Z8</f>
        <v>0.14330399283504036</v>
      </c>
      <c r="AA44" s="27"/>
      <c r="AB44" s="27">
        <f>AB8-R8</f>
        <v>1.695281796411745</v>
      </c>
      <c r="AC44" s="27">
        <f t="shared" ref="AC44:AC52" si="102">AC8-S8</f>
        <v>0.71167477518776856</v>
      </c>
      <c r="AD44" s="27">
        <f t="shared" ref="AD44:AD52" si="103">AD8-T8</f>
        <v>-0.76368580653966411</v>
      </c>
      <c r="AE44" s="27">
        <f t="shared" ref="AE44:AE52" si="104">AE8-U8</f>
        <v>1.6432707650598495</v>
      </c>
      <c r="AG44" t="str">
        <f>$A$8</f>
        <v>Managers, directors and senior officials</v>
      </c>
      <c r="AH44" s="27">
        <f>AM8-AH8</f>
        <v>1.2806589892896669</v>
      </c>
      <c r="AI44" s="27">
        <f t="shared" ref="AI44:AI52" si="105">AN8-AI8</f>
        <v>0.87583719659810599</v>
      </c>
      <c r="AJ44" s="27">
        <f t="shared" ref="AJ44:AJ52" si="106">AO8-AJ8</f>
        <v>0.70794481682823251</v>
      </c>
      <c r="AK44" s="27">
        <f t="shared" ref="AK44:AK52" si="107">AP8-AK8</f>
        <v>2.8644410027160063</v>
      </c>
      <c r="AL44" s="27"/>
      <c r="AM44" s="27">
        <f>AR8-AM8</f>
        <v>0.44126329032076761</v>
      </c>
      <c r="AN44" s="27">
        <f t="shared" ref="AN44:AN52" si="108">AS8-AN8</f>
        <v>0.71865504170409222</v>
      </c>
      <c r="AO44" s="27">
        <f t="shared" ref="AO44:AO52" si="109">AT8-AO8</f>
        <v>-0.28989773567627042</v>
      </c>
      <c r="AP44" s="27">
        <f t="shared" ref="AP44:AP52" si="110">AU8-AP8</f>
        <v>0.87002059634858853</v>
      </c>
      <c r="AQ44" s="27"/>
      <c r="AR44" s="27">
        <f>AR8-AH8</f>
        <v>1.7219222796104345</v>
      </c>
      <c r="AS44" s="27">
        <f t="shared" ref="AS44:AS52" si="111">AS8-AI8</f>
        <v>1.5944922383021982</v>
      </c>
      <c r="AT44" s="27">
        <f t="shared" ref="AT44:AT52" si="112">AT8-AJ8</f>
        <v>0.4180470811519621</v>
      </c>
      <c r="AU44" s="27">
        <f t="shared" ref="AU44:AU52" si="113">AU8-AK8</f>
        <v>3.7344615990645949</v>
      </c>
    </row>
    <row r="45" spans="1:47" x14ac:dyDescent="0.2">
      <c r="A45" t="str">
        <f>$A$9</f>
        <v>Professional occupations</v>
      </c>
      <c r="B45" s="27">
        <f t="shared" ref="B45:B54" si="114">G9-B9</f>
        <v>7.0256251865197896</v>
      </c>
      <c r="C45" s="27">
        <f t="shared" ref="C45:C54" si="115">H9-C9</f>
        <v>3.3321490868146171</v>
      </c>
      <c r="D45" s="27">
        <f t="shared" ref="D45:D54" si="116">I9-D9</f>
        <v>-1.2688520247133264</v>
      </c>
      <c r="E45" s="27">
        <f t="shared" ref="E45:E54" si="117">J9-E9</f>
        <v>9.0889222486210883</v>
      </c>
      <c r="F45" s="27"/>
      <c r="G45" s="27">
        <f t="shared" ref="G45:G54" si="118">L9-G9</f>
        <v>13.134446289474809</v>
      </c>
      <c r="H45" s="27">
        <f t="shared" ref="H45:H54" si="119">M9-H9</f>
        <v>3.5697265085604002</v>
      </c>
      <c r="I45" s="27">
        <f t="shared" ref="I45:I54" si="120">N9-I9</f>
        <v>-0.7601863238354154</v>
      </c>
      <c r="J45" s="27">
        <f t="shared" ref="J45:J54" si="121">O9-J9</f>
        <v>15.943986474199789</v>
      </c>
      <c r="K45" s="27"/>
      <c r="L45" s="27">
        <f t="shared" ref="L45:L54" si="122">L9-B9</f>
        <v>20.160071475994599</v>
      </c>
      <c r="M45" s="27">
        <f t="shared" ref="M45:M54" si="123">M9-C9</f>
        <v>6.9018755953750173</v>
      </c>
      <c r="N45" s="27">
        <f t="shared" ref="N45:N54" si="124">N9-D9</f>
        <v>-2.0290383485487418</v>
      </c>
      <c r="O45" s="27">
        <f t="shared" ref="O45:O54" si="125">O9-E9</f>
        <v>25.032908722820878</v>
      </c>
      <c r="Q45" t="str">
        <f>$A$9</f>
        <v>Professional occupations</v>
      </c>
      <c r="R45" s="27">
        <f t="shared" ref="R45:R52" si="126">W9-R9</f>
        <v>2.7970285850389303</v>
      </c>
      <c r="S45" s="27">
        <f t="shared" si="96"/>
        <v>0.96147522548266284</v>
      </c>
      <c r="T45" s="27">
        <f t="shared" si="97"/>
        <v>-1.9018469741615993</v>
      </c>
      <c r="U45" s="27">
        <f t="shared" si="98"/>
        <v>1.8566568363599885</v>
      </c>
      <c r="V45" s="27"/>
      <c r="W45" s="27">
        <f t="shared" ref="W45:W52" si="127">AB9-W9</f>
        <v>7.7744487103599695</v>
      </c>
      <c r="X45" s="27">
        <f t="shared" si="99"/>
        <v>1.0760263653869142</v>
      </c>
      <c r="Y45" s="27">
        <f t="shared" si="100"/>
        <v>-0.46179199258141557</v>
      </c>
      <c r="Z45" s="27">
        <f t="shared" si="101"/>
        <v>8.3886830831654677</v>
      </c>
      <c r="AA45" s="27"/>
      <c r="AB45" s="27">
        <f t="shared" ref="AB45:AB52" si="128">AB9-R9</f>
        <v>10.5714772953989</v>
      </c>
      <c r="AC45" s="27">
        <f t="shared" si="102"/>
        <v>2.0375015908695771</v>
      </c>
      <c r="AD45" s="27">
        <f t="shared" si="103"/>
        <v>-2.3636389667430149</v>
      </c>
      <c r="AE45" s="27">
        <f t="shared" si="104"/>
        <v>10.245339919525456</v>
      </c>
      <c r="AG45" t="str">
        <f>$A$9</f>
        <v>Professional occupations</v>
      </c>
      <c r="AH45" s="27">
        <f t="shared" ref="AH45:AH52" si="129">AM9-AH9</f>
        <v>4.228596601480838</v>
      </c>
      <c r="AI45" s="27">
        <f t="shared" si="105"/>
        <v>2.3706738613319498</v>
      </c>
      <c r="AJ45" s="27">
        <f t="shared" si="106"/>
        <v>0.63299494944827206</v>
      </c>
      <c r="AK45" s="27">
        <f t="shared" si="107"/>
        <v>7.2322654122610572</v>
      </c>
      <c r="AL45" s="27"/>
      <c r="AM45" s="27">
        <f t="shared" ref="AM45:AM52" si="130">AR9-AM9</f>
        <v>5.3599975791148893</v>
      </c>
      <c r="AN45" s="27">
        <f t="shared" si="108"/>
        <v>2.4937001431734842</v>
      </c>
      <c r="AO45" s="27">
        <f t="shared" si="109"/>
        <v>-0.29839433125399895</v>
      </c>
      <c r="AP45" s="27">
        <f t="shared" si="110"/>
        <v>7.5553033910343785</v>
      </c>
      <c r="AQ45" s="27"/>
      <c r="AR45" s="27">
        <f t="shared" ref="AR45:AR52" si="131">AR9-AH9</f>
        <v>9.5885941805957273</v>
      </c>
      <c r="AS45" s="27">
        <f t="shared" si="111"/>
        <v>4.864374004505434</v>
      </c>
      <c r="AT45" s="27">
        <f t="shared" si="112"/>
        <v>0.33460061819427311</v>
      </c>
      <c r="AU45" s="27">
        <f t="shared" si="113"/>
        <v>14.787568803295436</v>
      </c>
    </row>
    <row r="46" spans="1:47" x14ac:dyDescent="0.2">
      <c r="A46" t="str">
        <f>$A$10</f>
        <v>Associate professional occupations</v>
      </c>
      <c r="B46" s="27">
        <f t="shared" si="114"/>
        <v>3.9723931185190153</v>
      </c>
      <c r="C46" s="27">
        <f t="shared" si="115"/>
        <v>1.4306058145034868</v>
      </c>
      <c r="D46" s="27">
        <f t="shared" si="116"/>
        <v>-0.94820227152477621</v>
      </c>
      <c r="E46" s="27">
        <f t="shared" si="117"/>
        <v>4.4547966614977241</v>
      </c>
      <c r="F46" s="27"/>
      <c r="G46" s="27">
        <f t="shared" si="118"/>
        <v>4.7083547152061698</v>
      </c>
      <c r="H46" s="27">
        <f t="shared" si="119"/>
        <v>3.1307282303933643</v>
      </c>
      <c r="I46" s="27">
        <f t="shared" si="120"/>
        <v>-9.6446841960433183E-2</v>
      </c>
      <c r="J46" s="27">
        <f t="shared" si="121"/>
        <v>7.7426361036391071</v>
      </c>
      <c r="K46" s="27"/>
      <c r="L46" s="27">
        <f t="shared" si="122"/>
        <v>8.6807478337251851</v>
      </c>
      <c r="M46" s="27">
        <f t="shared" si="123"/>
        <v>4.5613340448968511</v>
      </c>
      <c r="N46" s="27">
        <f t="shared" si="124"/>
        <v>-1.0446491134852094</v>
      </c>
      <c r="O46" s="27">
        <f t="shared" si="125"/>
        <v>12.197432765136831</v>
      </c>
      <c r="Q46" t="str">
        <f>$A$10</f>
        <v>Associate professional occupations</v>
      </c>
      <c r="R46" s="27">
        <f t="shared" si="126"/>
        <v>2.3330559603589549</v>
      </c>
      <c r="S46" s="27">
        <f t="shared" si="96"/>
        <v>0.6296370683638508</v>
      </c>
      <c r="T46" s="27">
        <f t="shared" si="97"/>
        <v>-0.65625154811282771</v>
      </c>
      <c r="U46" s="27">
        <f t="shared" si="98"/>
        <v>2.3064414806099762</v>
      </c>
      <c r="V46" s="27"/>
      <c r="W46" s="27">
        <f>AB10-W10</f>
        <v>-1.5062625306625286</v>
      </c>
      <c r="X46" s="27">
        <f t="shared" si="99"/>
        <v>9.3099622635778978E-2</v>
      </c>
      <c r="Y46" s="27">
        <f t="shared" si="100"/>
        <v>9.082707193273265E-2</v>
      </c>
      <c r="Z46" s="27">
        <f t="shared" si="101"/>
        <v>-1.3223358360940125</v>
      </c>
      <c r="AA46" s="27"/>
      <c r="AB46" s="27">
        <f t="shared" si="128"/>
        <v>0.82679342969642633</v>
      </c>
      <c r="AC46" s="27">
        <f t="shared" si="102"/>
        <v>0.72273669099962978</v>
      </c>
      <c r="AD46" s="27">
        <f t="shared" si="103"/>
        <v>-0.56542447618009506</v>
      </c>
      <c r="AE46" s="27">
        <f t="shared" si="104"/>
        <v>0.98410564451596372</v>
      </c>
      <c r="AG46" t="str">
        <f>$A$10</f>
        <v>Associate professional occupations</v>
      </c>
      <c r="AH46" s="27">
        <f t="shared" si="129"/>
        <v>1.6393371581600356</v>
      </c>
      <c r="AI46" s="27">
        <f t="shared" si="105"/>
        <v>0.80096874613963287</v>
      </c>
      <c r="AJ46" s="27">
        <f t="shared" si="106"/>
        <v>-0.29195072341194672</v>
      </c>
      <c r="AK46" s="27">
        <f t="shared" si="107"/>
        <v>2.148355180887723</v>
      </c>
      <c r="AL46" s="27"/>
      <c r="AM46" s="27">
        <f t="shared" si="130"/>
        <v>6.2146172458686948</v>
      </c>
      <c r="AN46" s="27">
        <f t="shared" si="108"/>
        <v>3.037628607757588</v>
      </c>
      <c r="AO46" s="27">
        <f t="shared" si="109"/>
        <v>-0.1872739138931685</v>
      </c>
      <c r="AP46" s="27">
        <f t="shared" si="110"/>
        <v>9.0649719397331125</v>
      </c>
      <c r="AQ46" s="27"/>
      <c r="AR46" s="27">
        <f t="shared" si="131"/>
        <v>7.8539544040287304</v>
      </c>
      <c r="AS46" s="27">
        <f t="shared" si="111"/>
        <v>3.8385973538972209</v>
      </c>
      <c r="AT46" s="27">
        <f t="shared" si="112"/>
        <v>-0.47922463730511522</v>
      </c>
      <c r="AU46" s="27">
        <f t="shared" si="113"/>
        <v>11.213327120620836</v>
      </c>
    </row>
    <row r="47" spans="1:47" x14ac:dyDescent="0.2">
      <c r="A47" t="str">
        <f>$A$11</f>
        <v>Administrative and secretarial occupations</v>
      </c>
      <c r="B47" s="27">
        <f t="shared" si="114"/>
        <v>-1.3406618471138572</v>
      </c>
      <c r="C47" s="27">
        <f t="shared" si="115"/>
        <v>-1.1075242672176664</v>
      </c>
      <c r="D47" s="27">
        <f t="shared" si="116"/>
        <v>-0.44599195381306433</v>
      </c>
      <c r="E47" s="27">
        <f t="shared" si="117"/>
        <v>-2.8941780681445834</v>
      </c>
      <c r="F47" s="27"/>
      <c r="G47" s="27">
        <f t="shared" si="118"/>
        <v>-3.9932204624783196E-2</v>
      </c>
      <c r="H47" s="27">
        <f t="shared" si="119"/>
        <v>-2.1635330742896883</v>
      </c>
      <c r="I47" s="27">
        <f t="shared" si="120"/>
        <v>0.50215701342123342</v>
      </c>
      <c r="J47" s="27">
        <f t="shared" si="121"/>
        <v>-1.7013082654932461</v>
      </c>
      <c r="K47" s="27"/>
      <c r="L47" s="27">
        <f t="shared" si="122"/>
        <v>-1.3805940517386404</v>
      </c>
      <c r="M47" s="27">
        <f t="shared" si="123"/>
        <v>-3.2710573415073547</v>
      </c>
      <c r="N47" s="27">
        <f t="shared" si="124"/>
        <v>5.6165059608169088E-2</v>
      </c>
      <c r="O47" s="27">
        <f t="shared" si="125"/>
        <v>-4.5954863336378295</v>
      </c>
      <c r="Q47" t="str">
        <f>$A$11</f>
        <v>Administrative and secretarial occupations</v>
      </c>
      <c r="R47" s="27">
        <f t="shared" si="126"/>
        <v>0.69427643043157516</v>
      </c>
      <c r="S47" s="27">
        <f t="shared" si="96"/>
        <v>0.37091134302889017</v>
      </c>
      <c r="T47" s="27">
        <f t="shared" si="97"/>
        <v>-0.3041649143742825</v>
      </c>
      <c r="U47" s="27">
        <f t="shared" si="98"/>
        <v>0.76102285908618228</v>
      </c>
      <c r="V47" s="27"/>
      <c r="W47" s="27">
        <f t="shared" si="127"/>
        <v>2.6011517017197114</v>
      </c>
      <c r="X47" s="27">
        <f t="shared" si="99"/>
        <v>7.6014753837299054E-2</v>
      </c>
      <c r="Y47" s="27">
        <f t="shared" si="100"/>
        <v>0.20451742866831346</v>
      </c>
      <c r="Z47" s="27">
        <f t="shared" si="101"/>
        <v>2.881683884225323</v>
      </c>
      <c r="AA47" s="27"/>
      <c r="AB47" s="27">
        <f t="shared" si="128"/>
        <v>3.2954281321512866</v>
      </c>
      <c r="AC47" s="27">
        <f t="shared" si="102"/>
        <v>0.44692609686618923</v>
      </c>
      <c r="AD47" s="27">
        <f t="shared" si="103"/>
        <v>-9.9647485705969041E-2</v>
      </c>
      <c r="AE47" s="27">
        <f t="shared" si="104"/>
        <v>3.6427067433115052</v>
      </c>
      <c r="AG47" t="str">
        <f>$A$11</f>
        <v>Administrative and secretarial occupations</v>
      </c>
      <c r="AH47" s="27">
        <f t="shared" si="129"/>
        <v>-2.0349382775454572</v>
      </c>
      <c r="AI47" s="27">
        <f t="shared" si="105"/>
        <v>-1.4784356102465566</v>
      </c>
      <c r="AJ47" s="27">
        <f t="shared" si="106"/>
        <v>-0.14182703943878328</v>
      </c>
      <c r="AK47" s="27">
        <f t="shared" si="107"/>
        <v>-3.6552009272307942</v>
      </c>
      <c r="AL47" s="27"/>
      <c r="AM47" s="27">
        <f t="shared" si="130"/>
        <v>-2.6410839063444946</v>
      </c>
      <c r="AN47" s="27">
        <f t="shared" si="108"/>
        <v>-2.2395478281269909</v>
      </c>
      <c r="AO47" s="27">
        <f t="shared" si="109"/>
        <v>0.29763958475292029</v>
      </c>
      <c r="AP47" s="27">
        <f>AU11-AP11</f>
        <v>-4.5829921497185637</v>
      </c>
      <c r="AQ47" s="27"/>
      <c r="AR47" s="27">
        <f t="shared" si="131"/>
        <v>-4.6760221838899518</v>
      </c>
      <c r="AS47" s="27">
        <f t="shared" si="111"/>
        <v>-3.7179834383735475</v>
      </c>
      <c r="AT47" s="27">
        <f t="shared" si="112"/>
        <v>0.15581254531413702</v>
      </c>
      <c r="AU47" s="27">
        <f t="shared" si="113"/>
        <v>-8.2381930769493579</v>
      </c>
    </row>
    <row r="48" spans="1:47" x14ac:dyDescent="0.2">
      <c r="A48" t="str">
        <f>$A$12</f>
        <v>Skilled trades occupations</v>
      </c>
      <c r="B48" s="27">
        <f t="shared" si="114"/>
        <v>-6.9051093643789869</v>
      </c>
      <c r="C48" s="27">
        <f t="shared" si="115"/>
        <v>-0.81175397432738672</v>
      </c>
      <c r="D48" s="27">
        <f t="shared" si="116"/>
        <v>-1.1040087993729486</v>
      </c>
      <c r="E48" s="27">
        <f t="shared" si="117"/>
        <v>-8.8208721380793165</v>
      </c>
      <c r="F48" s="27"/>
      <c r="G48" s="27">
        <f t="shared" si="118"/>
        <v>-6.4616237127405576</v>
      </c>
      <c r="H48" s="27">
        <f t="shared" si="119"/>
        <v>0.61941789009564507</v>
      </c>
      <c r="I48" s="27">
        <f t="shared" si="120"/>
        <v>0.35857443235497755</v>
      </c>
      <c r="J48" s="27">
        <f t="shared" si="121"/>
        <v>-5.4836313902899363</v>
      </c>
      <c r="K48" s="27"/>
      <c r="L48" s="27">
        <f t="shared" si="122"/>
        <v>-13.366733077119545</v>
      </c>
      <c r="M48" s="27">
        <f t="shared" si="123"/>
        <v>-0.19233608423174164</v>
      </c>
      <c r="N48" s="27">
        <f t="shared" si="124"/>
        <v>-0.74543436701797106</v>
      </c>
      <c r="O48" s="27">
        <f t="shared" si="125"/>
        <v>-14.304503528369253</v>
      </c>
      <c r="Q48" t="str">
        <f>$A$12</f>
        <v>Skilled trades occupations</v>
      </c>
      <c r="R48" s="27">
        <f t="shared" si="126"/>
        <v>-7.0870880933642191</v>
      </c>
      <c r="S48" s="27">
        <f t="shared" si="96"/>
        <v>-0.54937334903705715</v>
      </c>
      <c r="T48" s="27">
        <f t="shared" si="97"/>
        <v>-1.1005492095185261</v>
      </c>
      <c r="U48" s="27">
        <f t="shared" si="98"/>
        <v>-8.7370106519197961</v>
      </c>
      <c r="V48" s="27"/>
      <c r="W48" s="27">
        <f t="shared" si="127"/>
        <v>-6.3655699642126677</v>
      </c>
      <c r="X48" s="27">
        <f t="shared" si="99"/>
        <v>0.45481063779240483</v>
      </c>
      <c r="Y48" s="27">
        <f t="shared" si="100"/>
        <v>7.8160967663292169E-2</v>
      </c>
      <c r="Z48" s="27">
        <f t="shared" si="101"/>
        <v>-5.8325983587569752</v>
      </c>
      <c r="AA48" s="27"/>
      <c r="AB48" s="27">
        <f t="shared" si="128"/>
        <v>-13.452658057576887</v>
      </c>
      <c r="AC48" s="27">
        <f t="shared" si="102"/>
        <v>-9.456271124465232E-2</v>
      </c>
      <c r="AD48" s="27">
        <f t="shared" si="103"/>
        <v>-1.0223882418552339</v>
      </c>
      <c r="AE48" s="27">
        <f t="shared" si="104"/>
        <v>-14.569609010676771</v>
      </c>
      <c r="AG48" t="str">
        <f>$A$12</f>
        <v>Skilled trades occupations</v>
      </c>
      <c r="AH48" s="27">
        <f t="shared" si="129"/>
        <v>0.18197872898526102</v>
      </c>
      <c r="AI48" s="27">
        <f t="shared" si="105"/>
        <v>-0.26238062529032846</v>
      </c>
      <c r="AJ48" s="27">
        <f t="shared" si="106"/>
        <v>-3.4595898544260706E-3</v>
      </c>
      <c r="AK48" s="27">
        <f t="shared" si="107"/>
        <v>-8.3861486159493737E-2</v>
      </c>
      <c r="AL48" s="27"/>
      <c r="AM48" s="27">
        <f t="shared" si="130"/>
        <v>-9.6053748527877403E-2</v>
      </c>
      <c r="AN48" s="27">
        <f t="shared" si="108"/>
        <v>0.16460725230324069</v>
      </c>
      <c r="AO48" s="27">
        <f t="shared" si="109"/>
        <v>0.28041346469168227</v>
      </c>
      <c r="AP48" s="27">
        <f t="shared" si="110"/>
        <v>0.34896696846704511</v>
      </c>
      <c r="AQ48" s="27"/>
      <c r="AR48" s="27">
        <f t="shared" si="131"/>
        <v>8.5924980457383615E-2</v>
      </c>
      <c r="AS48" s="27">
        <f t="shared" si="111"/>
        <v>-9.777337298708777E-2</v>
      </c>
      <c r="AT48" s="27">
        <f t="shared" si="112"/>
        <v>0.2769538748372562</v>
      </c>
      <c r="AU48" s="27">
        <f t="shared" si="113"/>
        <v>0.26510548230755138</v>
      </c>
    </row>
    <row r="49" spans="1:47" x14ac:dyDescent="0.2">
      <c r="A49" t="str">
        <f>$A$13</f>
        <v>Caring, leisure and other service occupations</v>
      </c>
      <c r="B49" s="27">
        <f t="shared" si="114"/>
        <v>-1.6003596671381821</v>
      </c>
      <c r="C49" s="27">
        <f t="shared" si="115"/>
        <v>-0.66018331702428412</v>
      </c>
      <c r="D49" s="27">
        <f t="shared" si="116"/>
        <v>0.15093064824421365</v>
      </c>
      <c r="E49" s="27">
        <f t="shared" si="117"/>
        <v>-2.109612335918257</v>
      </c>
      <c r="F49" s="27"/>
      <c r="G49" s="27">
        <f t="shared" si="118"/>
        <v>0.79906359407521421</v>
      </c>
      <c r="H49" s="27">
        <f t="shared" si="119"/>
        <v>-1.0001791409593821</v>
      </c>
      <c r="I49" s="27">
        <f t="shared" si="120"/>
        <v>0.25517718476741225</v>
      </c>
      <c r="J49" s="27">
        <f t="shared" si="121"/>
        <v>5.4061637883243918E-2</v>
      </c>
      <c r="K49" s="27"/>
      <c r="L49" s="27">
        <f t="shared" si="122"/>
        <v>-0.80129607306296791</v>
      </c>
      <c r="M49" s="27">
        <f t="shared" si="123"/>
        <v>-1.6603624579836662</v>
      </c>
      <c r="N49" s="27">
        <f t="shared" si="124"/>
        <v>0.4061078330116259</v>
      </c>
      <c r="O49" s="27">
        <f t="shared" si="125"/>
        <v>-2.0555506980350131</v>
      </c>
      <c r="Q49" t="str">
        <f>$A$13</f>
        <v>Caring, leisure and other service occupations</v>
      </c>
      <c r="R49" s="27">
        <f t="shared" si="126"/>
        <v>5.6933712021343119E-2</v>
      </c>
      <c r="S49" s="27">
        <f t="shared" si="96"/>
        <v>0.33909858939071347</v>
      </c>
      <c r="T49" s="27">
        <f t="shared" si="97"/>
        <v>-0.2544007351418543</v>
      </c>
      <c r="U49" s="27">
        <f t="shared" si="98"/>
        <v>0.14163156627020168</v>
      </c>
      <c r="V49" s="27"/>
      <c r="W49" s="27">
        <f t="shared" si="127"/>
        <v>2.6501312898225216E-2</v>
      </c>
      <c r="X49" s="27">
        <f t="shared" si="99"/>
        <v>0.67502857647811565</v>
      </c>
      <c r="Y49" s="27">
        <f t="shared" si="100"/>
        <v>0.1864610193046265</v>
      </c>
      <c r="Z49" s="27">
        <f t="shared" si="101"/>
        <v>0.88799090868096719</v>
      </c>
      <c r="AA49" s="27"/>
      <c r="AB49" s="27">
        <f t="shared" si="128"/>
        <v>8.3435024919568335E-2</v>
      </c>
      <c r="AC49" s="27">
        <f t="shared" si="102"/>
        <v>1.0141271658688291</v>
      </c>
      <c r="AD49" s="27">
        <f t="shared" si="103"/>
        <v>-6.7939715837227799E-2</v>
      </c>
      <c r="AE49" s="27">
        <f t="shared" si="104"/>
        <v>1.0296224749511689</v>
      </c>
      <c r="AG49" t="str">
        <f>$A$13</f>
        <v>Caring, leisure and other service occupations</v>
      </c>
      <c r="AH49" s="27">
        <f t="shared" si="129"/>
        <v>-1.6572933791595315</v>
      </c>
      <c r="AI49" s="27">
        <f t="shared" si="105"/>
        <v>-0.99928190641498915</v>
      </c>
      <c r="AJ49" s="27">
        <f t="shared" si="106"/>
        <v>0.40533138338606811</v>
      </c>
      <c r="AK49" s="27">
        <f t="shared" si="107"/>
        <v>-2.251243902188456</v>
      </c>
      <c r="AL49" s="27"/>
      <c r="AM49" s="27">
        <f t="shared" si="130"/>
        <v>0.7725622811770041</v>
      </c>
      <c r="AN49" s="27">
        <f t="shared" si="108"/>
        <v>-1.6752077174374982</v>
      </c>
      <c r="AO49" s="27">
        <f t="shared" si="109"/>
        <v>6.8716165462786361E-2</v>
      </c>
      <c r="AP49" s="27">
        <f t="shared" si="110"/>
        <v>-0.83392927079770374</v>
      </c>
      <c r="AQ49" s="27"/>
      <c r="AR49" s="27">
        <f t="shared" si="131"/>
        <v>-0.88473109798252736</v>
      </c>
      <c r="AS49" s="27">
        <f t="shared" si="111"/>
        <v>-2.6744896238524873</v>
      </c>
      <c r="AT49" s="27">
        <f t="shared" si="112"/>
        <v>0.47404754884885447</v>
      </c>
      <c r="AU49" s="27">
        <f t="shared" si="113"/>
        <v>-3.0851731729861598</v>
      </c>
    </row>
    <row r="50" spans="1:47" x14ac:dyDescent="0.2">
      <c r="A50" t="str">
        <f>$A$14</f>
        <v>Sales and customer service occupations</v>
      </c>
      <c r="B50" s="27">
        <f t="shared" si="114"/>
        <v>-1.2658769088266197</v>
      </c>
      <c r="C50" s="27">
        <f t="shared" si="115"/>
        <v>-1.7705468933248056</v>
      </c>
      <c r="D50" s="27">
        <f t="shared" si="116"/>
        <v>-1.5271722097227416</v>
      </c>
      <c r="E50" s="27">
        <f t="shared" si="117"/>
        <v>-4.5635960118741679</v>
      </c>
      <c r="F50" s="27"/>
      <c r="G50" s="27">
        <f t="shared" si="118"/>
        <v>0.721271073705406</v>
      </c>
      <c r="H50" s="27">
        <f t="shared" si="119"/>
        <v>0.99448475181830887</v>
      </c>
      <c r="I50" s="27">
        <f t="shared" si="120"/>
        <v>-0.48811516439673963</v>
      </c>
      <c r="J50" s="27">
        <f t="shared" si="121"/>
        <v>1.2276406611269763</v>
      </c>
      <c r="K50" s="27"/>
      <c r="L50" s="27">
        <f t="shared" si="122"/>
        <v>-0.54460583512121374</v>
      </c>
      <c r="M50" s="27">
        <f t="shared" si="123"/>
        <v>-0.77606214150649677</v>
      </c>
      <c r="N50" s="27">
        <f t="shared" si="124"/>
        <v>-2.015287374119481</v>
      </c>
      <c r="O50" s="27">
        <f t="shared" si="125"/>
        <v>-3.3359553507471915</v>
      </c>
      <c r="Q50" t="str">
        <f>$A$14</f>
        <v>Sales and customer service occupations</v>
      </c>
      <c r="R50" s="27">
        <f t="shared" si="126"/>
        <v>0.49507525033170285</v>
      </c>
      <c r="S50" s="27">
        <f t="shared" si="96"/>
        <v>-0.25299938277970035</v>
      </c>
      <c r="T50" s="27">
        <f t="shared" si="97"/>
        <v>-0.92802546246051798</v>
      </c>
      <c r="U50" s="27">
        <f t="shared" si="98"/>
        <v>-0.68594959490851437</v>
      </c>
      <c r="V50" s="27"/>
      <c r="W50" s="27">
        <f t="shared" si="127"/>
        <v>0.93618397389379915</v>
      </c>
      <c r="X50" s="27">
        <f t="shared" si="99"/>
        <v>0.90820066557743928</v>
      </c>
      <c r="Y50" s="27">
        <f t="shared" si="100"/>
        <v>-0.1284673575021914</v>
      </c>
      <c r="Z50" s="27">
        <f t="shared" si="101"/>
        <v>1.7159172819690447</v>
      </c>
      <c r="AA50" s="27"/>
      <c r="AB50" s="27">
        <f t="shared" si="128"/>
        <v>1.431259224225502</v>
      </c>
      <c r="AC50" s="27">
        <f t="shared" si="102"/>
        <v>0.65520128279773893</v>
      </c>
      <c r="AD50" s="27">
        <f t="shared" si="103"/>
        <v>-1.0564928199627093</v>
      </c>
      <c r="AE50" s="27">
        <f t="shared" si="104"/>
        <v>1.0299676870605303</v>
      </c>
      <c r="AG50" t="str">
        <f>$A$14</f>
        <v>Sales and customer service occupations</v>
      </c>
      <c r="AH50" s="27">
        <f t="shared" si="129"/>
        <v>-1.7609521591583306</v>
      </c>
      <c r="AI50" s="27">
        <f t="shared" si="105"/>
        <v>-1.5175475105451142</v>
      </c>
      <c r="AJ50" s="27">
        <f t="shared" si="106"/>
        <v>-0.59914674726222661</v>
      </c>
      <c r="AK50" s="27">
        <f t="shared" si="107"/>
        <v>-3.8776464169656677</v>
      </c>
      <c r="AL50" s="27"/>
      <c r="AM50" s="27">
        <f t="shared" si="130"/>
        <v>-0.21491290018838427</v>
      </c>
      <c r="AN50" s="27">
        <f t="shared" si="108"/>
        <v>8.6284086240858926E-2</v>
      </c>
      <c r="AO50" s="27">
        <f t="shared" si="109"/>
        <v>-0.35964780689454723</v>
      </c>
      <c r="AP50" s="27">
        <f t="shared" si="110"/>
        <v>-0.48827662084207901</v>
      </c>
      <c r="AQ50" s="27"/>
      <c r="AR50" s="27">
        <f t="shared" si="131"/>
        <v>-1.9758650593467149</v>
      </c>
      <c r="AS50" s="27">
        <f t="shared" si="111"/>
        <v>-1.4312634243042552</v>
      </c>
      <c r="AT50" s="27">
        <f t="shared" si="112"/>
        <v>-0.95879455415677384</v>
      </c>
      <c r="AU50" s="27">
        <f t="shared" si="113"/>
        <v>-4.3659230378077467</v>
      </c>
    </row>
    <row r="51" spans="1:47" x14ac:dyDescent="0.2">
      <c r="A51" t="str">
        <f>$A$15</f>
        <v>Process, plant and machine operatives</v>
      </c>
      <c r="B51" s="27">
        <f t="shared" si="114"/>
        <v>-3.9336107229668045</v>
      </c>
      <c r="C51" s="27">
        <f t="shared" si="115"/>
        <v>0.21291221449637066</v>
      </c>
      <c r="D51" s="27">
        <f t="shared" si="116"/>
        <v>1.0962235918765098</v>
      </c>
      <c r="E51" s="27">
        <f t="shared" si="117"/>
        <v>-2.6244749165939254</v>
      </c>
      <c r="F51" s="27"/>
      <c r="G51" s="27">
        <f t="shared" si="118"/>
        <v>-4.8915467297878479</v>
      </c>
      <c r="H51" s="27">
        <f t="shared" si="119"/>
        <v>0.67743231949341176</v>
      </c>
      <c r="I51" s="27">
        <f t="shared" si="120"/>
        <v>0.65343224995537685</v>
      </c>
      <c r="J51" s="27">
        <f t="shared" si="121"/>
        <v>-3.5606821603390557</v>
      </c>
      <c r="K51" s="27"/>
      <c r="L51" s="27">
        <f t="shared" si="122"/>
        <v>-8.8251574527546524</v>
      </c>
      <c r="M51" s="27">
        <f t="shared" si="123"/>
        <v>0.89034453398978242</v>
      </c>
      <c r="N51" s="27">
        <f t="shared" si="124"/>
        <v>1.7496558418318866</v>
      </c>
      <c r="O51" s="27">
        <f t="shared" si="125"/>
        <v>-6.1851570769329811</v>
      </c>
      <c r="Q51" t="str">
        <f>$A$15</f>
        <v>Process, plant and machine operatives</v>
      </c>
      <c r="R51" s="27">
        <f t="shared" si="126"/>
        <v>-3.3647392701017296</v>
      </c>
      <c r="S51" s="27">
        <f t="shared" si="96"/>
        <v>0.41030187667011209</v>
      </c>
      <c r="T51" s="27">
        <f t="shared" si="97"/>
        <v>1.0981741967125362</v>
      </c>
      <c r="U51" s="27">
        <f t="shared" si="98"/>
        <v>-1.8562631967190839</v>
      </c>
      <c r="V51" s="27"/>
      <c r="W51" s="27">
        <f t="shared" si="127"/>
        <v>-4.7522068002324325</v>
      </c>
      <c r="X51" s="27">
        <f t="shared" si="99"/>
        <v>0.493654009645351</v>
      </c>
      <c r="Y51" s="27">
        <f t="shared" si="100"/>
        <v>0.54067788872818134</v>
      </c>
      <c r="Z51" s="27">
        <f t="shared" si="101"/>
        <v>-3.7178749018588988</v>
      </c>
      <c r="AA51" s="27"/>
      <c r="AB51" s="27">
        <f t="shared" si="128"/>
        <v>-8.116946070334162</v>
      </c>
      <c r="AC51" s="27">
        <f t="shared" si="102"/>
        <v>0.90395588631546309</v>
      </c>
      <c r="AD51" s="27">
        <f t="shared" si="103"/>
        <v>1.6388520854407176</v>
      </c>
      <c r="AE51" s="27">
        <f t="shared" si="104"/>
        <v>-5.5741380985779827</v>
      </c>
      <c r="AG51" t="str">
        <f>$A$15</f>
        <v>Process, plant and machine operatives</v>
      </c>
      <c r="AH51" s="27">
        <f t="shared" si="129"/>
        <v>-0.56887145286507002</v>
      </c>
      <c r="AI51" s="27">
        <f t="shared" si="105"/>
        <v>-0.19738966217373577</v>
      </c>
      <c r="AJ51" s="27">
        <f t="shared" si="106"/>
        <v>-1.9506048360285466E-3</v>
      </c>
      <c r="AK51" s="27">
        <f t="shared" si="107"/>
        <v>-0.76821171987483439</v>
      </c>
      <c r="AL51" s="27"/>
      <c r="AM51" s="27">
        <f t="shared" si="130"/>
        <v>-0.13933992955540386</v>
      </c>
      <c r="AN51" s="27">
        <f t="shared" si="108"/>
        <v>0.18377830984805965</v>
      </c>
      <c r="AO51" s="27">
        <f t="shared" si="109"/>
        <v>0.11275436122719201</v>
      </c>
      <c r="AP51" s="27">
        <f t="shared" si="110"/>
        <v>0.15719274151984797</v>
      </c>
      <c r="AQ51" s="27"/>
      <c r="AR51" s="27">
        <f t="shared" si="131"/>
        <v>-0.70821138242047388</v>
      </c>
      <c r="AS51" s="27">
        <f t="shared" si="111"/>
        <v>-1.3611352325676118E-2</v>
      </c>
      <c r="AT51" s="27">
        <f t="shared" si="112"/>
        <v>0.11080375639116347</v>
      </c>
      <c r="AU51" s="27">
        <f t="shared" si="113"/>
        <v>-0.61101897835498642</v>
      </c>
    </row>
    <row r="52" spans="1:47" x14ac:dyDescent="0.2">
      <c r="A52" t="str">
        <f>$A$16</f>
        <v>Elementary occupations</v>
      </c>
      <c r="B52" s="27">
        <f t="shared" si="114"/>
        <v>-2.4197642394042234</v>
      </c>
      <c r="C52" s="27">
        <f t="shared" si="115"/>
        <v>-4.1145292171844474</v>
      </c>
      <c r="D52" s="27">
        <f t="shared" si="116"/>
        <v>-1.1460997578606311</v>
      </c>
      <c r="E52" s="27">
        <f t="shared" si="117"/>
        <v>-7.6803932144492961</v>
      </c>
      <c r="F52" s="27"/>
      <c r="G52" s="27">
        <f t="shared" si="118"/>
        <v>1.8291951783201768</v>
      </c>
      <c r="H52" s="27">
        <f t="shared" si="119"/>
        <v>-4.3002357213649098</v>
      </c>
      <c r="I52" s="27">
        <f t="shared" si="120"/>
        <v>1.0870128931342573</v>
      </c>
      <c r="J52" s="27">
        <f t="shared" si="121"/>
        <v>-1.3840276499104718</v>
      </c>
      <c r="K52" s="27"/>
      <c r="L52" s="27">
        <f t="shared" si="122"/>
        <v>-0.59056906108404661</v>
      </c>
      <c r="M52" s="27">
        <f t="shared" si="123"/>
        <v>-8.4147649385493573</v>
      </c>
      <c r="N52" s="27">
        <f t="shared" si="124"/>
        <v>-5.9086864726373811E-2</v>
      </c>
      <c r="O52" s="27">
        <f t="shared" si="125"/>
        <v>-9.0644208643597679</v>
      </c>
      <c r="Q52" t="str">
        <f>$A$16</f>
        <v>Elementary occupations</v>
      </c>
      <c r="R52" s="27">
        <f t="shared" si="126"/>
        <v>-1.7399571919423948</v>
      </c>
      <c r="S52" s="27">
        <f t="shared" si="96"/>
        <v>-0.43220067189655964</v>
      </c>
      <c r="T52" s="27">
        <f t="shared" si="97"/>
        <v>-2.8207333880708951E-2</v>
      </c>
      <c r="U52" s="27">
        <f t="shared" si="98"/>
        <v>-2.2003651977196625</v>
      </c>
      <c r="V52" s="27"/>
      <c r="W52" s="27">
        <f t="shared" si="127"/>
        <v>0.20938033843447812</v>
      </c>
      <c r="X52" s="27">
        <f t="shared" si="99"/>
        <v>-1.2609927780634109</v>
      </c>
      <c r="Y52" s="27">
        <f t="shared" si="100"/>
        <v>0.44904357263538963</v>
      </c>
      <c r="Z52" s="27">
        <f t="shared" si="101"/>
        <v>-0.60256886699354339</v>
      </c>
      <c r="AA52" s="27"/>
      <c r="AB52" s="27">
        <f t="shared" si="128"/>
        <v>-1.5305768535079167</v>
      </c>
      <c r="AC52" s="27">
        <f t="shared" si="102"/>
        <v>-1.6931934499599706</v>
      </c>
      <c r="AD52" s="27">
        <f t="shared" si="103"/>
        <v>0.42083623875468068</v>
      </c>
      <c r="AE52" s="27">
        <f t="shared" si="104"/>
        <v>-2.8029340647132059</v>
      </c>
      <c r="AG52" t="str">
        <f>$A$16</f>
        <v>Elementary occupations</v>
      </c>
      <c r="AH52" s="27">
        <f t="shared" si="129"/>
        <v>-0.67980704746186316</v>
      </c>
      <c r="AI52" s="27">
        <f t="shared" si="105"/>
        <v>-3.6823285452879091</v>
      </c>
      <c r="AJ52" s="27">
        <f t="shared" si="106"/>
        <v>-1.1178924239799213</v>
      </c>
      <c r="AK52" s="27">
        <f t="shared" si="107"/>
        <v>-5.480028016729694</v>
      </c>
      <c r="AL52" s="27"/>
      <c r="AM52" s="27">
        <f t="shared" si="130"/>
        <v>1.619814839885704</v>
      </c>
      <c r="AN52" s="27">
        <f t="shared" si="108"/>
        <v>-3.0392429433014687</v>
      </c>
      <c r="AO52" s="27">
        <f t="shared" si="109"/>
        <v>0.63796932049886834</v>
      </c>
      <c r="AP52" s="27">
        <f t="shared" si="110"/>
        <v>-0.78145878291689641</v>
      </c>
      <c r="AQ52" s="27"/>
      <c r="AR52" s="27">
        <f t="shared" si="131"/>
        <v>0.9400077924238408</v>
      </c>
      <c r="AS52" s="27">
        <f t="shared" si="111"/>
        <v>-6.7215714885893778</v>
      </c>
      <c r="AT52" s="27">
        <f t="shared" si="112"/>
        <v>-0.47992310348105294</v>
      </c>
      <c r="AU52" s="27">
        <f t="shared" si="113"/>
        <v>-6.2614867996465904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-2.9384160996566493</v>
      </c>
      <c r="C54" s="29">
        <f t="shared" si="115"/>
        <v>-2.069928545316003</v>
      </c>
      <c r="D54" s="29">
        <f t="shared" si="116"/>
        <v>-5.7766553550272448</v>
      </c>
      <c r="E54" s="29">
        <f t="shared" si="117"/>
        <v>-10.784999999999968</v>
      </c>
      <c r="F54" s="29"/>
      <c r="G54" s="29">
        <f t="shared" si="118"/>
        <v>9.6874839345175019</v>
      </c>
      <c r="H54" s="29">
        <f t="shared" si="119"/>
        <v>2.4150667692890124</v>
      </c>
      <c r="I54" s="29">
        <f t="shared" si="120"/>
        <v>1.749449296193454</v>
      </c>
      <c r="J54" s="29">
        <f t="shared" si="121"/>
        <v>13.851999999999975</v>
      </c>
      <c r="K54" s="29"/>
      <c r="L54" s="29">
        <f t="shared" si="122"/>
        <v>6.7490678348608526</v>
      </c>
      <c r="M54" s="29">
        <f t="shared" si="123"/>
        <v>0.34513822397300942</v>
      </c>
      <c r="N54" s="29">
        <f t="shared" si="124"/>
        <v>-4.0272060588337908</v>
      </c>
      <c r="O54" s="29">
        <f t="shared" si="125"/>
        <v>3.0670000000000073</v>
      </c>
      <c r="Q54" s="24" t="str">
        <f>$A$18</f>
        <v>All occupations</v>
      </c>
      <c r="R54" s="29">
        <f t="shared" ref="R54" si="132">W18-R18</f>
        <v>-3.5671252613822446</v>
      </c>
      <c r="S54" s="29">
        <f t="shared" ref="S54" si="133">X18-S18</f>
        <v>2.0199555105729061</v>
      </c>
      <c r="T54" s="29">
        <f t="shared" ref="T54" si="134">Y18-T18</f>
        <v>-5.3666993759065136</v>
      </c>
      <c r="U54" s="29">
        <f t="shared" ref="U54" si="135">Z18-U18</f>
        <v>-6.9138691267158379</v>
      </c>
      <c r="V54" s="29"/>
      <c r="W54" s="29">
        <f t="shared" ref="W54" si="136">AB18-W18</f>
        <v>-1.6293808172333115</v>
      </c>
      <c r="X54" s="29">
        <f t="shared" ref="X54" si="137">AC18-X18</f>
        <v>2.6844118171276676</v>
      </c>
      <c r="Y54" s="29">
        <f t="shared" ref="Y54" si="138">AD18-Y18</f>
        <v>1.487170187277993</v>
      </c>
      <c r="Z54" s="29">
        <f t="shared" ref="Z54" si="139">AE18-Z18</f>
        <v>2.5422011871723669</v>
      </c>
      <c r="AA54" s="29"/>
      <c r="AB54" s="29">
        <f t="shared" ref="AB54" si="140">AB18-R18</f>
        <v>-5.1965060786155561</v>
      </c>
      <c r="AC54" s="29">
        <f t="shared" ref="AC54" si="141">AC18-S18</f>
        <v>4.7043673277005738</v>
      </c>
      <c r="AD54" s="29">
        <f t="shared" ref="AD54" si="142">AD18-T18</f>
        <v>-3.8795291886285206</v>
      </c>
      <c r="AE54" s="29">
        <f t="shared" ref="AE54" si="143">AE18-U18</f>
        <v>-4.371667939543471</v>
      </c>
      <c r="AG54" s="24" t="str">
        <f>$A$18</f>
        <v>All occupations</v>
      </c>
      <c r="AH54" s="29">
        <f t="shared" ref="AH54" si="144">AM18-AH18</f>
        <v>0.62870916172555269</v>
      </c>
      <c r="AI54" s="29">
        <f t="shared" ref="AI54" si="145">AN18-AI18</f>
        <v>-4.0898840558889304</v>
      </c>
      <c r="AJ54" s="29">
        <f t="shared" ref="AJ54" si="146">AO18-AJ18</f>
        <v>-0.40995597912075965</v>
      </c>
      <c r="AK54" s="29">
        <f t="shared" ref="AK54" si="147">AP18-AK18</f>
        <v>-3.8711308732841303</v>
      </c>
      <c r="AL54" s="29"/>
      <c r="AM54" s="29">
        <f t="shared" ref="AM54" si="148">AR18-AM18</f>
        <v>11.316864751750899</v>
      </c>
      <c r="AN54" s="29">
        <f t="shared" ref="AN54" si="149">AS18-AN18</f>
        <v>-0.2693450478386552</v>
      </c>
      <c r="AO54" s="29">
        <f t="shared" ref="AO54" si="150">AT18-AO18</f>
        <v>0.26227910891546458</v>
      </c>
      <c r="AP54" s="29">
        <f t="shared" ref="AP54" si="151">AU18-AP18</f>
        <v>11.309798812827694</v>
      </c>
      <c r="AQ54" s="29"/>
      <c r="AR54" s="29">
        <f t="shared" ref="AR54" si="152">AR18-AH18</f>
        <v>11.945573913476451</v>
      </c>
      <c r="AS54" s="29">
        <f t="shared" ref="AS54" si="153">AS18-AI18</f>
        <v>-4.3592291037275857</v>
      </c>
      <c r="AT54" s="29">
        <f t="shared" ref="AT54" si="154">AT18-AJ18</f>
        <v>-0.14767687020529507</v>
      </c>
      <c r="AU54" s="29">
        <f t="shared" ref="AU54" si="155">AU18-AK18</f>
        <v>7.4386679395435635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North East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-0.44439610986766187</v>
      </c>
      <c r="N7" s="91">
        <f>'Occ T2'!I180</f>
        <v>0.1902652511108327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-2.2806162901577332</v>
      </c>
      <c r="N9" s="91">
        <f>'Occ T2'!I178</f>
        <v>-1.1463506013083991</v>
      </c>
    </row>
    <row r="10" spans="1:14" x14ac:dyDescent="0.2">
      <c r="L10" s="91" t="str">
        <f>'Occ T3'!A48</f>
        <v>91 Elementary trades and related occupations</v>
      </c>
      <c r="M10" s="91">
        <f>'Occ T2'!H177</f>
        <v>-5.2290912889175427</v>
      </c>
      <c r="N10" s="91">
        <f>'Occ T2'!I177</f>
        <v>4.3371809289258989</v>
      </c>
    </row>
    <row r="11" spans="1:14" x14ac:dyDescent="0.2">
      <c r="L11" s="114" t="str">
        <f>"["&amp;'Occ T3'!A47&amp;"]"</f>
        <v>[Elementary occupations]</v>
      </c>
      <c r="M11" s="91">
        <f>'Occ T1'!H88</f>
        <v>-2.6842551760280497</v>
      </c>
      <c r="N11" s="91">
        <f>'Occ T1'!I88</f>
        <v>-0.1772625178481535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1.447446518968043</v>
      </c>
      <c r="N13" s="91">
        <f>'Occ T2'!I176</f>
        <v>-0.74149450391286509</v>
      </c>
    </row>
    <row r="14" spans="1:14" x14ac:dyDescent="0.2">
      <c r="L14" s="91" t="str">
        <f>'Occ T3'!A44</f>
        <v>81 Process, plant and machine operatives</v>
      </c>
      <c r="M14" s="91">
        <f>'Occ T2'!H175</f>
        <v>-4.1898655576502524</v>
      </c>
      <c r="N14" s="91">
        <f>'Occ T2'!I175</f>
        <v>-0.65031723388023766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-1.4105924941020587</v>
      </c>
      <c r="N15" s="91">
        <f>'Occ T1'!I87</f>
        <v>-0.69902708981931516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1.3764520697443494</v>
      </c>
      <c r="N17" s="91">
        <f>'Occ T2'!I174</f>
        <v>1.4553493810189666</v>
      </c>
    </row>
    <row r="18" spans="12:14" x14ac:dyDescent="0.2">
      <c r="L18" s="91" t="str">
        <f>'Occ T3'!A40</f>
        <v>71 Sales occupations</v>
      </c>
      <c r="M18" s="91">
        <f>'Occ T2'!H173</f>
        <v>-2.248516590354821</v>
      </c>
      <c r="N18" s="91">
        <f>'Occ T2'!I173</f>
        <v>-0.14434525395498055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-1.6801744003881458</v>
      </c>
      <c r="N19" s="91">
        <f>'Occ T1'!I86</f>
        <v>0.1568283847207752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1.4867470855653986</v>
      </c>
      <c r="N21" s="91">
        <f>'Occ T2'!I172</f>
        <v>-1.4137723206747665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-0.12220179401939424</v>
      </c>
      <c r="N22" s="91">
        <f>'Occ T2'!I171</f>
        <v>-0.7953917841836966</v>
      </c>
    </row>
    <row r="23" spans="12:14" x14ac:dyDescent="0.2">
      <c r="L23" s="91" t="str">
        <f>'Occ T3'!A35</f>
        <v>61 Caring personal service occupations</v>
      </c>
      <c r="M23" s="91">
        <f>'Occ T2'!H170</f>
        <v>-1.2751235815566919</v>
      </c>
      <c r="N23" s="91">
        <f>'Occ T2'!I170</f>
        <v>0.28493917172327521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-0.95811825193434785</v>
      </c>
      <c r="N24" s="91">
        <f>'Occ T1'!I85</f>
        <v>8.4199984877075806E-3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-4.466050532507559</v>
      </c>
      <c r="N26" s="91">
        <f>'Occ T2'!I169</f>
        <v>8.5999324224572682E-2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-2.2343942165041875</v>
      </c>
      <c r="N27" s="91">
        <f>'Occ T2'!I168</f>
        <v>-1.3002654394343449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-3.6319145752081061</v>
      </c>
      <c r="N28" s="91">
        <f>'Occ T2'!I167</f>
        <v>-1.1149570589780278</v>
      </c>
    </row>
    <row r="29" spans="12:14" x14ac:dyDescent="0.2">
      <c r="L29" s="91" t="str">
        <f>'Occ T3'!A29</f>
        <v>51 Skilled agricultural and related trades</v>
      </c>
      <c r="M29" s="91">
        <f>'Occ T2'!H166</f>
        <v>-3.3310076508231812</v>
      </c>
      <c r="N29" s="91">
        <f>'Occ T2'!I166</f>
        <v>0.55637136281803112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-3.3052200267863929</v>
      </c>
      <c r="N30" s="91">
        <f>'Occ T1'!I84</f>
        <v>-0.80192118455448824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-2.9950586185853445</v>
      </c>
      <c r="N32" s="91">
        <f>'Occ T2'!I165</f>
        <v>-1.4744057402904853</v>
      </c>
    </row>
    <row r="33" spans="12:14" x14ac:dyDescent="0.2">
      <c r="L33" s="91" t="str">
        <f>'Occ T3'!A25</f>
        <v>41 Administrative occupations</v>
      </c>
      <c r="M33" s="91">
        <f>'Occ T2'!H164</f>
        <v>-0.67845931257873859</v>
      </c>
      <c r="N33" s="91">
        <f>'Occ T2'!I164</f>
        <v>-5.5169166451318752E-3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-1.0696298628878331</v>
      </c>
      <c r="N34" s="91">
        <f>'Occ T1'!I83</f>
        <v>-0.21983775334633027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1.5279818400517842</v>
      </c>
      <c r="N36" s="91">
        <f>'Occ T2'!I163</f>
        <v>0.26503898513754454</v>
      </c>
    </row>
    <row r="37" spans="12:14" x14ac:dyDescent="0.2">
      <c r="L37" s="91" t="str">
        <f>'Occ T3'!A21</f>
        <v>34 Culture, media and sports occupations</v>
      </c>
      <c r="M37" s="91">
        <f>'Occ T2'!H162</f>
        <v>-0.52500187841626467</v>
      </c>
      <c r="N37" s="91">
        <f>'Occ T2'!I162</f>
        <v>-0.35504987680097244</v>
      </c>
    </row>
    <row r="38" spans="12:14" x14ac:dyDescent="0.2">
      <c r="L38" s="91" t="str">
        <f>'Occ T3'!A20</f>
        <v>33 Protective service occupations</v>
      </c>
      <c r="M38" s="91">
        <f>'Occ T2'!H161</f>
        <v>2.0465093599184581</v>
      </c>
      <c r="N38" s="91">
        <f>'Occ T2'!I161</f>
        <v>-1.1228811100639335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1.4174423299706529</v>
      </c>
      <c r="N39" s="91">
        <f>'Occ T2'!I160</f>
        <v>4.1195256246210343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3.3174873024373719</v>
      </c>
      <c r="N40" s="91">
        <f>'Occ T2'!I159</f>
        <v>-0.24775966999178722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1.6716152437208143</v>
      </c>
      <c r="N41" s="91">
        <f>'Occ T1'!I82</f>
        <v>0.86705897119621067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4.1318409307510073</v>
      </c>
      <c r="N43" s="91">
        <f>'Occ T2'!I158</f>
        <v>0.90407087509760675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0.97841331336272486</v>
      </c>
      <c r="N44" s="91">
        <f>'Occ T2'!I157</f>
        <v>0.61118941956577189</v>
      </c>
    </row>
    <row r="45" spans="12:14" x14ac:dyDescent="0.2">
      <c r="L45" s="91" t="str">
        <f>'Occ T3'!A13</f>
        <v>22 Health professionals</v>
      </c>
      <c r="M45" s="91">
        <f>'Occ T2'!H156</f>
        <v>1.0643980252931673</v>
      </c>
      <c r="N45" s="91">
        <f>'Occ T2'!I156</f>
        <v>0.41488821965913747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1.8347127533388852</v>
      </c>
      <c r="N46" s="91">
        <f>'Occ T2'!I155</f>
        <v>2.0641298058034163</v>
      </c>
    </row>
    <row r="47" spans="12:14" x14ac:dyDescent="0.2">
      <c r="L47" s="114" t="str">
        <f>"["&amp;'Occ T3'!A11&amp;"]"</f>
        <v>[Professional occupations]</v>
      </c>
      <c r="M47" s="91">
        <f>'Occ T1'!H81</f>
        <v>1.9401912044863634</v>
      </c>
      <c r="N47" s="91">
        <f>'Occ T1'!I81</f>
        <v>0.99845543424732508</v>
      </c>
    </row>
    <row r="49" spans="12:14" x14ac:dyDescent="0.2">
      <c r="L49" s="107" t="str">
        <f>'Occ T3'!A9</f>
        <v>12 Other managers and proprietors</v>
      </c>
      <c r="M49" s="91">
        <f>'Occ T2'!H154</f>
        <v>0.83040237179368148</v>
      </c>
      <c r="N49" s="91">
        <f>'Occ T2'!I154</f>
        <v>0.92284061173142362</v>
      </c>
    </row>
    <row r="50" spans="12:14" x14ac:dyDescent="0.2">
      <c r="L50" s="107" t="str">
        <f>'Occ T3'!A8</f>
        <v>11 Corporate managers and directors</v>
      </c>
      <c r="M50" s="91">
        <f>'Occ T2'!H153</f>
        <v>3.2444457542939009</v>
      </c>
      <c r="N50" s="91">
        <f>'Occ T2'!I153</f>
        <v>-0.31663497991417655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2.314597026623133</v>
      </c>
      <c r="N51" s="91">
        <f>'Occ T1'!I80</f>
        <v>0.16540801419104856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North East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3.7618474349261533</v>
      </c>
      <c r="N82" s="94">
        <f>'Occ T2'!F119</f>
        <v>-1.1843984782004746</v>
      </c>
    </row>
    <row r="83" spans="12:14" x14ac:dyDescent="0.2">
      <c r="L83" s="10" t="str">
        <f>name!D5</f>
        <v>12 Other managers and proprietors</v>
      </c>
      <c r="M83" s="94">
        <f>'Occ T2'!D9-'Occ T2'!B9</f>
        <v>0.60256034001467818</v>
      </c>
      <c r="N83" s="94">
        <f>'Occ T2'!F120</f>
        <v>2.197723067384036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2.0389888353221863</v>
      </c>
      <c r="N84" s="94">
        <f>'Occ T2'!F121</f>
        <v>8.4149525242038052</v>
      </c>
    </row>
    <row r="85" spans="12:14" x14ac:dyDescent="0.2">
      <c r="L85" s="10" t="str">
        <f>name!D7</f>
        <v>22 Health professionals</v>
      </c>
      <c r="M85" s="94">
        <f>'Occ T2'!D11-'Occ T2'!B11</f>
        <v>1.4989882590105417</v>
      </c>
      <c r="N85" s="94">
        <f>'Occ T2'!F122</f>
        <v>1.8627246960098738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1.051286854307925</v>
      </c>
      <c r="N86" s="94">
        <f>'Occ T2'!F123</f>
        <v>2.1174583999631125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4.4996582999804247</v>
      </c>
      <c r="N87" s="94">
        <f>'Occ T2'!F124</f>
        <v>3.548850854022934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1.6050914436462733</v>
      </c>
      <c r="N88" s="94">
        <f>'Occ T2'!F125</f>
        <v>-0.38939014830558705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0.70447242678682187</v>
      </c>
      <c r="N89" s="94">
        <f>'Occ T2'!F126</f>
        <v>8.6275977003890922</v>
      </c>
    </row>
    <row r="90" spans="12:14" x14ac:dyDescent="0.2">
      <c r="L90" s="10" t="str">
        <f>name!D12</f>
        <v>33 Protective service occupations</v>
      </c>
      <c r="M90" s="94">
        <f>'Occ T2'!D16-'Occ T2'!B16</f>
        <v>0.67768727556767772</v>
      </c>
      <c r="N90" s="94">
        <f>'Occ T2'!F127</f>
        <v>-1.0961607404554812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-0.15316996063013821</v>
      </c>
      <c r="N91" s="94">
        <f>'Occ T2'!F128</f>
        <v>-0.29839496243260477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1.6207154761270708</v>
      </c>
      <c r="N92" s="94">
        <f>'Occ T2'!F129</f>
        <v>0.89898425444363639</v>
      </c>
    </row>
    <row r="93" spans="12:14" x14ac:dyDescent="0.2">
      <c r="L93" s="10" t="str">
        <f>name!D15</f>
        <v>41 Administrative occupations</v>
      </c>
      <c r="M93" s="94">
        <f>'Occ T2'!D19-'Occ T2'!B19</f>
        <v>-1.5254144510392535</v>
      </c>
      <c r="N93" s="94">
        <f>'Occ T2'!F130</f>
        <v>-3.6443848413959756E-2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-1.3687636171053423</v>
      </c>
      <c r="N94" s="94">
        <f>'Occ T2'!F131</f>
        <v>-1.6648644170793236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-0.72363970302324931</v>
      </c>
      <c r="N95" s="94">
        <f>'Occ T2'!F132</f>
        <v>0.34024203620764171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-4.0102393320272967</v>
      </c>
      <c r="N96" s="94">
        <f>'Occ T2'!F133</f>
        <v>-3.0552252372511362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-1.9310992585021154</v>
      </c>
      <c r="N97" s="94">
        <f>'Occ T2'!F134</f>
        <v>-2.877667486941899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-2.1558938445266236</v>
      </c>
      <c r="N98" s="94">
        <f>'Occ T2'!F135</f>
        <v>0.10901929769551977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-2.0890092877289241</v>
      </c>
      <c r="N99" s="94">
        <f>'Occ T2'!F136</f>
        <v>1.3745248740764033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-6.5184660587073395E-2</v>
      </c>
      <c r="N100" s="94">
        <f>'Occ T2'!F137</f>
        <v>-1.1999352142552517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4.4581612397734061E-2</v>
      </c>
      <c r="N101" s="94">
        <f>'Occ T2'!F138</f>
        <v>-0.12052802193785228</v>
      </c>
    </row>
    <row r="102" spans="12:14" x14ac:dyDescent="0.2">
      <c r="L102" s="10" t="str">
        <f>name!D24</f>
        <v>71 Sales occupations</v>
      </c>
      <c r="M102" s="94">
        <f>'Occ T2'!D28-'Occ T2'!B28</f>
        <v>-5.1489451481530608</v>
      </c>
      <c r="N102" s="94">
        <f>'Occ T2'!F139</f>
        <v>-0.91644945722378424</v>
      </c>
    </row>
    <row r="103" spans="12:14" x14ac:dyDescent="0.2">
      <c r="L103" s="10" t="str">
        <f>name!D25</f>
        <v>72 Customer service occupations</v>
      </c>
      <c r="M103" s="94">
        <f>'Occ T2'!D29-'Occ T2'!B29</f>
        <v>0.58534913627886631</v>
      </c>
      <c r="N103" s="94">
        <f>'Occ T2'!F140</f>
        <v>2.1440901183507268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-3.9489416450074515</v>
      </c>
      <c r="N104" s="94">
        <f>'Occ T2'!F141</f>
        <v>-1.5427804015166284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1.324466728413551</v>
      </c>
      <c r="N105" s="94">
        <f>'Occ T2'!F142</f>
        <v>-2.017901758822358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-2.0507455091330149</v>
      </c>
      <c r="N106" s="94">
        <f>'Occ T2'!F143</f>
        <v>5.9284811708460881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-5.6296477053163017</v>
      </c>
      <c r="N107" s="94">
        <f>'Occ T2'!F144</f>
        <v>-7.312508820756527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-10.784999999999798</v>
      </c>
      <c r="N109" s="94">
        <f>'Occ T2'!F146</f>
        <v>13.851999999999975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North East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4.3644077749408297</v>
      </c>
      <c r="N153" s="94">
        <f>'Occ T1'!H8</f>
        <v>1.0133245891835614</v>
      </c>
    </row>
    <row r="154" spans="1:14" x14ac:dyDescent="0.2">
      <c r="L154" s="10" t="str">
        <f>name!E5</f>
        <v>Professional occupations</v>
      </c>
      <c r="M154" s="94">
        <f>'Occ T1'!D9-'Occ T1'!B9</f>
        <v>9.0889222486210883</v>
      </c>
      <c r="N154" s="94">
        <f>'Occ T1'!H9</f>
        <v>15.943986474199718</v>
      </c>
    </row>
    <row r="155" spans="1:14" x14ac:dyDescent="0.2">
      <c r="L155" s="10" t="str">
        <f>name!E6</f>
        <v>Associate professional occupations</v>
      </c>
      <c r="M155" s="94">
        <f>'Occ T1'!D10-'Occ T1'!B10</f>
        <v>4.4547966614977099</v>
      </c>
      <c r="N155" s="94">
        <f>'Occ T1'!H10</f>
        <v>7.7426361036390503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-2.8941780681445977</v>
      </c>
      <c r="N156" s="94">
        <f>'Occ T1'!H11</f>
        <v>-1.7013082654932816</v>
      </c>
    </row>
    <row r="157" spans="1:14" x14ac:dyDescent="0.2">
      <c r="L157" s="10" t="str">
        <f>name!E8</f>
        <v>Skilled trades occupations</v>
      </c>
      <c r="M157" s="94">
        <f>'Occ T1'!D12-'Occ T1'!B12</f>
        <v>-8.820872138079288</v>
      </c>
      <c r="N157" s="94">
        <f>'Occ T1'!H12</f>
        <v>-5.4836313902898723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-2.1096123359182641</v>
      </c>
      <c r="N158" s="94">
        <f>'Occ T1'!H13</f>
        <v>5.4061637883300762E-2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-4.5635960118741892</v>
      </c>
      <c r="N159" s="94">
        <f>'Occ T1'!H14</f>
        <v>1.2276406611269408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-2.6244749165939041</v>
      </c>
      <c r="N160" s="94">
        <f>'Occ T1'!H15</f>
        <v>-3.5606821603389847</v>
      </c>
    </row>
    <row r="161" spans="12:14" x14ac:dyDescent="0.2">
      <c r="L161" s="10" t="str">
        <f>name!E12</f>
        <v>Elementary occupations</v>
      </c>
      <c r="M161" s="94">
        <f>'Occ T1'!D16-'Occ T1'!B16</f>
        <v>-7.6803932144493174</v>
      </c>
      <c r="N161" s="94">
        <f>'Occ T1'!H16</f>
        <v>-1.3840276499104363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-10.784999999999854</v>
      </c>
      <c r="N163" s="94">
        <f>'Occ T1'!H18</f>
        <v>13.851999999999997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North East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30.163363995590704</v>
      </c>
      <c r="N5" s="87">
        <f>SUM(N6:N7)</f>
        <v>32.925071678868932</v>
      </c>
      <c r="O5" s="87">
        <f t="shared" ref="O5:AL5" si="1">SUM(O6:O7)</f>
        <v>32.748451208256142</v>
      </c>
      <c r="P5" s="87">
        <f t="shared" si="1"/>
        <v>34.588302719835056</v>
      </c>
      <c r="Q5" s="87">
        <f t="shared" si="1"/>
        <v>33.752645787883658</v>
      </c>
      <c r="R5" s="87">
        <f t="shared" si="1"/>
        <v>36.006205962267231</v>
      </c>
      <c r="S5" s="87">
        <f t="shared" si="1"/>
        <v>32.829477421918028</v>
      </c>
      <c r="T5" s="87">
        <f t="shared" si="1"/>
        <v>34.713119907937511</v>
      </c>
      <c r="U5" s="87">
        <f t="shared" si="1"/>
        <v>36.671678487925121</v>
      </c>
      <c r="V5" s="87">
        <f t="shared" si="1"/>
        <v>39.967668672295609</v>
      </c>
      <c r="W5" s="87">
        <f t="shared" si="1"/>
        <v>40.37061373720806</v>
      </c>
      <c r="X5" s="87">
        <f t="shared" si="1"/>
        <v>36.50570415788907</v>
      </c>
      <c r="Y5" s="87">
        <f t="shared" si="1"/>
        <v>36.655133285932109</v>
      </c>
      <c r="Z5" s="87">
        <f t="shared" si="1"/>
        <v>36.961691232191171</v>
      </c>
      <c r="AA5" s="87">
        <f t="shared" si="1"/>
        <v>37.347271958605013</v>
      </c>
      <c r="AB5" s="87">
        <f t="shared" si="1"/>
        <v>37.720803267887426</v>
      </c>
      <c r="AC5" s="87">
        <f t="shared" si="1"/>
        <v>38.06580911442088</v>
      </c>
      <c r="AD5" s="87">
        <f t="shared" si="1"/>
        <v>38.425820908083111</v>
      </c>
      <c r="AE5" s="87">
        <f t="shared" si="1"/>
        <v>38.799644776613754</v>
      </c>
      <c r="AF5" s="87">
        <f t="shared" si="1"/>
        <v>39.166812819884349</v>
      </c>
      <c r="AG5" s="87">
        <f t="shared" si="1"/>
        <v>39.549740107626803</v>
      </c>
      <c r="AH5" s="87">
        <f t="shared" si="1"/>
        <v>39.976514279953435</v>
      </c>
      <c r="AI5" s="87">
        <f t="shared" si="1"/>
        <v>40.446105433432876</v>
      </c>
      <c r="AJ5" s="87">
        <f t="shared" si="1"/>
        <v>40.83938966482318</v>
      </c>
      <c r="AK5" s="87">
        <f t="shared" si="1"/>
        <v>41.215749506836367</v>
      </c>
      <c r="AL5" s="87">
        <f t="shared" si="1"/>
        <v>41.383938326391622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19.063861545216149</v>
      </c>
      <c r="N6" s="11">
        <v>20.493398093237104</v>
      </c>
      <c r="O6" s="11">
        <v>20.338599458516057</v>
      </c>
      <c r="P6" s="11">
        <v>21.47349514333462</v>
      </c>
      <c r="Q6" s="11">
        <v>20.506251419462316</v>
      </c>
      <c r="R6" s="11">
        <v>21.732746128315462</v>
      </c>
      <c r="S6" s="11">
        <v>21.477006215724529</v>
      </c>
      <c r="T6" s="11">
        <v>22.465186898110247</v>
      </c>
      <c r="U6" s="11">
        <v>23.983815098223161</v>
      </c>
      <c r="V6" s="11">
        <v>24.6835989163352</v>
      </c>
      <c r="W6" s="11">
        <v>25.494593563241615</v>
      </c>
      <c r="X6" s="11">
        <v>22.058977993638244</v>
      </c>
      <c r="Y6" s="11">
        <v>22.112113100530657</v>
      </c>
      <c r="Z6" s="11">
        <v>22.251477533401989</v>
      </c>
      <c r="AA6" s="11">
        <v>22.426407836797981</v>
      </c>
      <c r="AB6" s="11">
        <v>22.592914136774038</v>
      </c>
      <c r="AC6" s="11">
        <v>22.746689355286442</v>
      </c>
      <c r="AD6" s="11">
        <v>22.906439140500712</v>
      </c>
      <c r="AE6" s="11">
        <v>23.073449186626593</v>
      </c>
      <c r="AF6" s="11">
        <v>23.23501546425971</v>
      </c>
      <c r="AG6" s="11">
        <v>23.405580506848615</v>
      </c>
      <c r="AH6" s="11">
        <v>23.596050121789933</v>
      </c>
      <c r="AI6" s="11">
        <v>23.808763811615353</v>
      </c>
      <c r="AJ6" s="11">
        <v>23.98765507669135</v>
      </c>
      <c r="AK6" s="11">
        <v>24.169627216714936</v>
      </c>
      <c r="AL6" s="11">
        <v>24.310195085041141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11.099502450374555</v>
      </c>
      <c r="N7" s="11">
        <v>12.431673585631831</v>
      </c>
      <c r="O7" s="11">
        <v>12.409851749740088</v>
      </c>
      <c r="P7" s="11">
        <v>13.114807576500439</v>
      </c>
      <c r="Q7" s="11">
        <v>13.246394368421342</v>
      </c>
      <c r="R7" s="11">
        <v>14.273459833951767</v>
      </c>
      <c r="S7" s="11">
        <v>11.352471206193496</v>
      </c>
      <c r="T7" s="11">
        <v>12.247933009827268</v>
      </c>
      <c r="U7" s="11">
        <v>12.68786338970196</v>
      </c>
      <c r="V7" s="11">
        <v>15.284069755960411</v>
      </c>
      <c r="W7" s="11">
        <v>14.876020173966445</v>
      </c>
      <c r="X7" s="11">
        <v>14.446726164250826</v>
      </c>
      <c r="Y7" s="11">
        <v>14.543020185401449</v>
      </c>
      <c r="Z7" s="11">
        <v>14.710213698789181</v>
      </c>
      <c r="AA7" s="11">
        <v>14.92086412180703</v>
      </c>
      <c r="AB7" s="11">
        <v>15.127889131113388</v>
      </c>
      <c r="AC7" s="11">
        <v>15.319119759134436</v>
      </c>
      <c r="AD7" s="11">
        <v>15.519381767582402</v>
      </c>
      <c r="AE7" s="11">
        <v>15.726195589987162</v>
      </c>
      <c r="AF7" s="11">
        <v>15.93179735562464</v>
      </c>
      <c r="AG7" s="11">
        <v>16.144159600778192</v>
      </c>
      <c r="AH7" s="11">
        <v>16.380464158163498</v>
      </c>
      <c r="AI7" s="11">
        <v>16.637341621817527</v>
      </c>
      <c r="AJ7" s="11">
        <v>16.85173458813183</v>
      </c>
      <c r="AK7" s="11">
        <v>17.046122290121431</v>
      </c>
      <c r="AL7" s="11">
        <v>17.073743241350481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84.838258647618744</v>
      </c>
      <c r="N9" s="87">
        <f>SUM(N10:N13)</f>
        <v>83.428096220108245</v>
      </c>
      <c r="O9" s="87">
        <f t="shared" ref="O9:AL9" si="3">SUM(O10:O13)</f>
        <v>85.088062736759866</v>
      </c>
      <c r="P9" s="87">
        <f t="shared" si="3"/>
        <v>83.53398697924051</v>
      </c>
      <c r="Q9" s="87">
        <f t="shared" si="3"/>
        <v>87.185179997776956</v>
      </c>
      <c r="R9" s="87">
        <f t="shared" si="3"/>
        <v>90.125276635320617</v>
      </c>
      <c r="S9" s="87">
        <f t="shared" si="3"/>
        <v>86.144198695685063</v>
      </c>
      <c r="T9" s="87">
        <f t="shared" si="3"/>
        <v>87.168757258555843</v>
      </c>
      <c r="U9" s="87">
        <f t="shared" si="3"/>
        <v>91.188165057450746</v>
      </c>
      <c r="V9" s="87">
        <f t="shared" si="3"/>
        <v>92.878705546459884</v>
      </c>
      <c r="W9" s="87">
        <f t="shared" si="3"/>
        <v>99.214198883941705</v>
      </c>
      <c r="X9" s="87">
        <f t="shared" si="3"/>
        <v>100.67737059118666</v>
      </c>
      <c r="Y9" s="87">
        <f t="shared" si="3"/>
        <v>101.80799518559665</v>
      </c>
      <c r="Z9" s="87">
        <f t="shared" si="3"/>
        <v>102.95222079425382</v>
      </c>
      <c r="AA9" s="87">
        <f t="shared" si="3"/>
        <v>104.15938226004778</v>
      </c>
      <c r="AB9" s="87">
        <f t="shared" si="3"/>
        <v>105.21704171510396</v>
      </c>
      <c r="AC9" s="87">
        <f t="shared" si="3"/>
        <v>106.19396986892787</v>
      </c>
      <c r="AD9" s="87">
        <f t="shared" si="3"/>
        <v>107.16183514471723</v>
      </c>
      <c r="AE9" s="87">
        <f t="shared" si="3"/>
        <v>108.12073355470912</v>
      </c>
      <c r="AF9" s="87">
        <f t="shared" si="3"/>
        <v>109.0643432557751</v>
      </c>
      <c r="AG9" s="87">
        <f t="shared" si="3"/>
        <v>110.06688830346974</v>
      </c>
      <c r="AH9" s="87">
        <f t="shared" si="3"/>
        <v>111.10552510432872</v>
      </c>
      <c r="AI9" s="87">
        <f t="shared" si="3"/>
        <v>112.13785203210861</v>
      </c>
      <c r="AJ9" s="87">
        <f t="shared" si="3"/>
        <v>113.1680005818536</v>
      </c>
      <c r="AK9" s="87">
        <f t="shared" si="3"/>
        <v>114.19729654827704</v>
      </c>
      <c r="AL9" s="87">
        <f t="shared" si="3"/>
        <v>115.15818535814142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20.661142206096756</v>
      </c>
      <c r="N10" s="11">
        <v>19.995198492116373</v>
      </c>
      <c r="O10" s="11">
        <v>19.993069572735624</v>
      </c>
      <c r="P10" s="11">
        <v>19.703430537251997</v>
      </c>
      <c r="Q10" s="11">
        <v>20.173330119521985</v>
      </c>
      <c r="R10" s="11">
        <v>21.426021449350184</v>
      </c>
      <c r="S10" s="11">
        <v>20.515697199383919</v>
      </c>
      <c r="T10" s="11">
        <v>20.764668898200423</v>
      </c>
      <c r="U10" s="11">
        <v>22.60994461445474</v>
      </c>
      <c r="V10" s="11">
        <v>22.37568539968057</v>
      </c>
      <c r="W10" s="11">
        <v>23.46501028467237</v>
      </c>
      <c r="X10" s="11">
        <v>27.157924428775761</v>
      </c>
      <c r="Y10" s="11">
        <v>27.392637921277707</v>
      </c>
      <c r="Z10" s="11">
        <v>27.720207094110052</v>
      </c>
      <c r="AA10" s="11">
        <v>28.096395920143792</v>
      </c>
      <c r="AB10" s="11">
        <v>28.440045818154424</v>
      </c>
      <c r="AC10" s="11">
        <v>28.757724620297356</v>
      </c>
      <c r="AD10" s="11">
        <v>29.077897685062663</v>
      </c>
      <c r="AE10" s="11">
        <v>29.411291004274389</v>
      </c>
      <c r="AF10" s="11">
        <v>29.741917953277287</v>
      </c>
      <c r="AG10" s="11">
        <v>30.092299922814213</v>
      </c>
      <c r="AH10" s="11">
        <v>30.443489177869189</v>
      </c>
      <c r="AI10" s="11">
        <v>30.799020181120436</v>
      </c>
      <c r="AJ10" s="11">
        <v>31.15498208792452</v>
      </c>
      <c r="AK10" s="11">
        <v>31.521242101344892</v>
      </c>
      <c r="AL10" s="11">
        <v>31.879962808876176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23.004197545390944</v>
      </c>
      <c r="N11" s="11">
        <v>22.962396677335018</v>
      </c>
      <c r="O11" s="11">
        <v>24.023782540773443</v>
      </c>
      <c r="P11" s="11">
        <v>24.877832215253711</v>
      </c>
      <c r="Q11" s="11">
        <v>27.614832615139868</v>
      </c>
      <c r="R11" s="11">
        <v>27.572687353088561</v>
      </c>
      <c r="S11" s="11">
        <v>26.202035430279953</v>
      </c>
      <c r="T11" s="11">
        <v>27.472103775112931</v>
      </c>
      <c r="U11" s="11">
        <v>27.412441509935594</v>
      </c>
      <c r="V11" s="11">
        <v>27.845345060706592</v>
      </c>
      <c r="W11" s="11">
        <v>29.071675612099103</v>
      </c>
      <c r="X11" s="11">
        <v>27.653909971562218</v>
      </c>
      <c r="Y11" s="11">
        <v>27.95242470480251</v>
      </c>
      <c r="Z11" s="11">
        <v>28.271111401650302</v>
      </c>
      <c r="AA11" s="11">
        <v>28.573685249203123</v>
      </c>
      <c r="AB11" s="11">
        <v>28.849548232654982</v>
      </c>
      <c r="AC11" s="11">
        <v>29.103195697702766</v>
      </c>
      <c r="AD11" s="11">
        <v>29.333413187073145</v>
      </c>
      <c r="AE11" s="11">
        <v>29.528527785720282</v>
      </c>
      <c r="AF11" s="11">
        <v>29.716529045186078</v>
      </c>
      <c r="AG11" s="11">
        <v>29.913907353747781</v>
      </c>
      <c r="AH11" s="11">
        <v>30.131267894046186</v>
      </c>
      <c r="AI11" s="11">
        <v>30.349647641535341</v>
      </c>
      <c r="AJ11" s="11">
        <v>30.568304698694401</v>
      </c>
      <c r="AK11" s="11">
        <v>30.77246366872577</v>
      </c>
      <c r="AL11" s="11">
        <v>30.934400308108977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19.858949033006741</v>
      </c>
      <c r="N12" s="11">
        <v>20.724409719361962</v>
      </c>
      <c r="O12" s="11">
        <v>22.893903406865348</v>
      </c>
      <c r="P12" s="11">
        <v>19.58256557647962</v>
      </c>
      <c r="Q12" s="11">
        <v>20.204339892937735</v>
      </c>
      <c r="R12" s="11">
        <v>21.073206393473658</v>
      </c>
      <c r="S12" s="11">
        <v>20.01447977467048</v>
      </c>
      <c r="T12" s="11">
        <v>19.82956253393985</v>
      </c>
      <c r="U12" s="11">
        <v>20.463522279358855</v>
      </c>
      <c r="V12" s="11">
        <v>21.064663212375542</v>
      </c>
      <c r="W12" s="11">
        <v>22.124493247781583</v>
      </c>
      <c r="X12" s="11">
        <v>21.667258620157238</v>
      </c>
      <c r="Y12" s="11">
        <v>22.190111190229015</v>
      </c>
      <c r="Z12" s="11">
        <v>22.45502778863445</v>
      </c>
      <c r="AA12" s="11">
        <v>22.709303367394053</v>
      </c>
      <c r="AB12" s="11">
        <v>22.864573174949591</v>
      </c>
      <c r="AC12" s="11">
        <v>22.992928530810044</v>
      </c>
      <c r="AD12" s="11">
        <v>23.134465960254584</v>
      </c>
      <c r="AE12" s="11">
        <v>23.270767565121659</v>
      </c>
      <c r="AF12" s="11">
        <v>23.400650094552695</v>
      </c>
      <c r="AG12" s="11">
        <v>23.53688456129775</v>
      </c>
      <c r="AH12" s="11">
        <v>23.679650810024686</v>
      </c>
      <c r="AI12" s="11">
        <v>23.822920087880647</v>
      </c>
      <c r="AJ12" s="11">
        <v>23.965256537435696</v>
      </c>
      <c r="AK12" s="11">
        <v>24.105076588942836</v>
      </c>
      <c r="AL12" s="11">
        <v>24.241951647744695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21.313969863124306</v>
      </c>
      <c r="N13" s="11">
        <v>19.746091331294899</v>
      </c>
      <c r="O13" s="11">
        <v>18.177307216385458</v>
      </c>
      <c r="P13" s="11">
        <v>19.370158650255174</v>
      </c>
      <c r="Q13" s="11">
        <v>19.192677370177364</v>
      </c>
      <c r="R13" s="11">
        <v>20.053361439408224</v>
      </c>
      <c r="S13" s="11">
        <v>19.411986291350718</v>
      </c>
      <c r="T13" s="11">
        <v>19.102422051302646</v>
      </c>
      <c r="U13" s="11">
        <v>20.702256653701554</v>
      </c>
      <c r="V13" s="11">
        <v>21.593011873697176</v>
      </c>
      <c r="W13" s="11">
        <v>24.553019739388649</v>
      </c>
      <c r="X13" s="11">
        <v>24.198277570691445</v>
      </c>
      <c r="Y13" s="11">
        <v>24.27282136928741</v>
      </c>
      <c r="Z13" s="11">
        <v>24.505874509859009</v>
      </c>
      <c r="AA13" s="11">
        <v>24.779997723306813</v>
      </c>
      <c r="AB13" s="11">
        <v>25.062874489344967</v>
      </c>
      <c r="AC13" s="11">
        <v>25.340121020117689</v>
      </c>
      <c r="AD13" s="11">
        <v>25.616058312326849</v>
      </c>
      <c r="AE13" s="11">
        <v>25.910147199592782</v>
      </c>
      <c r="AF13" s="11">
        <v>26.205246162759046</v>
      </c>
      <c r="AG13" s="11">
        <v>26.52379646560999</v>
      </c>
      <c r="AH13" s="11">
        <v>26.85111722238867</v>
      </c>
      <c r="AI13" s="11">
        <v>27.16626412157218</v>
      </c>
      <c r="AJ13" s="11">
        <v>27.47945725779898</v>
      </c>
      <c r="AK13" s="11">
        <v>27.798514189263543</v>
      </c>
      <c r="AL13" s="11">
        <v>28.101870593411583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50.280531084012054</v>
      </c>
      <c r="N15" s="87">
        <f>SUM(N16:N20)</f>
        <v>50.119233176124936</v>
      </c>
      <c r="O15" s="87">
        <f t="shared" ref="O15:AL15" si="5">SUM(O16:O20)</f>
        <v>49.737840122298444</v>
      </c>
      <c r="P15" s="87">
        <f t="shared" si="5"/>
        <v>50.504955168898135</v>
      </c>
      <c r="Q15" s="87">
        <f t="shared" si="5"/>
        <v>50.572774057292051</v>
      </c>
      <c r="R15" s="87">
        <f t="shared" si="5"/>
        <v>51.546924924381941</v>
      </c>
      <c r="S15" s="87">
        <f t="shared" si="5"/>
        <v>49.354786954497158</v>
      </c>
      <c r="T15" s="87">
        <f t="shared" si="5"/>
        <v>51.47590188980071</v>
      </c>
      <c r="U15" s="87">
        <f t="shared" si="5"/>
        <v>53.62456623225097</v>
      </c>
      <c r="V15" s="87">
        <f t="shared" si="5"/>
        <v>53.529641037873461</v>
      </c>
      <c r="W15" s="87">
        <f t="shared" si="5"/>
        <v>56.00172158587965</v>
      </c>
      <c r="X15" s="87">
        <f t="shared" si="5"/>
        <v>56.929088280375183</v>
      </c>
      <c r="Y15" s="87">
        <f t="shared" si="5"/>
        <v>57.145132330420509</v>
      </c>
      <c r="Z15" s="87">
        <f t="shared" si="5"/>
        <v>57.609520529456532</v>
      </c>
      <c r="AA15" s="87">
        <f t="shared" si="5"/>
        <v>58.135561087762191</v>
      </c>
      <c r="AB15" s="87">
        <f t="shared" si="5"/>
        <v>58.649800045284394</v>
      </c>
      <c r="AC15" s="87">
        <f t="shared" si="5"/>
        <v>59.116638202698894</v>
      </c>
      <c r="AD15" s="87">
        <f t="shared" si="5"/>
        <v>59.580885525940417</v>
      </c>
      <c r="AE15" s="87">
        <f t="shared" si="5"/>
        <v>60.070831043182622</v>
      </c>
      <c r="AF15" s="87">
        <f t="shared" si="5"/>
        <v>60.535126983420987</v>
      </c>
      <c r="AG15" s="87">
        <f t="shared" si="5"/>
        <v>61.048232029601074</v>
      </c>
      <c r="AH15" s="87">
        <f t="shared" si="5"/>
        <v>61.560971368972972</v>
      </c>
      <c r="AI15" s="87">
        <f t="shared" si="5"/>
        <v>62.085052202146095</v>
      </c>
      <c r="AJ15" s="87">
        <f t="shared" si="5"/>
        <v>62.623192395181746</v>
      </c>
      <c r="AK15" s="87">
        <f t="shared" si="5"/>
        <v>63.165458906365018</v>
      </c>
      <c r="AL15" s="87">
        <f t="shared" si="5"/>
        <v>63.744357689518701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9.7200570514138782</v>
      </c>
      <c r="N16" s="11">
        <v>9.5534611874831779</v>
      </c>
      <c r="O16" s="11">
        <v>9.7242987307515989</v>
      </c>
      <c r="P16" s="11">
        <v>9.8060954007296424</v>
      </c>
      <c r="Q16" s="11">
        <v>8.8644480610007736</v>
      </c>
      <c r="R16" s="11">
        <v>9.0554566906705674</v>
      </c>
      <c r="S16" s="11">
        <v>8.9810175137671813</v>
      </c>
      <c r="T16" s="11">
        <v>10.16727918930302</v>
      </c>
      <c r="U16" s="11">
        <v>10.611653784202163</v>
      </c>
      <c r="V16" s="11">
        <v>9.8720265188058907</v>
      </c>
      <c r="W16" s="11">
        <v>10.660548134316841</v>
      </c>
      <c r="X16" s="11">
        <v>9.6909647577675138</v>
      </c>
      <c r="Y16" s="11">
        <v>9.7185608229776115</v>
      </c>
      <c r="Z16" s="11">
        <v>9.7564641785860662</v>
      </c>
      <c r="AA16" s="11">
        <v>9.8106342652232517</v>
      </c>
      <c r="AB16" s="11">
        <v>9.8510600660076371</v>
      </c>
      <c r="AC16" s="11">
        <v>9.8856741600359612</v>
      </c>
      <c r="AD16" s="11">
        <v>9.9199279840833103</v>
      </c>
      <c r="AE16" s="11">
        <v>9.9569956893684921</v>
      </c>
      <c r="AF16" s="11">
        <v>9.9874381760525708</v>
      </c>
      <c r="AG16" s="11">
        <v>10.030384051035988</v>
      </c>
      <c r="AH16" s="11">
        <v>10.070767573382033</v>
      </c>
      <c r="AI16" s="11">
        <v>10.123315227985534</v>
      </c>
      <c r="AJ16" s="11">
        <v>10.169069022920766</v>
      </c>
      <c r="AK16" s="11">
        <v>10.225130718760594</v>
      </c>
      <c r="AL16" s="11">
        <v>10.271157986011254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7.2004867239717205</v>
      </c>
      <c r="N17" s="11">
        <v>8.9682739373475702</v>
      </c>
      <c r="O17" s="11">
        <v>9.0265579771180899</v>
      </c>
      <c r="P17" s="11">
        <v>8.9384687710445228</v>
      </c>
      <c r="Q17" s="11">
        <v>9.7776036423453512</v>
      </c>
      <c r="R17" s="11">
        <v>9.6622274795413894</v>
      </c>
      <c r="S17" s="11">
        <v>9.1078879981596348</v>
      </c>
      <c r="T17" s="11">
        <v>9.2526647137298372</v>
      </c>
      <c r="U17" s="11">
        <v>9.9955073132360184</v>
      </c>
      <c r="V17" s="11">
        <v>9.7417880098546465</v>
      </c>
      <c r="W17" s="11">
        <v>10.366699906328211</v>
      </c>
      <c r="X17" s="11">
        <v>15.224223148393582</v>
      </c>
      <c r="Y17" s="11">
        <v>15.512350657659887</v>
      </c>
      <c r="Z17" s="11">
        <v>15.810963443312666</v>
      </c>
      <c r="AA17" s="11">
        <v>16.101112939062723</v>
      </c>
      <c r="AB17" s="11">
        <v>16.378111307283991</v>
      </c>
      <c r="AC17" s="11">
        <v>16.633907350245529</v>
      </c>
      <c r="AD17" s="11">
        <v>16.885577588859974</v>
      </c>
      <c r="AE17" s="11">
        <v>17.145639887674218</v>
      </c>
      <c r="AF17" s="11">
        <v>17.399255554295607</v>
      </c>
      <c r="AG17" s="11">
        <v>17.661968756261182</v>
      </c>
      <c r="AH17" s="11">
        <v>17.914790493122613</v>
      </c>
      <c r="AI17" s="11">
        <v>18.166625328928511</v>
      </c>
      <c r="AJ17" s="11">
        <v>18.438731895275325</v>
      </c>
      <c r="AK17" s="11">
        <v>18.712768191777858</v>
      </c>
      <c r="AL17" s="11">
        <v>18.994297606717303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7.421003113101043</v>
      </c>
      <c r="N18" s="11">
        <v>7.9780678317844362</v>
      </c>
      <c r="O18" s="11">
        <v>7.1626436539708962</v>
      </c>
      <c r="P18" s="11">
        <v>6.9820047311140128</v>
      </c>
      <c r="Q18" s="11">
        <v>6.5536449997768376</v>
      </c>
      <c r="R18" s="11">
        <v>6.3572759436806416</v>
      </c>
      <c r="S18" s="11">
        <v>6.7732339455555062</v>
      </c>
      <c r="T18" s="11">
        <v>6.7547978258827577</v>
      </c>
      <c r="U18" s="11">
        <v>6.6400979220714822</v>
      </c>
      <c r="V18" s="11">
        <v>6.7089345467370745</v>
      </c>
      <c r="W18" s="11">
        <v>7.0349632192483194</v>
      </c>
      <c r="X18" s="11">
        <v>5.5730637740699107</v>
      </c>
      <c r="Y18" s="11">
        <v>5.547850598486348</v>
      </c>
      <c r="Z18" s="11">
        <v>5.5619743009920253</v>
      </c>
      <c r="AA18" s="11">
        <v>5.571486141138501</v>
      </c>
      <c r="AB18" s="11">
        <v>5.6099252766137422</v>
      </c>
      <c r="AC18" s="11">
        <v>5.6457517143321043</v>
      </c>
      <c r="AD18" s="11">
        <v>5.680929832721052</v>
      </c>
      <c r="AE18" s="11">
        <v>5.7127431679904772</v>
      </c>
      <c r="AF18" s="11">
        <v>5.7470192079327642</v>
      </c>
      <c r="AG18" s="11">
        <v>5.7764133786889715</v>
      </c>
      <c r="AH18" s="11">
        <v>5.8064932034796426</v>
      </c>
      <c r="AI18" s="11">
        <v>5.8432449385219414</v>
      </c>
      <c r="AJ18" s="11">
        <v>5.8834158354653372</v>
      </c>
      <c r="AK18" s="11">
        <v>5.9092862165335713</v>
      </c>
      <c r="AL18" s="11">
        <v>5.9388024787928382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3.9769687302892316</v>
      </c>
      <c r="N19" s="11">
        <v>3.9527397107658699</v>
      </c>
      <c r="O19" s="11">
        <v>4.5437246819902146</v>
      </c>
      <c r="P19" s="11">
        <v>5.0802594567413477</v>
      </c>
      <c r="Q19" s="11">
        <v>4.9582678675935501</v>
      </c>
      <c r="R19" s="11">
        <v>5.8966157276684088</v>
      </c>
      <c r="S19" s="11">
        <v>4.8903661777244682</v>
      </c>
      <c r="T19" s="11">
        <v>5.2797341141220455</v>
      </c>
      <c r="U19" s="11">
        <v>5.4720406008644558</v>
      </c>
      <c r="V19" s="11">
        <v>6.1131088434724585</v>
      </c>
      <c r="W19" s="11">
        <v>5.7434457670382706</v>
      </c>
      <c r="X19" s="11">
        <v>4.8782420180717132</v>
      </c>
      <c r="Y19" s="11">
        <v>4.8194233412924854</v>
      </c>
      <c r="Z19" s="11">
        <v>4.839860197592138</v>
      </c>
      <c r="AA19" s="11">
        <v>4.8851731655568766</v>
      </c>
      <c r="AB19" s="11">
        <v>4.9313016564065997</v>
      </c>
      <c r="AC19" s="11">
        <v>4.9743592462102395</v>
      </c>
      <c r="AD19" s="11">
        <v>5.0192641403376319</v>
      </c>
      <c r="AE19" s="11">
        <v>5.0650389982223025</v>
      </c>
      <c r="AF19" s="11">
        <v>5.1110704071888327</v>
      </c>
      <c r="AG19" s="11">
        <v>5.1638710551416622</v>
      </c>
      <c r="AH19" s="11">
        <v>5.2176991126590844</v>
      </c>
      <c r="AI19" s="11">
        <v>5.2641670741557274</v>
      </c>
      <c r="AJ19" s="11">
        <v>5.3109808692218445</v>
      </c>
      <c r="AK19" s="11">
        <v>5.3488487391721202</v>
      </c>
      <c r="AL19" s="11">
        <v>5.4450508046056658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21.962015465236178</v>
      </c>
      <c r="N20" s="11">
        <v>19.666690508743883</v>
      </c>
      <c r="O20" s="11">
        <v>19.280615078467648</v>
      </c>
      <c r="P20" s="11">
        <v>19.698126809268608</v>
      </c>
      <c r="Q20" s="11">
        <v>20.41880948657554</v>
      </c>
      <c r="R20" s="11">
        <v>20.575349082820935</v>
      </c>
      <c r="S20" s="11">
        <v>19.602281319290363</v>
      </c>
      <c r="T20" s="11">
        <v>20.02142604676305</v>
      </c>
      <c r="U20" s="11">
        <v>20.905266611876854</v>
      </c>
      <c r="V20" s="11">
        <v>21.093783119003387</v>
      </c>
      <c r="W20" s="11">
        <v>22.196064558948006</v>
      </c>
      <c r="X20" s="11">
        <v>21.562594582072467</v>
      </c>
      <c r="Y20" s="11">
        <v>21.54694691000417</v>
      </c>
      <c r="Z20" s="11">
        <v>21.640258408973637</v>
      </c>
      <c r="AA20" s="11">
        <v>21.76715457678084</v>
      </c>
      <c r="AB20" s="11">
        <v>21.879401738972422</v>
      </c>
      <c r="AC20" s="11">
        <v>21.976945731875059</v>
      </c>
      <c r="AD20" s="11">
        <v>22.075185979938446</v>
      </c>
      <c r="AE20" s="11">
        <v>22.19041329992713</v>
      </c>
      <c r="AF20" s="11">
        <v>22.29034363795121</v>
      </c>
      <c r="AG20" s="11">
        <v>22.415594788473271</v>
      </c>
      <c r="AH20" s="11">
        <v>22.5512209863296</v>
      </c>
      <c r="AI20" s="11">
        <v>22.687699632554377</v>
      </c>
      <c r="AJ20" s="11">
        <v>22.820994772298477</v>
      </c>
      <c r="AK20" s="11">
        <v>22.969425040120875</v>
      </c>
      <c r="AL20" s="11">
        <v>23.095048813391642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54.973126562536478</v>
      </c>
      <c r="N22" s="87">
        <f>SUM(N23:N24)</f>
        <v>53.927538565081143</v>
      </c>
      <c r="O22" s="87">
        <f t="shared" ref="O22:AL22" si="7">SUM(O23:O24)</f>
        <v>51.171391662341605</v>
      </c>
      <c r="P22" s="87">
        <f t="shared" si="7"/>
        <v>51.299947410274015</v>
      </c>
      <c r="Q22" s="87">
        <f t="shared" si="7"/>
        <v>53.417084998114191</v>
      </c>
      <c r="R22" s="87">
        <f t="shared" si="7"/>
        <v>55.285626195180058</v>
      </c>
      <c r="S22" s="87">
        <f t="shared" si="7"/>
        <v>51.115676013171736</v>
      </c>
      <c r="T22" s="87">
        <f t="shared" si="7"/>
        <v>51.108921739749285</v>
      </c>
      <c r="U22" s="87">
        <f t="shared" si="7"/>
        <v>52.445404727204519</v>
      </c>
      <c r="V22" s="87">
        <f t="shared" si="7"/>
        <v>50.43141193244513</v>
      </c>
      <c r="W22" s="87">
        <f t="shared" si="7"/>
        <v>52.39144812703546</v>
      </c>
      <c r="X22" s="87">
        <f t="shared" si="7"/>
        <v>53.660460420504918</v>
      </c>
      <c r="Y22" s="87">
        <f t="shared" si="7"/>
        <v>53.35880979319726</v>
      </c>
      <c r="Z22" s="87">
        <f t="shared" si="7"/>
        <v>53.187488530263302</v>
      </c>
      <c r="AA22" s="87">
        <f t="shared" si="7"/>
        <v>53.093400066700809</v>
      </c>
      <c r="AB22" s="87">
        <f t="shared" si="7"/>
        <v>53.015317088371816</v>
      </c>
      <c r="AC22" s="87">
        <f t="shared" si="7"/>
        <v>52.845956946619935</v>
      </c>
      <c r="AD22" s="87">
        <f t="shared" si="7"/>
        <v>52.643440539983345</v>
      </c>
      <c r="AE22" s="87">
        <f t="shared" si="7"/>
        <v>52.385186056536583</v>
      </c>
      <c r="AF22" s="87">
        <f t="shared" si="7"/>
        <v>52.176470691731886</v>
      </c>
      <c r="AG22" s="87">
        <f t="shared" si="7"/>
        <v>51.95256146391295</v>
      </c>
      <c r="AH22" s="87">
        <f t="shared" si="7"/>
        <v>51.584206135083477</v>
      </c>
      <c r="AI22" s="87">
        <f t="shared" si="7"/>
        <v>51.15493051149781</v>
      </c>
      <c r="AJ22" s="87">
        <f t="shared" si="7"/>
        <v>50.8561483771445</v>
      </c>
      <c r="AK22" s="87">
        <f t="shared" si="7"/>
        <v>50.593260954313301</v>
      </c>
      <c r="AL22" s="87">
        <f t="shared" si="7"/>
        <v>50.690139861542178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44.457169080464226</v>
      </c>
      <c r="N23" s="11">
        <v>44.136781410943357</v>
      </c>
      <c r="O23" s="11">
        <v>41.956823777291063</v>
      </c>
      <c r="P23" s="11">
        <v>41.808912238742359</v>
      </c>
      <c r="Q23" s="11">
        <v>43.436692009491196</v>
      </c>
      <c r="R23" s="11">
        <v>45.581332961093814</v>
      </c>
      <c r="S23" s="11">
        <v>42.448752295348783</v>
      </c>
      <c r="T23" s="11">
        <v>42.429946834705817</v>
      </c>
      <c r="U23" s="11">
        <v>43.266087612929859</v>
      </c>
      <c r="V23" s="11">
        <v>42.127551018988008</v>
      </c>
      <c r="W23" s="11">
        <v>44.05591851005456</v>
      </c>
      <c r="X23" s="11">
        <v>45.270921219265574</v>
      </c>
      <c r="Y23" s="11">
        <v>45.072474744665243</v>
      </c>
      <c r="Z23" s="11">
        <v>45.00498722268599</v>
      </c>
      <c r="AA23" s="11">
        <v>44.990890504933425</v>
      </c>
      <c r="AB23" s="11">
        <v>45.007763743603086</v>
      </c>
      <c r="AC23" s="11">
        <v>44.953488897680572</v>
      </c>
      <c r="AD23" s="11">
        <v>44.875894299912829</v>
      </c>
      <c r="AE23" s="11">
        <v>44.747802419168693</v>
      </c>
      <c r="AF23" s="11">
        <v>44.654283423535688</v>
      </c>
      <c r="AG23" s="11">
        <v>44.565620111099904</v>
      </c>
      <c r="AH23" s="11">
        <v>44.482121067315752</v>
      </c>
      <c r="AI23" s="11">
        <v>44.386057138742032</v>
      </c>
      <c r="AJ23" s="11">
        <v>44.248186740838314</v>
      </c>
      <c r="AK23" s="11">
        <v>44.085793689580868</v>
      </c>
      <c r="AL23" s="11">
        <v>44.019474661640601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10.515957482072256</v>
      </c>
      <c r="N24" s="11">
        <v>9.7907571541377862</v>
      </c>
      <c r="O24" s="11">
        <v>9.2145678850505455</v>
      </c>
      <c r="P24" s="11">
        <v>9.4910351715316601</v>
      </c>
      <c r="Q24" s="11">
        <v>9.9803929886229916</v>
      </c>
      <c r="R24" s="11">
        <v>9.7042932340862418</v>
      </c>
      <c r="S24" s="11">
        <v>8.6669237178229519</v>
      </c>
      <c r="T24" s="11">
        <v>8.6789749050434679</v>
      </c>
      <c r="U24" s="11">
        <v>9.1793171142746601</v>
      </c>
      <c r="V24" s="11">
        <v>8.30386091345712</v>
      </c>
      <c r="W24" s="11">
        <v>8.3355296169808994</v>
      </c>
      <c r="X24" s="11">
        <v>8.3895392012393444</v>
      </c>
      <c r="Y24" s="11">
        <v>8.2863350485320169</v>
      </c>
      <c r="Z24" s="11">
        <v>8.1825013075773114</v>
      </c>
      <c r="AA24" s="11">
        <v>8.1025095617673841</v>
      </c>
      <c r="AB24" s="11">
        <v>8.0075533447687288</v>
      </c>
      <c r="AC24" s="11">
        <v>7.8924680489393655</v>
      </c>
      <c r="AD24" s="11">
        <v>7.7675462400705166</v>
      </c>
      <c r="AE24" s="11">
        <v>7.6373836373678925</v>
      </c>
      <c r="AF24" s="11">
        <v>7.522187268196201</v>
      </c>
      <c r="AG24" s="11">
        <v>7.3869413528130439</v>
      </c>
      <c r="AH24" s="11">
        <v>7.102085067767721</v>
      </c>
      <c r="AI24" s="11">
        <v>6.7688733727557766</v>
      </c>
      <c r="AJ24" s="11">
        <v>6.6079616363061859</v>
      </c>
      <c r="AK24" s="11">
        <v>6.5074672647324361</v>
      </c>
      <c r="AL24" s="11">
        <v>6.6706651999015758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58.429921127400142</v>
      </c>
      <c r="N26" s="87">
        <f>SUM(N27:N30)</f>
        <v>60.306904667384345</v>
      </c>
      <c r="O26" s="87">
        <f t="shared" ref="O26:AL26" si="9">SUM(O27:O30)</f>
        <v>53.104775290144126</v>
      </c>
      <c r="P26" s="87">
        <f t="shared" si="9"/>
        <v>57.031528427624806</v>
      </c>
      <c r="Q26" s="87">
        <f t="shared" si="9"/>
        <v>56.867868468609799</v>
      </c>
      <c r="R26" s="87">
        <f>SUM(R27:R30)</f>
        <v>57.022281878372624</v>
      </c>
      <c r="S26" s="87">
        <f t="shared" si="9"/>
        <v>52.397100513467905</v>
      </c>
      <c r="T26" s="87">
        <f t="shared" si="9"/>
        <v>55.019120919377848</v>
      </c>
      <c r="U26" s="87">
        <f t="shared" si="9"/>
        <v>55.95626877752229</v>
      </c>
      <c r="V26" s="87">
        <f t="shared" si="9"/>
        <v>56.025309387048878</v>
      </c>
      <c r="W26" s="87">
        <f t="shared" si="9"/>
        <v>48.201409740293336</v>
      </c>
      <c r="X26" s="87">
        <f t="shared" si="9"/>
        <v>48.112767343035969</v>
      </c>
      <c r="Y26" s="87">
        <f t="shared" si="9"/>
        <v>47.598008428854904</v>
      </c>
      <c r="Z26" s="87">
        <f t="shared" si="9"/>
        <v>47.088226489881073</v>
      </c>
      <c r="AA26" s="87">
        <f t="shared" si="9"/>
        <v>46.718965811977924</v>
      </c>
      <c r="AB26" s="87">
        <f t="shared" si="9"/>
        <v>46.414672245801022</v>
      </c>
      <c r="AC26" s="87">
        <f t="shared" si="9"/>
        <v>46.057513810506535</v>
      </c>
      <c r="AD26" s="87">
        <f t="shared" si="9"/>
        <v>45.66788122224078</v>
      </c>
      <c r="AE26" s="87">
        <f t="shared" si="9"/>
        <v>45.30221631649804</v>
      </c>
      <c r="AF26" s="87">
        <f t="shared" si="9"/>
        <v>44.930200545726649</v>
      </c>
      <c r="AG26" s="87">
        <f t="shared" si="9"/>
        <v>44.576645597876293</v>
      </c>
      <c r="AH26" s="87">
        <f t="shared" si="9"/>
        <v>44.231534492739748</v>
      </c>
      <c r="AI26" s="87">
        <f t="shared" si="9"/>
        <v>43.885338330498115</v>
      </c>
      <c r="AJ26" s="87">
        <f t="shared" si="9"/>
        <v>43.518647501791961</v>
      </c>
      <c r="AK26" s="87">
        <f t="shared" si="9"/>
        <v>43.146154857945994</v>
      </c>
      <c r="AL26" s="87">
        <f t="shared" si="9"/>
        <v>42.717778350003464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4.2978997611605214</v>
      </c>
      <c r="N27" s="11">
        <v>6.6943544018479688</v>
      </c>
      <c r="O27" s="11">
        <v>3.9816702683469143</v>
      </c>
      <c r="P27" s="11">
        <v>4.7967936730830978</v>
      </c>
      <c r="Q27" s="11">
        <v>5.492055014139722</v>
      </c>
      <c r="R27" s="11">
        <v>4.6441267016966581</v>
      </c>
      <c r="S27" s="11">
        <v>3.4427760844025515</v>
      </c>
      <c r="T27" s="11">
        <v>4.2339988313997736</v>
      </c>
      <c r="U27" s="11">
        <v>4.7369958179753926</v>
      </c>
      <c r="V27" s="11">
        <v>3.9176639986628095</v>
      </c>
      <c r="W27" s="11">
        <v>3.9204869986734088</v>
      </c>
      <c r="X27" s="11">
        <v>3.678452780892894</v>
      </c>
      <c r="Y27" s="11">
        <v>3.7068939489993689</v>
      </c>
      <c r="Z27" s="11">
        <v>3.7575906148507525</v>
      </c>
      <c r="AA27" s="11">
        <v>3.8126254271036197</v>
      </c>
      <c r="AB27" s="11">
        <v>3.8589700159292555</v>
      </c>
      <c r="AC27" s="11">
        <v>3.9016848627064658</v>
      </c>
      <c r="AD27" s="11">
        <v>3.9423765275680438</v>
      </c>
      <c r="AE27" s="11">
        <v>3.9855198516024526</v>
      </c>
      <c r="AF27" s="11">
        <v>4.0272650472862068</v>
      </c>
      <c r="AG27" s="11">
        <v>4.0703630031725435</v>
      </c>
      <c r="AH27" s="11">
        <v>4.1116166567555039</v>
      </c>
      <c r="AI27" s="11">
        <v>4.1505582816848046</v>
      </c>
      <c r="AJ27" s="11">
        <v>4.1895462116211579</v>
      </c>
      <c r="AK27" s="11">
        <v>4.225699748554546</v>
      </c>
      <c r="AL27" s="11">
        <v>4.2607290348810505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23.439319276330341</v>
      </c>
      <c r="N28" s="11">
        <v>24.483083044275119</v>
      </c>
      <c r="O28" s="11">
        <v>21.269811732198395</v>
      </c>
      <c r="P28" s="11">
        <v>23.24865765598701</v>
      </c>
      <c r="Q28" s="11">
        <v>23.896382287236861</v>
      </c>
      <c r="R28" s="11">
        <v>23.746739359376495</v>
      </c>
      <c r="S28" s="11">
        <v>23.20778273259856</v>
      </c>
      <c r="T28" s="11">
        <v>23.310827191028135</v>
      </c>
      <c r="U28" s="11">
        <v>23.774386327313238</v>
      </c>
      <c r="V28" s="11">
        <v>23.284125331339187</v>
      </c>
      <c r="W28" s="11">
        <v>19.736500027349198</v>
      </c>
      <c r="X28" s="11">
        <v>19.560772820160427</v>
      </c>
      <c r="Y28" s="11">
        <v>19.275839199033545</v>
      </c>
      <c r="Z28" s="11">
        <v>19.04963643051277</v>
      </c>
      <c r="AA28" s="11">
        <v>18.861773135651479</v>
      </c>
      <c r="AB28" s="11">
        <v>18.682543140417884</v>
      </c>
      <c r="AC28" s="11">
        <v>18.480093909755528</v>
      </c>
      <c r="AD28" s="11">
        <v>18.271429610161668</v>
      </c>
      <c r="AE28" s="11">
        <v>18.059364613081065</v>
      </c>
      <c r="AF28" s="11">
        <v>17.848087834093985</v>
      </c>
      <c r="AG28" s="11">
        <v>17.651314484284462</v>
      </c>
      <c r="AH28" s="11">
        <v>17.460759351843507</v>
      </c>
      <c r="AI28" s="11">
        <v>17.268147367617786</v>
      </c>
      <c r="AJ28" s="11">
        <v>17.070205139678635</v>
      </c>
      <c r="AK28" s="11">
        <v>16.876248245584318</v>
      </c>
      <c r="AL28" s="11">
        <v>16.681274790098062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22.163924269137389</v>
      </c>
      <c r="N29" s="11">
        <v>20.152365517266237</v>
      </c>
      <c r="O29" s="11">
        <v>18.750782307276047</v>
      </c>
      <c r="P29" s="11">
        <v>19.923391470846799</v>
      </c>
      <c r="Q29" s="11">
        <v>18.39197786130973</v>
      </c>
      <c r="R29" s="11">
        <v>18.075106264951447</v>
      </c>
      <c r="S29" s="11">
        <v>16.589405032604226</v>
      </c>
      <c r="T29" s="11">
        <v>17.875341101504276</v>
      </c>
      <c r="U29" s="11">
        <v>18.849977253518588</v>
      </c>
      <c r="V29" s="11">
        <v>19.872573195366016</v>
      </c>
      <c r="W29" s="11">
        <v>16.144007006449332</v>
      </c>
      <c r="X29" s="11">
        <v>16.014408789033475</v>
      </c>
      <c r="Y29" s="11">
        <v>15.799559007623445</v>
      </c>
      <c r="Z29" s="11">
        <v>15.489920483692829</v>
      </c>
      <c r="AA29" s="11">
        <v>15.262594501460008</v>
      </c>
      <c r="AB29" s="11">
        <v>15.102766491302042</v>
      </c>
      <c r="AC29" s="11">
        <v>14.923874756167018</v>
      </c>
      <c r="AD29" s="11">
        <v>14.73122499561228</v>
      </c>
      <c r="AE29" s="11">
        <v>14.554330306982164</v>
      </c>
      <c r="AF29" s="11">
        <v>14.369569890736775</v>
      </c>
      <c r="AG29" s="11">
        <v>14.185591002382234</v>
      </c>
      <c r="AH29" s="11">
        <v>14.000201444043949</v>
      </c>
      <c r="AI29" s="11">
        <v>13.818038113566368</v>
      </c>
      <c r="AJ29" s="11">
        <v>13.633959626552691</v>
      </c>
      <c r="AK29" s="11">
        <v>13.450217738600184</v>
      </c>
      <c r="AL29" s="11">
        <v>13.266339519507433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8.5287778207718876</v>
      </c>
      <c r="N30" s="11">
        <v>8.9771017039950181</v>
      </c>
      <c r="O30" s="11">
        <v>9.1025109823227712</v>
      </c>
      <c r="P30" s="11">
        <v>9.0626856277079035</v>
      </c>
      <c r="Q30" s="11">
        <v>9.0874533059234892</v>
      </c>
      <c r="R30" s="11">
        <v>10.556309552348026</v>
      </c>
      <c r="S30" s="11">
        <v>9.1571366638625626</v>
      </c>
      <c r="T30" s="11">
        <v>9.5989537954456594</v>
      </c>
      <c r="U30" s="11">
        <v>8.594909378715073</v>
      </c>
      <c r="V30" s="11">
        <v>8.9509468616808601</v>
      </c>
      <c r="W30" s="11">
        <v>8.4004157078214021</v>
      </c>
      <c r="X30" s="11">
        <v>8.859132952949178</v>
      </c>
      <c r="Y30" s="11">
        <v>8.8157162731985448</v>
      </c>
      <c r="Z30" s="11">
        <v>8.79107896082472</v>
      </c>
      <c r="AA30" s="11">
        <v>8.7819727477628255</v>
      </c>
      <c r="AB30" s="11">
        <v>8.7703925981518385</v>
      </c>
      <c r="AC30" s="11">
        <v>8.75186028187753</v>
      </c>
      <c r="AD30" s="11">
        <v>8.7228500888987845</v>
      </c>
      <c r="AE30" s="11">
        <v>8.7030015448323557</v>
      </c>
      <c r="AF30" s="11">
        <v>8.6852777736096876</v>
      </c>
      <c r="AG30" s="11">
        <v>8.6693771080370556</v>
      </c>
      <c r="AH30" s="11">
        <v>8.6589570400967855</v>
      </c>
      <c r="AI30" s="11">
        <v>8.6485945676291553</v>
      </c>
      <c r="AJ30" s="11">
        <v>8.6249365239394855</v>
      </c>
      <c r="AK30" s="11">
        <v>8.5939891252069458</v>
      </c>
      <c r="AL30" s="11">
        <v>8.5094350055169219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42.866971417151156</v>
      </c>
      <c r="N32" s="87">
        <f t="shared" si="10"/>
        <v>40.727320974159433</v>
      </c>
      <c r="O32" s="87">
        <f t="shared" si="10"/>
        <v>41.06258634860162</v>
      </c>
      <c r="P32" s="87">
        <f t="shared" si="10"/>
        <v>40.724750467522682</v>
      </c>
      <c r="Q32" s="87">
        <f t="shared" si="10"/>
        <v>44.161423718101574</v>
      </c>
      <c r="R32" s="87">
        <f t="shared" si="10"/>
        <v>44.888544099919969</v>
      </c>
      <c r="S32" s="87">
        <f t="shared" si="10"/>
        <v>41.903475593631413</v>
      </c>
      <c r="T32" s="87">
        <f t="shared" si="10"/>
        <v>42.932293602841227</v>
      </c>
      <c r="U32" s="87">
        <f t="shared" si="10"/>
        <v>43.132757415145193</v>
      </c>
      <c r="V32" s="87">
        <f t="shared" si="10"/>
        <v>43.233422460822297</v>
      </c>
      <c r="W32" s="87">
        <f t="shared" si="10"/>
        <v>42.778931764001705</v>
      </c>
      <c r="X32" s="87">
        <f t="shared" si="10"/>
        <v>41.52780750752607</v>
      </c>
      <c r="Y32" s="87">
        <f t="shared" si="10"/>
        <v>41.615153006281339</v>
      </c>
      <c r="Z32" s="87">
        <f t="shared" si="10"/>
        <v>41.786069928110173</v>
      </c>
      <c r="AA32" s="87">
        <f t="shared" si="10"/>
        <v>41.951486150104472</v>
      </c>
      <c r="AB32" s="87">
        <f t="shared" si="10"/>
        <v>42.066755184927395</v>
      </c>
      <c r="AC32" s="87">
        <f t="shared" si="10"/>
        <v>42.123812890142084</v>
      </c>
      <c r="AD32" s="87">
        <f t="shared" si="10"/>
        <v>42.151764612957017</v>
      </c>
      <c r="AE32" s="87">
        <f t="shared" ref="AE32" si="11">SUM(AE33:AE35)</f>
        <v>42.20885186585015</v>
      </c>
      <c r="AF32" s="87">
        <f t="shared" ref="AF32" si="12">SUM(AF33:AF35)</f>
        <v>42.249969270568883</v>
      </c>
      <c r="AG32" s="87">
        <f t="shared" ref="AG32" si="13">SUM(AG33:AG35)</f>
        <v>42.325991638112477</v>
      </c>
      <c r="AH32" s="87">
        <f t="shared" ref="AH32" si="14">SUM(AH33:AH35)</f>
        <v>42.415926042252522</v>
      </c>
      <c r="AI32" s="87">
        <f t="shared" ref="AI32" si="15">SUM(AI33:AI35)</f>
        <v>42.525406376856154</v>
      </c>
      <c r="AJ32" s="87">
        <f t="shared" ref="AJ32" si="16">SUM(AJ33:AJ35)</f>
        <v>42.634671401110786</v>
      </c>
      <c r="AK32" s="87">
        <f t="shared" ref="AK32" si="17">SUM(AK33:AK35)</f>
        <v>42.747402817610656</v>
      </c>
      <c r="AL32" s="87">
        <f t="shared" ref="AL32" si="18">SUM(AL33:AL35)</f>
        <v>42.832993401885005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32.875857848599452</v>
      </c>
      <c r="N33" s="11">
        <v>30.179145822938818</v>
      </c>
      <c r="O33" s="11">
        <v>31.099931483960852</v>
      </c>
      <c r="P33" s="11">
        <v>30.827394159631602</v>
      </c>
      <c r="Q33" s="11">
        <v>33.480580981228172</v>
      </c>
      <c r="R33" s="11">
        <v>33.611923724291351</v>
      </c>
      <c r="S33" s="11">
        <v>31.99550122399296</v>
      </c>
      <c r="T33" s="11">
        <v>32.287170032650103</v>
      </c>
      <c r="U33" s="11">
        <v>31.520115306655459</v>
      </c>
      <c r="V33" s="11">
        <v>31.357532092217003</v>
      </c>
      <c r="W33" s="11">
        <v>31.522914436562427</v>
      </c>
      <c r="X33" s="11">
        <v>31.537738193817383</v>
      </c>
      <c r="Y33" s="11">
        <v>31.721234462622309</v>
      </c>
      <c r="Z33" s="11">
        <v>31.883670537421494</v>
      </c>
      <c r="AA33" s="11">
        <v>32.020297184919727</v>
      </c>
      <c r="AB33" s="11">
        <v>32.111640429522858</v>
      </c>
      <c r="AC33" s="11">
        <v>32.153727203487598</v>
      </c>
      <c r="AD33" s="11">
        <v>32.173713275990373</v>
      </c>
      <c r="AE33" s="11">
        <v>32.228241473468437</v>
      </c>
      <c r="AF33" s="11">
        <v>32.270912249476993</v>
      </c>
      <c r="AG33" s="11">
        <v>32.345173325382135</v>
      </c>
      <c r="AH33" s="11">
        <v>32.433384652241273</v>
      </c>
      <c r="AI33" s="11">
        <v>32.54365762400576</v>
      </c>
      <c r="AJ33" s="11">
        <v>32.649347767767033</v>
      </c>
      <c r="AK33" s="11">
        <v>32.772152162105805</v>
      </c>
      <c r="AL33" s="11">
        <v>32.897439310638831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9.050919190720343</v>
      </c>
      <c r="N34" s="11">
        <v>9.8831843632077714</v>
      </c>
      <c r="O34" s="11">
        <v>9.3359091736255486</v>
      </c>
      <c r="P34" s="11">
        <v>9.2782799211524054</v>
      </c>
      <c r="Q34" s="11">
        <v>10.022684415635799</v>
      </c>
      <c r="R34" s="11">
        <v>10.6944696784219</v>
      </c>
      <c r="S34" s="11">
        <v>9.4027441314373892</v>
      </c>
      <c r="T34" s="11">
        <v>10.080797901186017</v>
      </c>
      <c r="U34" s="11">
        <v>11.061157122646058</v>
      </c>
      <c r="V34" s="11">
        <v>11.350317753432382</v>
      </c>
      <c r="W34" s="11">
        <v>10.629285017834826</v>
      </c>
      <c r="X34" s="11">
        <v>9.5191040282031274</v>
      </c>
      <c r="Y34" s="11">
        <v>9.4240494598905222</v>
      </c>
      <c r="Z34" s="11">
        <v>9.4310399404421403</v>
      </c>
      <c r="AA34" s="11">
        <v>9.4583361871491771</v>
      </c>
      <c r="AB34" s="11">
        <v>9.4788030748209753</v>
      </c>
      <c r="AC34" s="11">
        <v>9.4906128159120851</v>
      </c>
      <c r="AD34" s="11">
        <v>9.4953908437671988</v>
      </c>
      <c r="AE34" s="11">
        <v>9.4949536989864161</v>
      </c>
      <c r="AF34" s="11">
        <v>9.4900769456473988</v>
      </c>
      <c r="AG34" s="11">
        <v>9.4889743024880726</v>
      </c>
      <c r="AH34" s="11">
        <v>9.4878465532616403</v>
      </c>
      <c r="AI34" s="11">
        <v>9.4840240424256503</v>
      </c>
      <c r="AJ34" s="11">
        <v>9.4840707793561396</v>
      </c>
      <c r="AK34" s="11">
        <v>9.4716288847917927</v>
      </c>
      <c r="AL34" s="11">
        <v>9.4293498035795746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0.9401943778313594</v>
      </c>
      <c r="N35" s="11">
        <v>0.66499078801284428</v>
      </c>
      <c r="O35" s="11">
        <v>0.62674569101522437</v>
      </c>
      <c r="P35" s="11">
        <v>0.61907638673867926</v>
      </c>
      <c r="Q35" s="11">
        <v>0.65815832123759765</v>
      </c>
      <c r="R35" s="11">
        <v>0.5821506972067142</v>
      </c>
      <c r="S35" s="11">
        <v>0.50523023820106461</v>
      </c>
      <c r="T35" s="11">
        <v>0.56432566900510828</v>
      </c>
      <c r="U35" s="11">
        <v>0.55148498584366923</v>
      </c>
      <c r="V35" s="11">
        <v>0.52557261517291276</v>
      </c>
      <c r="W35" s="11">
        <v>0.62673230960444826</v>
      </c>
      <c r="X35" s="11">
        <v>0.47096528550556294</v>
      </c>
      <c r="Y35" s="11">
        <v>0.46986908376850745</v>
      </c>
      <c r="Z35" s="11">
        <v>0.47135945024653669</v>
      </c>
      <c r="AA35" s="11">
        <v>0.47285277803556341</v>
      </c>
      <c r="AB35" s="11">
        <v>0.47631168058356205</v>
      </c>
      <c r="AC35" s="11">
        <v>0.47947287074239947</v>
      </c>
      <c r="AD35" s="11">
        <v>0.48266049319944365</v>
      </c>
      <c r="AE35" s="11">
        <v>0.48565669339529838</v>
      </c>
      <c r="AF35" s="11">
        <v>0.48898007544448507</v>
      </c>
      <c r="AG35" s="11">
        <v>0.49184401024226837</v>
      </c>
      <c r="AH35" s="11">
        <v>0.49469483674961101</v>
      </c>
      <c r="AI35" s="11">
        <v>0.4977247104247377</v>
      </c>
      <c r="AJ35" s="11">
        <v>0.50125285398761876</v>
      </c>
      <c r="AK35" s="11">
        <v>0.50362177071305692</v>
      </c>
      <c r="AL35" s="11">
        <v>0.50620428766659598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48.443694116589079</v>
      </c>
      <c r="N37" s="87">
        <f t="shared" ref="N37:AL37" si="19">SUM(N38:N39)</f>
        <v>49.500333973206679</v>
      </c>
      <c r="O37" s="87">
        <f t="shared" si="19"/>
        <v>50.574662655845202</v>
      </c>
      <c r="P37" s="87">
        <f t="shared" si="19"/>
        <v>47.902498424798594</v>
      </c>
      <c r="Q37" s="87">
        <f t="shared" si="19"/>
        <v>54.478427173033836</v>
      </c>
      <c r="R37" s="87">
        <f t="shared" si="19"/>
        <v>56.179250393666806</v>
      </c>
      <c r="S37" s="87">
        <f t="shared" si="19"/>
        <v>54.428597413415226</v>
      </c>
      <c r="T37" s="87">
        <f t="shared" si="19"/>
        <v>52.779739785306532</v>
      </c>
      <c r="U37" s="87">
        <f t="shared" si="19"/>
        <v>50.182880862853523</v>
      </c>
      <c r="V37" s="87">
        <f t="shared" si="19"/>
        <v>50.864291073074931</v>
      </c>
      <c r="W37" s="87">
        <f t="shared" si="19"/>
        <v>51.615654381792616</v>
      </c>
      <c r="X37" s="87">
        <f t="shared" si="19"/>
        <v>51.596898828783885</v>
      </c>
      <c r="Y37" s="87">
        <f t="shared" si="19"/>
        <v>51.655660557039653</v>
      </c>
      <c r="Z37" s="87">
        <f t="shared" si="19"/>
        <v>51.848898460972876</v>
      </c>
      <c r="AA37" s="87">
        <f t="shared" si="19"/>
        <v>52.101720134888126</v>
      </c>
      <c r="AB37" s="87">
        <f t="shared" si="19"/>
        <v>52.282039231625951</v>
      </c>
      <c r="AC37" s="87">
        <f t="shared" si="19"/>
        <v>52.405823372124701</v>
      </c>
      <c r="AD37" s="87">
        <f t="shared" si="19"/>
        <v>52.490648425323172</v>
      </c>
      <c r="AE37" s="87">
        <f t="shared" si="19"/>
        <v>52.568736266508417</v>
      </c>
      <c r="AF37" s="87">
        <f t="shared" si="19"/>
        <v>52.654711067091903</v>
      </c>
      <c r="AG37" s="87">
        <f t="shared" si="19"/>
        <v>52.728914700219079</v>
      </c>
      <c r="AH37" s="87">
        <f t="shared" si="19"/>
        <v>52.77665481023994</v>
      </c>
      <c r="AI37" s="87">
        <f t="shared" si="19"/>
        <v>52.785288027230656</v>
      </c>
      <c r="AJ37" s="87">
        <f t="shared" si="19"/>
        <v>52.834871281718002</v>
      </c>
      <c r="AK37" s="87">
        <f t="shared" si="19"/>
        <v>52.862568865288665</v>
      </c>
      <c r="AL37" s="87">
        <f t="shared" si="19"/>
        <v>52.843295042919557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40.909376604646646</v>
      </c>
      <c r="N38" s="11">
        <v>42.010705679764605</v>
      </c>
      <c r="O38" s="11">
        <v>42.9783993786818</v>
      </c>
      <c r="P38" s="11">
        <v>40.391522524422548</v>
      </c>
      <c r="Q38" s="11">
        <v>47.022555434912228</v>
      </c>
      <c r="R38" s="11">
        <v>47.905002120359619</v>
      </c>
      <c r="S38" s="11">
        <v>46.643289242869635</v>
      </c>
      <c r="T38" s="11">
        <v>44.154604502421044</v>
      </c>
      <c r="U38" s="11">
        <v>41.273321895037952</v>
      </c>
      <c r="V38" s="11">
        <v>42.371397183233768</v>
      </c>
      <c r="W38" s="11">
        <v>42.756056972206558</v>
      </c>
      <c r="X38" s="11">
        <v>42.291801200527743</v>
      </c>
      <c r="Y38" s="11">
        <v>42.260148302198537</v>
      </c>
      <c r="Z38" s="11">
        <v>42.345517063927105</v>
      </c>
      <c r="AA38" s="11">
        <v>42.468831680880527</v>
      </c>
      <c r="AB38" s="11">
        <v>42.523452953581831</v>
      </c>
      <c r="AC38" s="11">
        <v>42.536630330550871</v>
      </c>
      <c r="AD38" s="11">
        <v>42.514814648584746</v>
      </c>
      <c r="AE38" s="11">
        <v>42.478182354298163</v>
      </c>
      <c r="AF38" s="11">
        <v>42.438235350637598</v>
      </c>
      <c r="AG38" s="11">
        <v>42.385442919404937</v>
      </c>
      <c r="AH38" s="11">
        <v>42.297134621111148</v>
      </c>
      <c r="AI38" s="11">
        <v>42.172251804290738</v>
      </c>
      <c r="AJ38" s="11">
        <v>42.089549886553556</v>
      </c>
      <c r="AK38" s="11">
        <v>41.990459967111349</v>
      </c>
      <c r="AL38" s="11">
        <v>41.839607514982774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7.5343175119424348</v>
      </c>
      <c r="N39" s="11">
        <v>7.4896282934420757</v>
      </c>
      <c r="O39" s="11">
        <v>7.5962632771634055</v>
      </c>
      <c r="P39" s="11">
        <v>7.5109759003760468</v>
      </c>
      <c r="Q39" s="11">
        <v>7.4558717381216111</v>
      </c>
      <c r="R39" s="11">
        <v>8.2742482733071903</v>
      </c>
      <c r="S39" s="11">
        <v>7.7853081705455924</v>
      </c>
      <c r="T39" s="11">
        <v>8.6251352828854895</v>
      </c>
      <c r="U39" s="11">
        <v>8.9095589678155704</v>
      </c>
      <c r="V39" s="11">
        <v>8.492893889841163</v>
      </c>
      <c r="W39" s="11">
        <v>8.8595974095860566</v>
      </c>
      <c r="X39" s="11">
        <v>9.3050976282561404</v>
      </c>
      <c r="Y39" s="11">
        <v>9.3955122548411154</v>
      </c>
      <c r="Z39" s="11">
        <v>9.5033813970457679</v>
      </c>
      <c r="AA39" s="11">
        <v>9.6328884540076025</v>
      </c>
      <c r="AB39" s="11">
        <v>9.7585862780441204</v>
      </c>
      <c r="AC39" s="11">
        <v>9.8691930415738334</v>
      </c>
      <c r="AD39" s="11">
        <v>9.9758337767384297</v>
      </c>
      <c r="AE39" s="11">
        <v>10.090553912210254</v>
      </c>
      <c r="AF39" s="11">
        <v>10.216475716454305</v>
      </c>
      <c r="AG39" s="11">
        <v>10.343471780814145</v>
      </c>
      <c r="AH39" s="11">
        <v>10.47952018912879</v>
      </c>
      <c r="AI39" s="11">
        <v>10.613036222939916</v>
      </c>
      <c r="AJ39" s="11">
        <v>10.745321395164444</v>
      </c>
      <c r="AK39" s="11">
        <v>10.87210889817732</v>
      </c>
      <c r="AL39" s="11">
        <v>11.003687527936783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37.933368087216735</v>
      </c>
      <c r="N41" s="87">
        <f t="shared" ref="N41" si="20">SUM(N42:N43)</f>
        <v>37.79853137250015</v>
      </c>
      <c r="O41" s="87">
        <f t="shared" ref="O41" si="21">SUM(O42:O43)</f>
        <v>35.983094145065955</v>
      </c>
      <c r="P41" s="87">
        <f t="shared" ref="P41" si="22">SUM(P42:P43)</f>
        <v>41.046716039680305</v>
      </c>
      <c r="Q41" s="87">
        <f t="shared" ref="Q41" si="23">SUM(Q42:Q43)</f>
        <v>38.221723107823699</v>
      </c>
      <c r="R41" s="87">
        <f t="shared" ref="R41" si="24">SUM(R42:R43)</f>
        <v>38.275660553349219</v>
      </c>
      <c r="S41" s="87">
        <f t="shared" ref="S41" si="25">SUM(S42:S43)</f>
        <v>38.735425768478635</v>
      </c>
      <c r="T41" s="87">
        <f t="shared" ref="T41" si="26">SUM(T42:T43)</f>
        <v>40.433467043410516</v>
      </c>
      <c r="U41" s="87">
        <f t="shared" ref="U41" si="27">SUM(U42:U43)</f>
        <v>44.626718539544662</v>
      </c>
      <c r="V41" s="87">
        <f t="shared" ref="V41" si="28">SUM(V42:V43)</f>
        <v>40.239202154568737</v>
      </c>
      <c r="W41" s="87">
        <f t="shared" ref="W41" si="29">SUM(W42:W43)</f>
        <v>35.651185636755315</v>
      </c>
      <c r="X41" s="87">
        <f t="shared" ref="X41" si="30">SUM(X42:X43)</f>
        <v>36.412173960631378</v>
      </c>
      <c r="Y41" s="87">
        <f t="shared" ref="Y41" si="31">SUM(Y42:Y43)</f>
        <v>35.951768370904958</v>
      </c>
      <c r="Z41" s="87">
        <f t="shared" ref="Z41" si="32">SUM(Z42:Z43)</f>
        <v>35.636374623086397</v>
      </c>
      <c r="AA41" s="87">
        <f t="shared" ref="AA41" si="33">SUM(AA42:AA43)</f>
        <v>35.375428966622351</v>
      </c>
      <c r="AB41" s="87">
        <f t="shared" ref="AB41" si="34">SUM(AB42:AB43)</f>
        <v>35.074322526067263</v>
      </c>
      <c r="AC41" s="87">
        <f t="shared" ref="AC41" si="35">SUM(AC42:AC43)</f>
        <v>34.778559618636102</v>
      </c>
      <c r="AD41" s="87">
        <f t="shared" ref="AD41" si="36">SUM(AD42:AD43)</f>
        <v>34.456195394941901</v>
      </c>
      <c r="AE41" s="87">
        <f t="shared" ref="AE41" si="37">SUM(AE42:AE43)</f>
        <v>34.11343348948175</v>
      </c>
      <c r="AF41" s="87">
        <f t="shared" ref="AF41" si="38">SUM(AF42:AF43)</f>
        <v>33.782717283615618</v>
      </c>
      <c r="AG41" s="87">
        <f t="shared" ref="AG41" si="39">SUM(AG42:AG43)</f>
        <v>33.473301613345939</v>
      </c>
      <c r="AH41" s="87">
        <f t="shared" ref="AH41" si="40">SUM(AH42:AH43)</f>
        <v>33.193382646708784</v>
      </c>
      <c r="AI41" s="87">
        <f t="shared" ref="AI41" si="41">SUM(AI42:AI43)</f>
        <v>32.932992921644278</v>
      </c>
      <c r="AJ41" s="87">
        <f t="shared" ref="AJ41" si="42">SUM(AJ42:AJ43)</f>
        <v>32.648695568608069</v>
      </c>
      <c r="AK41" s="87">
        <f t="shared" ref="AK41" si="43">SUM(AK42:AK43)</f>
        <v>32.361449944916934</v>
      </c>
      <c r="AL41" s="87">
        <f t="shared" ref="AL41" si="44">SUM(AL42:AL43)</f>
        <v>32.09050347641633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20.524708548830041</v>
      </c>
      <c r="N42" s="11">
        <v>18.452539498454261</v>
      </c>
      <c r="O42" s="11">
        <v>19.090689812770215</v>
      </c>
      <c r="P42" s="11">
        <v>21.417116471862055</v>
      </c>
      <c r="Q42" s="11">
        <v>20.302536154105468</v>
      </c>
      <c r="R42" s="11">
        <v>20.497099930923987</v>
      </c>
      <c r="S42" s="11">
        <v>19.654787945150186</v>
      </c>
      <c r="T42" s="11">
        <v>20.80054464097509</v>
      </c>
      <c r="U42" s="11">
        <v>21.222373285978694</v>
      </c>
      <c r="V42" s="11">
        <v>18.906034236853177</v>
      </c>
      <c r="W42" s="11">
        <v>16.548158285916536</v>
      </c>
      <c r="X42" s="11">
        <v>17.323937975552859</v>
      </c>
      <c r="Y42" s="11">
        <v>17.145777293674371</v>
      </c>
      <c r="Z42" s="11">
        <v>17.009338147292052</v>
      </c>
      <c r="AA42" s="11">
        <v>16.872219659889026</v>
      </c>
      <c r="AB42" s="11">
        <v>16.690833546897071</v>
      </c>
      <c r="AC42" s="11">
        <v>16.524307029046579</v>
      </c>
      <c r="AD42" s="11">
        <v>16.343812884482954</v>
      </c>
      <c r="AE42" s="11">
        <v>16.150880177437781</v>
      </c>
      <c r="AF42" s="11">
        <v>15.963975136214545</v>
      </c>
      <c r="AG42" s="11">
        <v>15.797486052272225</v>
      </c>
      <c r="AH42" s="11">
        <v>15.637633143394066</v>
      </c>
      <c r="AI42" s="11">
        <v>15.481877149169589</v>
      </c>
      <c r="AJ42" s="11">
        <v>15.317900229513857</v>
      </c>
      <c r="AK42" s="11">
        <v>15.154755719183195</v>
      </c>
      <c r="AL42" s="11">
        <v>15.005377884399907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17.408659538386697</v>
      </c>
      <c r="N43" s="11">
        <v>19.345991874045893</v>
      </c>
      <c r="O43" s="11">
        <v>16.89240433229574</v>
      </c>
      <c r="P43" s="11">
        <v>19.629599567818246</v>
      </c>
      <c r="Q43" s="11">
        <v>17.919186953718231</v>
      </c>
      <c r="R43" s="11">
        <v>17.778560622425232</v>
      </c>
      <c r="S43" s="11">
        <v>19.080637823328448</v>
      </c>
      <c r="T43" s="11">
        <v>19.63292240243543</v>
      </c>
      <c r="U43" s="11">
        <v>23.404345253565968</v>
      </c>
      <c r="V43" s="11">
        <v>21.33316791771556</v>
      </c>
      <c r="W43" s="11">
        <v>19.103027350838783</v>
      </c>
      <c r="X43" s="11">
        <v>19.088235985078519</v>
      </c>
      <c r="Y43" s="11">
        <v>18.805991077230583</v>
      </c>
      <c r="Z43" s="11">
        <v>18.627036475794345</v>
      </c>
      <c r="AA43" s="11">
        <v>18.503209306733321</v>
      </c>
      <c r="AB43" s="11">
        <v>18.383488979170192</v>
      </c>
      <c r="AC43" s="11">
        <v>18.254252589589523</v>
      </c>
      <c r="AD43" s="11">
        <v>18.112382510458946</v>
      </c>
      <c r="AE43" s="11">
        <v>17.962553312043966</v>
      </c>
      <c r="AF43" s="11">
        <v>17.818742147401071</v>
      </c>
      <c r="AG43" s="11">
        <v>17.675815561073712</v>
      </c>
      <c r="AH43" s="11">
        <v>17.555749503314718</v>
      </c>
      <c r="AI43" s="11">
        <v>17.451115772474687</v>
      </c>
      <c r="AJ43" s="11">
        <v>17.330795339094212</v>
      </c>
      <c r="AK43" s="11">
        <v>17.206694225733742</v>
      </c>
      <c r="AL43" s="11">
        <v>17.085125592016425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58.346764961885</v>
      </c>
      <c r="N45" s="87">
        <f t="shared" ref="N45" si="45">SUM(N46:N47)</f>
        <v>56.90796937256632</v>
      </c>
      <c r="O45" s="87">
        <f t="shared" ref="O45" si="46">SUM(O46:O47)</f>
        <v>54.324135830687055</v>
      </c>
      <c r="P45" s="87">
        <f t="shared" ref="P45" si="47">SUM(P46:P47)</f>
        <v>55.58331436212557</v>
      </c>
      <c r="Q45" s="87">
        <f t="shared" ref="Q45" si="48">SUM(Q46:Q47)</f>
        <v>57.01087269136395</v>
      </c>
      <c r="R45" s="87">
        <f t="shared" ref="R45" si="49">SUM(R46:R47)</f>
        <v>60.381229357541621</v>
      </c>
      <c r="S45" s="87">
        <f t="shared" ref="S45" si="50">SUM(S46:S47)</f>
        <v>58.386261625734711</v>
      </c>
      <c r="T45" s="87">
        <f t="shared" ref="T45" si="51">SUM(T46:T47)</f>
        <v>60.976677853020689</v>
      </c>
      <c r="U45" s="87">
        <f t="shared" ref="U45" si="52">SUM(U46:U47)</f>
        <v>57.983559900103131</v>
      </c>
      <c r="V45" s="87">
        <f t="shared" ref="V45" si="53">SUM(V46:V47)</f>
        <v>56.405347735410899</v>
      </c>
      <c r="W45" s="87">
        <f t="shared" ref="W45" si="54">SUM(W46:W47)</f>
        <v>52.700836143092303</v>
      </c>
      <c r="X45" s="87">
        <f t="shared" ref="X45" si="55">SUM(X46:X47)</f>
        <v>53.521728910066656</v>
      </c>
      <c r="Y45" s="87">
        <f t="shared" ref="Y45" si="56">SUM(Y46:Y47)</f>
        <v>52.955339041772433</v>
      </c>
      <c r="Z45" s="87">
        <f t="shared" ref="Z45" si="57">SUM(Z46:Z47)</f>
        <v>52.625509411784826</v>
      </c>
      <c r="AA45" s="87">
        <f t="shared" ref="AA45" si="58">SUM(AA46:AA47)</f>
        <v>52.454783563291194</v>
      </c>
      <c r="AB45" s="87">
        <f t="shared" ref="AB45" si="59">SUM(AB46:AB47)</f>
        <v>52.310248694930586</v>
      </c>
      <c r="AC45" s="87">
        <f t="shared" ref="AC45" si="60">SUM(AC46:AC47)</f>
        <v>52.182916175922841</v>
      </c>
      <c r="AD45" s="87">
        <f t="shared" ref="AD45" si="61">SUM(AD46:AD47)</f>
        <v>52.061528225813362</v>
      </c>
      <c r="AE45" s="87">
        <f t="shared" ref="AE45" si="62">SUM(AE46:AE47)</f>
        <v>51.956366630619428</v>
      </c>
      <c r="AF45" s="87">
        <f t="shared" ref="AF45" si="63">SUM(AF46:AF47)</f>
        <v>51.856648082184947</v>
      </c>
      <c r="AG45" s="87">
        <f t="shared" ref="AG45" si="64">SUM(AG46:AG47)</f>
        <v>51.769724545835594</v>
      </c>
      <c r="AH45" s="87">
        <f t="shared" ref="AH45" si="65">SUM(AH46:AH47)</f>
        <v>51.677285119720146</v>
      </c>
      <c r="AI45" s="87">
        <f t="shared" ref="AI45" si="66">SUM(AI46:AI47)</f>
        <v>51.605034164585163</v>
      </c>
      <c r="AJ45" s="87">
        <f t="shared" ref="AJ45" si="67">SUM(AJ46:AJ47)</f>
        <v>51.519383227767996</v>
      </c>
      <c r="AK45" s="87">
        <f t="shared" ref="AK45" si="68">SUM(AK46:AK47)</f>
        <v>51.423657598446439</v>
      </c>
      <c r="AL45" s="87">
        <f t="shared" ref="AL45" si="69">SUM(AL46:AL47)</f>
        <v>51.316808493181867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7.8377391805773833</v>
      </c>
      <c r="N46" s="11">
        <v>7.7636704848301958</v>
      </c>
      <c r="O46" s="11">
        <v>7.4834317897554685</v>
      </c>
      <c r="P46" s="11">
        <v>7.7825401778549113</v>
      </c>
      <c r="Q46" s="11">
        <v>8.7858675603967047</v>
      </c>
      <c r="R46" s="11">
        <v>8.7079014188987074</v>
      </c>
      <c r="S46" s="11">
        <v>8.4123452358504789</v>
      </c>
      <c r="T46" s="11">
        <v>8.0713339828674329</v>
      </c>
      <c r="U46" s="11">
        <v>8.6790593158713261</v>
      </c>
      <c r="V46" s="11">
        <v>7.6248517810092729</v>
      </c>
      <c r="W46" s="11">
        <v>6.6571559097656925</v>
      </c>
      <c r="X46" s="11">
        <v>10.819829840775565</v>
      </c>
      <c r="Y46" s="11">
        <v>10.906896071994</v>
      </c>
      <c r="Z46" s="11">
        <v>11.011448218680419</v>
      </c>
      <c r="AA46" s="11">
        <v>11.146654972870772</v>
      </c>
      <c r="AB46" s="11">
        <v>11.281650083798207</v>
      </c>
      <c r="AC46" s="11">
        <v>11.417634687272201</v>
      </c>
      <c r="AD46" s="11">
        <v>11.561601385970175</v>
      </c>
      <c r="AE46" s="11">
        <v>11.681804153790068</v>
      </c>
      <c r="AF46" s="11">
        <v>11.805652578261485</v>
      </c>
      <c r="AG46" s="11">
        <v>11.93750220386913</v>
      </c>
      <c r="AH46" s="11">
        <v>12.067817615087575</v>
      </c>
      <c r="AI46" s="11">
        <v>12.193314125516896</v>
      </c>
      <c r="AJ46" s="11">
        <v>12.319863541267054</v>
      </c>
      <c r="AK46" s="11">
        <v>12.451301674605263</v>
      </c>
      <c r="AL46" s="11">
        <v>12.585637080611781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50.509025781307621</v>
      </c>
      <c r="N47" s="11">
        <v>49.144298887736127</v>
      </c>
      <c r="O47" s="11">
        <v>46.840704040931584</v>
      </c>
      <c r="P47" s="11">
        <v>47.800774184270658</v>
      </c>
      <c r="Q47" s="11">
        <v>48.225005130967247</v>
      </c>
      <c r="R47" s="11">
        <v>51.673327938642913</v>
      </c>
      <c r="S47" s="11">
        <v>49.973916389884231</v>
      </c>
      <c r="T47" s="11">
        <v>52.90534387015326</v>
      </c>
      <c r="U47" s="11">
        <v>49.304500584231803</v>
      </c>
      <c r="V47" s="11">
        <v>48.780495954401623</v>
      </c>
      <c r="W47" s="11">
        <v>46.043680233326612</v>
      </c>
      <c r="X47" s="11">
        <v>42.701899069291095</v>
      </c>
      <c r="Y47" s="11">
        <v>42.048442969778435</v>
      </c>
      <c r="Z47" s="11">
        <v>41.614061193104405</v>
      </c>
      <c r="AA47" s="11">
        <v>41.308128590420424</v>
      </c>
      <c r="AB47" s="11">
        <v>41.028598611132381</v>
      </c>
      <c r="AC47" s="11">
        <v>40.765281488650636</v>
      </c>
      <c r="AD47" s="11">
        <v>40.499926839843191</v>
      </c>
      <c r="AE47" s="11">
        <v>40.27456247682936</v>
      </c>
      <c r="AF47" s="11">
        <v>40.05099550392346</v>
      </c>
      <c r="AG47" s="11">
        <v>39.832222341966464</v>
      </c>
      <c r="AH47" s="11">
        <v>39.609467504632569</v>
      </c>
      <c r="AI47" s="11">
        <v>39.411720039068264</v>
      </c>
      <c r="AJ47" s="11">
        <v>39.199519686500942</v>
      </c>
      <c r="AK47" s="11">
        <v>38.972355923841178</v>
      </c>
      <c r="AL47" s="11">
        <v>38.731171412570085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466.27600000000007</v>
      </c>
      <c r="N49" s="87">
        <f t="shared" si="70"/>
        <v>465.64100000000019</v>
      </c>
      <c r="O49" s="87">
        <f t="shared" si="70"/>
        <v>453.79499999999996</v>
      </c>
      <c r="P49" s="87">
        <f t="shared" si="70"/>
        <v>462.21599999999967</v>
      </c>
      <c r="Q49" s="87">
        <f t="shared" si="70"/>
        <v>475.66799999999972</v>
      </c>
      <c r="R49" s="87">
        <f t="shared" si="70"/>
        <v>489.71100000000001</v>
      </c>
      <c r="S49" s="87">
        <f t="shared" si="70"/>
        <v>465.2949999999999</v>
      </c>
      <c r="T49" s="87">
        <f t="shared" si="70"/>
        <v>476.60800000000017</v>
      </c>
      <c r="U49" s="87">
        <f t="shared" si="70"/>
        <v>485.81200000000013</v>
      </c>
      <c r="V49" s="87">
        <f t="shared" si="70"/>
        <v>483.57499999999976</v>
      </c>
      <c r="W49" s="87">
        <f t="shared" si="70"/>
        <v>478.92600000000016</v>
      </c>
      <c r="X49" s="87">
        <f t="shared" si="70"/>
        <v>478.94399999999979</v>
      </c>
      <c r="Y49" s="87">
        <f t="shared" si="70"/>
        <v>478.74299999999982</v>
      </c>
      <c r="Z49" s="87">
        <f t="shared" si="70"/>
        <v>479.6960000000002</v>
      </c>
      <c r="AA49" s="87">
        <f t="shared" si="70"/>
        <v>481.33799999999985</v>
      </c>
      <c r="AB49" s="87">
        <f t="shared" si="70"/>
        <v>482.75099999999975</v>
      </c>
      <c r="AC49" s="87">
        <f t="shared" si="70"/>
        <v>483.77099999999984</v>
      </c>
      <c r="AD49" s="87">
        <f t="shared" si="70"/>
        <v>484.64000000000044</v>
      </c>
      <c r="AE49" s="87">
        <f t="shared" ref="AE49:AL49" si="71">SUM(AE5,AE9,AE15,AE22,AE26,AE32,AE37,AE41,AE45)</f>
        <v>485.52599999999984</v>
      </c>
      <c r="AF49" s="87">
        <f t="shared" si="71"/>
        <v>486.41700000000037</v>
      </c>
      <c r="AG49" s="87">
        <f t="shared" si="71"/>
        <v>487.49199999999996</v>
      </c>
      <c r="AH49" s="87">
        <f t="shared" si="71"/>
        <v>488.52199999999976</v>
      </c>
      <c r="AI49" s="87">
        <f t="shared" si="71"/>
        <v>489.55799999999971</v>
      </c>
      <c r="AJ49" s="87">
        <f t="shared" si="71"/>
        <v>490.6429999999998</v>
      </c>
      <c r="AK49" s="87">
        <f t="shared" si="71"/>
        <v>491.71300000000036</v>
      </c>
      <c r="AL49" s="87">
        <f t="shared" si="71"/>
        <v>492.77800000000013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6.4689934707320776E-2</v>
      </c>
      <c r="N52" s="337">
        <f t="shared" si="73"/>
        <v>7.0709133600496771E-2</v>
      </c>
      <c r="O52" s="337">
        <f t="shared" si="73"/>
        <v>7.2165738292083753E-2</v>
      </c>
      <c r="P52" s="337">
        <f t="shared" si="73"/>
        <v>7.4831469961738839E-2</v>
      </c>
      <c r="Q52" s="337">
        <f t="shared" si="73"/>
        <v>7.095841172389919E-2</v>
      </c>
      <c r="R52" s="337">
        <f t="shared" si="73"/>
        <v>7.3525417975637122E-2</v>
      </c>
      <c r="S52" s="337">
        <f t="shared" si="73"/>
        <v>7.0556265212215988E-2</v>
      </c>
      <c r="T52" s="337">
        <f t="shared" si="73"/>
        <v>7.2833691226201619E-2</v>
      </c>
      <c r="U52" s="337">
        <f t="shared" si="73"/>
        <v>7.5485328661962059E-2</v>
      </c>
      <c r="V52" s="337">
        <f t="shared" si="73"/>
        <v>8.2650403085965218E-2</v>
      </c>
      <c r="W52" s="337">
        <f t="shared" si="73"/>
        <v>8.4294053229952121E-2</v>
      </c>
      <c r="X52" s="337">
        <f t="shared" si="73"/>
        <v>7.6221237050446575E-2</v>
      </c>
      <c r="Y52" s="337">
        <f t="shared" si="73"/>
        <v>7.6565366566053436E-2</v>
      </c>
      <c r="Z52" s="337">
        <f t="shared" si="73"/>
        <v>7.7052323205094808E-2</v>
      </c>
      <c r="AA52" s="337">
        <f t="shared" si="73"/>
        <v>7.759053296977389E-2</v>
      </c>
      <c r="AB52" s="337">
        <f t="shared" si="73"/>
        <v>7.8137183077585437E-2</v>
      </c>
      <c r="AC52" s="337">
        <f t="shared" si="73"/>
        <v>7.8685595280454781E-2</v>
      </c>
      <c r="AD52" s="337">
        <f t="shared" si="73"/>
        <v>7.9287349183070066E-2</v>
      </c>
      <c r="AE52" s="337">
        <f t="shared" ref="AE52:AL52" si="74">AE5/AE$49</f>
        <v>7.9912599483063243E-2</v>
      </c>
      <c r="AF52" s="337">
        <f t="shared" si="74"/>
        <v>8.0521060776832062E-2</v>
      </c>
      <c r="AG52" s="337">
        <f t="shared" si="74"/>
        <v>8.1129003363392238E-2</v>
      </c>
      <c r="AH52" s="337">
        <f t="shared" si="74"/>
        <v>8.1831553706800217E-2</v>
      </c>
      <c r="AI52" s="337">
        <f t="shared" si="74"/>
        <v>8.2617596757550482E-2</v>
      </c>
      <c r="AJ52" s="337">
        <f t="shared" si="74"/>
        <v>8.3236466564942727E-2</v>
      </c>
      <c r="AK52" s="337">
        <f t="shared" si="74"/>
        <v>8.382074402514543E-2</v>
      </c>
      <c r="AL52" s="337">
        <f t="shared" si="74"/>
        <v>8.3980896725080287E-2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4.0885358768660937E-2</v>
      </c>
      <c r="N53" s="336">
        <f t="shared" si="75"/>
        <v>4.4011154716266598E-2</v>
      </c>
      <c r="O53" s="336">
        <f t="shared" si="75"/>
        <v>4.4818914837131435E-2</v>
      </c>
      <c r="P53" s="336">
        <f t="shared" si="75"/>
        <v>4.645770623114439E-2</v>
      </c>
      <c r="Q53" s="336">
        <f t="shared" si="75"/>
        <v>4.3110428743288028E-2</v>
      </c>
      <c r="R53" s="336">
        <f t="shared" si="75"/>
        <v>4.4378717505458243E-2</v>
      </c>
      <c r="S53" s="336">
        <f t="shared" si="75"/>
        <v>4.615782721869896E-2</v>
      </c>
      <c r="T53" s="336">
        <f t="shared" si="75"/>
        <v>4.7135564023495703E-2</v>
      </c>
      <c r="U53" s="336">
        <f t="shared" si="75"/>
        <v>4.9368511066468418E-2</v>
      </c>
      <c r="V53" s="336">
        <f t="shared" si="75"/>
        <v>5.1043993002812822E-2</v>
      </c>
      <c r="W53" s="336">
        <f t="shared" si="75"/>
        <v>5.323284508095532E-2</v>
      </c>
      <c r="X53" s="336">
        <f t="shared" si="75"/>
        <v>4.6057530720999225E-2</v>
      </c>
      <c r="Y53" s="336">
        <f t="shared" si="75"/>
        <v>4.6187856742616946E-2</v>
      </c>
      <c r="Z53" s="336">
        <f t="shared" si="75"/>
        <v>4.6386623055856169E-2</v>
      </c>
      <c r="AA53" s="336">
        <f t="shared" si="75"/>
        <v>4.6591808327615912E-2</v>
      </c>
      <c r="AB53" s="336">
        <f t="shared" si="75"/>
        <v>4.6800346631646644E-2</v>
      </c>
      <c r="AC53" s="336">
        <f t="shared" si="75"/>
        <v>4.7019538904329632E-2</v>
      </c>
      <c r="AD53" s="336">
        <f t="shared" si="75"/>
        <v>4.7264854614767024E-2</v>
      </c>
      <c r="AE53" s="336">
        <f t="shared" ref="AE53:AL53" si="76">AE6/AE$49</f>
        <v>4.7522582079284323E-2</v>
      </c>
      <c r="AF53" s="336">
        <f t="shared" si="76"/>
        <v>4.7767687939072219E-2</v>
      </c>
      <c r="AG53" s="336">
        <f t="shared" si="76"/>
        <v>4.8012235086624229E-2</v>
      </c>
      <c r="AH53" s="336">
        <f t="shared" si="76"/>
        <v>4.8300895603043355E-2</v>
      </c>
      <c r="AI53" s="336">
        <f t="shared" si="76"/>
        <v>4.8633183017365397E-2</v>
      </c>
      <c r="AJ53" s="336">
        <f t="shared" si="76"/>
        <v>4.8890242144882044E-2</v>
      </c>
      <c r="AK53" s="336">
        <f t="shared" si="76"/>
        <v>4.9153931697382247E-2</v>
      </c>
      <c r="AL53" s="336">
        <f t="shared" si="76"/>
        <v>4.9332955377555679E-2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2.3804575938659835E-2</v>
      </c>
      <c r="N54" s="336">
        <f t="shared" si="77"/>
        <v>2.6697978884230183E-2</v>
      </c>
      <c r="O54" s="336">
        <f t="shared" si="77"/>
        <v>2.7346823454952322E-2</v>
      </c>
      <c r="P54" s="336">
        <f t="shared" si="77"/>
        <v>2.837376373059446E-2</v>
      </c>
      <c r="Q54" s="336">
        <f t="shared" si="77"/>
        <v>2.7847982980611162E-2</v>
      </c>
      <c r="R54" s="336">
        <f t="shared" si="77"/>
        <v>2.9146700470178873E-2</v>
      </c>
      <c r="S54" s="336">
        <f t="shared" si="77"/>
        <v>2.439843799351701E-2</v>
      </c>
      <c r="T54" s="336">
        <f t="shared" si="77"/>
        <v>2.5698127202705919E-2</v>
      </c>
      <c r="U54" s="336">
        <f t="shared" si="77"/>
        <v>2.6116817595493641E-2</v>
      </c>
      <c r="V54" s="336">
        <f t="shared" si="77"/>
        <v>3.1606410083152396E-2</v>
      </c>
      <c r="W54" s="336">
        <f t="shared" si="77"/>
        <v>3.1061208148996797E-2</v>
      </c>
      <c r="X54" s="336">
        <f t="shared" si="77"/>
        <v>3.0163706329447353E-2</v>
      </c>
      <c r="Y54" s="336">
        <f t="shared" si="77"/>
        <v>3.0377509823436486E-2</v>
      </c>
      <c r="Z54" s="336">
        <f t="shared" si="77"/>
        <v>3.0665700149238632E-2</v>
      </c>
      <c r="AA54" s="336">
        <f t="shared" si="77"/>
        <v>3.0998724642157974E-2</v>
      </c>
      <c r="AB54" s="336">
        <f t="shared" si="77"/>
        <v>3.1336836445938786E-2</v>
      </c>
      <c r="AC54" s="336">
        <f t="shared" si="77"/>
        <v>3.166605637612515E-2</v>
      </c>
      <c r="AD54" s="336">
        <f t="shared" si="77"/>
        <v>3.2022494568303049E-2</v>
      </c>
      <c r="AE54" s="336">
        <f t="shared" ref="AE54:AL54" si="78">AE7/AE$49</f>
        <v>3.2390017403778927E-2</v>
      </c>
      <c r="AF54" s="336">
        <f t="shared" si="78"/>
        <v>3.2753372837759843E-2</v>
      </c>
      <c r="AG54" s="336">
        <f t="shared" si="78"/>
        <v>3.3116768276768016E-2</v>
      </c>
      <c r="AH54" s="336">
        <f t="shared" si="78"/>
        <v>3.3530658103756855E-2</v>
      </c>
      <c r="AI54" s="336">
        <f t="shared" si="78"/>
        <v>3.3984413740185099E-2</v>
      </c>
      <c r="AJ54" s="336">
        <f t="shared" si="78"/>
        <v>3.4346224420060689E-2</v>
      </c>
      <c r="AK54" s="336">
        <f t="shared" si="78"/>
        <v>3.4666812327763183E-2</v>
      </c>
      <c r="AL54" s="336">
        <f t="shared" si="78"/>
        <v>3.4647941347524601E-2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0.18194858548932119</v>
      </c>
      <c r="N56" s="337">
        <f t="shared" si="79"/>
        <v>0.17916827818020364</v>
      </c>
      <c r="O56" s="337">
        <f t="shared" si="79"/>
        <v>0.18750330597904313</v>
      </c>
      <c r="P56" s="337">
        <f t="shared" si="79"/>
        <v>0.18072500082048343</v>
      </c>
      <c r="Q56" s="337">
        <f t="shared" si="79"/>
        <v>0.18328998376551925</v>
      </c>
      <c r="R56" s="337">
        <f t="shared" si="79"/>
        <v>0.18403768066333126</v>
      </c>
      <c r="S56" s="337">
        <f t="shared" si="79"/>
        <v>0.18513888757817101</v>
      </c>
      <c r="T56" s="337">
        <f t="shared" si="79"/>
        <v>0.18289402875855171</v>
      </c>
      <c r="U56" s="337">
        <f t="shared" si="79"/>
        <v>0.18770257848190394</v>
      </c>
      <c r="V56" s="337">
        <f t="shared" si="79"/>
        <v>0.19206680565881182</v>
      </c>
      <c r="W56" s="337">
        <f t="shared" si="79"/>
        <v>0.20715976765500657</v>
      </c>
      <c r="X56" s="337">
        <f t="shared" si="79"/>
        <v>0.21020697741528593</v>
      </c>
      <c r="Y56" s="337">
        <f t="shared" si="79"/>
        <v>0.21265688518807938</v>
      </c>
      <c r="Z56" s="337">
        <f t="shared" si="79"/>
        <v>0.21461971914348624</v>
      </c>
      <c r="AA56" s="337">
        <f t="shared" si="79"/>
        <v>0.21639551055609116</v>
      </c>
      <c r="AB56" s="337">
        <f t="shared" si="79"/>
        <v>0.21795302695406951</v>
      </c>
      <c r="AC56" s="337">
        <f t="shared" si="79"/>
        <v>0.21951288909200406</v>
      </c>
      <c r="AD56" s="337">
        <f t="shared" si="79"/>
        <v>0.22111636502293894</v>
      </c>
      <c r="AE56" s="337">
        <f t="shared" ref="AE56:AL56" si="80">AE9/AE$49</f>
        <v>0.22268783454379201</v>
      </c>
      <c r="AF56" s="337">
        <f t="shared" si="80"/>
        <v>0.22421984275996731</v>
      </c>
      <c r="AG56" s="337">
        <f t="shared" si="80"/>
        <v>0.22578193755686196</v>
      </c>
      <c r="AH56" s="337">
        <f t="shared" si="80"/>
        <v>0.22743197871196952</v>
      </c>
      <c r="AI56" s="337">
        <f t="shared" si="80"/>
        <v>0.22905938015946767</v>
      </c>
      <c r="AJ56" s="337">
        <f t="shared" si="80"/>
        <v>0.2306524307528155</v>
      </c>
      <c r="AK56" s="337">
        <f t="shared" si="80"/>
        <v>0.23224380186872617</v>
      </c>
      <c r="AL56" s="337">
        <f t="shared" si="80"/>
        <v>0.23369181529642433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4.4310970768593604E-2</v>
      </c>
      <c r="N57" s="336">
        <f t="shared" si="81"/>
        <v>4.2941232606485177E-2</v>
      </c>
      <c r="O57" s="336">
        <f t="shared" si="81"/>
        <v>4.4057491979276164E-2</v>
      </c>
      <c r="P57" s="336">
        <f t="shared" si="81"/>
        <v>4.2628187984085388E-2</v>
      </c>
      <c r="Q57" s="336">
        <f t="shared" si="81"/>
        <v>4.2410526080211404E-2</v>
      </c>
      <c r="R57" s="336">
        <f t="shared" si="81"/>
        <v>4.375237936119504E-2</v>
      </c>
      <c r="S57" s="336">
        <f t="shared" si="81"/>
        <v>4.4091806701950211E-2</v>
      </c>
      <c r="T57" s="336">
        <f t="shared" si="81"/>
        <v>4.3567604610498384E-2</v>
      </c>
      <c r="U57" s="336">
        <f t="shared" si="81"/>
        <v>4.6540523112757061E-2</v>
      </c>
      <c r="V57" s="336">
        <f t="shared" si="81"/>
        <v>4.627138582366868E-2</v>
      </c>
      <c r="W57" s="336">
        <f t="shared" si="81"/>
        <v>4.8995064549998045E-2</v>
      </c>
      <c r="X57" s="336">
        <f t="shared" si="81"/>
        <v>5.6703757493101019E-2</v>
      </c>
      <c r="Y57" s="336">
        <f t="shared" si="81"/>
        <v>5.7217834874405925E-2</v>
      </c>
      <c r="Z57" s="336">
        <f t="shared" si="81"/>
        <v>5.7787029898331524E-2</v>
      </c>
      <c r="AA57" s="336">
        <f t="shared" si="81"/>
        <v>5.8371447756345438E-2</v>
      </c>
      <c r="AB57" s="336">
        <f t="shared" si="81"/>
        <v>5.8912453455620885E-2</v>
      </c>
      <c r="AC57" s="336">
        <f t="shared" si="81"/>
        <v>5.9444912200808574E-2</v>
      </c>
      <c r="AD57" s="336">
        <f t="shared" si="81"/>
        <v>5.9998963529759482E-2</v>
      </c>
      <c r="AE57" s="336">
        <f t="shared" ref="AE57:AL57" si="82">AE10/AE$49</f>
        <v>6.0576140112526204E-2</v>
      </c>
      <c r="AF57" s="336">
        <f t="shared" si="82"/>
        <v>6.1144898211364457E-2</v>
      </c>
      <c r="AG57" s="336">
        <f t="shared" si="82"/>
        <v>6.1728807699027298E-2</v>
      </c>
      <c r="AH57" s="336">
        <f t="shared" si="82"/>
        <v>6.2317539799372809E-2</v>
      </c>
      <c r="AI57" s="336">
        <f t="shared" si="82"/>
        <v>6.2911892321482754E-2</v>
      </c>
      <c r="AJ57" s="336">
        <f t="shared" si="82"/>
        <v>6.3498270815897775E-2</v>
      </c>
      <c r="AK57" s="336">
        <f t="shared" si="82"/>
        <v>6.4104959806523046E-2</v>
      </c>
      <c r="AL57" s="336">
        <f t="shared" si="82"/>
        <v>6.4694371114124752E-2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North East</v>
      </c>
      <c r="L58" s="232" t="str">
        <f>'Occ T3'!A13</f>
        <v>22 Health professionals</v>
      </c>
      <c r="M58" s="336">
        <f t="shared" ref="M58:AD58" si="83">M11/M$49</f>
        <v>4.933601031447242E-2</v>
      </c>
      <c r="N58" s="336">
        <f t="shared" si="83"/>
        <v>4.9313519808897859E-2</v>
      </c>
      <c r="O58" s="336">
        <f t="shared" si="83"/>
        <v>5.2939725075801726E-2</v>
      </c>
      <c r="P58" s="336">
        <f t="shared" si="83"/>
        <v>5.3822957697816018E-2</v>
      </c>
      <c r="Q58" s="336">
        <f t="shared" si="83"/>
        <v>5.8054846269120233E-2</v>
      </c>
      <c r="R58" s="336">
        <f t="shared" si="83"/>
        <v>5.6303998384942468E-2</v>
      </c>
      <c r="S58" s="336">
        <f t="shared" si="83"/>
        <v>5.6312738005523284E-2</v>
      </c>
      <c r="T58" s="336">
        <f t="shared" si="83"/>
        <v>5.7640878405551148E-2</v>
      </c>
      <c r="U58" s="336">
        <f t="shared" si="83"/>
        <v>5.6426027990118782E-2</v>
      </c>
      <c r="V58" s="336">
        <f t="shared" si="83"/>
        <v>5.7582267612483286E-2</v>
      </c>
      <c r="W58" s="336">
        <f t="shared" si="83"/>
        <v>6.0701811161012545E-2</v>
      </c>
      <c r="X58" s="336">
        <f t="shared" si="83"/>
        <v>5.7739338986525002E-2</v>
      </c>
      <c r="Y58" s="336">
        <f t="shared" si="83"/>
        <v>5.8387119403944331E-2</v>
      </c>
      <c r="Z58" s="336">
        <f t="shared" si="83"/>
        <v>5.8935474553988967E-2</v>
      </c>
      <c r="AA58" s="336">
        <f t="shared" si="83"/>
        <v>5.9363036471675061E-2</v>
      </c>
      <c r="AB58" s="336">
        <f t="shared" si="83"/>
        <v>5.9760721847608805E-2</v>
      </c>
      <c r="AC58" s="336">
        <f t="shared" si="83"/>
        <v>6.015903329819848E-2</v>
      </c>
      <c r="AD58" s="336">
        <f t="shared" si="83"/>
        <v>6.0526190960451302E-2</v>
      </c>
      <c r="AE58" s="336">
        <f t="shared" ref="AE58:AL58" si="84">AE11/AE$49</f>
        <v>6.0817603559274458E-2</v>
      </c>
      <c r="AF58" s="336">
        <f t="shared" si="84"/>
        <v>6.1092702444992784E-2</v>
      </c>
      <c r="AG58" s="336">
        <f t="shared" si="84"/>
        <v>6.1362868218858529E-2</v>
      </c>
      <c r="AH58" s="336">
        <f t="shared" si="84"/>
        <v>6.1678425729130314E-2</v>
      </c>
      <c r="AI58" s="336">
        <f t="shared" si="84"/>
        <v>6.199397750937654E-2</v>
      </c>
      <c r="AJ58" s="336">
        <f t="shared" si="84"/>
        <v>6.2302539114375242E-2</v>
      </c>
      <c r="AK58" s="336">
        <f t="shared" si="84"/>
        <v>6.2582164125670359E-2</v>
      </c>
      <c r="AL58" s="336">
        <f t="shared" si="84"/>
        <v>6.277553037698308E-2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4.2590545155673329E-2</v>
      </c>
      <c r="N59" s="336">
        <f t="shared" si="85"/>
        <v>4.4507270019955185E-2</v>
      </c>
      <c r="O59" s="336">
        <f t="shared" si="85"/>
        <v>5.0449880247392213E-2</v>
      </c>
      <c r="P59" s="336">
        <f t="shared" si="85"/>
        <v>4.2366697770046112E-2</v>
      </c>
      <c r="Q59" s="336">
        <f t="shared" si="85"/>
        <v>4.2475718133104912E-2</v>
      </c>
      <c r="R59" s="336">
        <f t="shared" si="85"/>
        <v>4.3031923713115809E-2</v>
      </c>
      <c r="S59" s="336">
        <f t="shared" si="85"/>
        <v>4.3014603154279511E-2</v>
      </c>
      <c r="T59" s="336">
        <f t="shared" si="85"/>
        <v>4.1605601529852293E-2</v>
      </c>
      <c r="U59" s="336">
        <f t="shared" si="85"/>
        <v>4.2122307146301143E-2</v>
      </c>
      <c r="V59" s="336">
        <f t="shared" si="85"/>
        <v>4.3560281677869107E-2</v>
      </c>
      <c r="W59" s="336">
        <f t="shared" si="85"/>
        <v>4.6196057945865489E-2</v>
      </c>
      <c r="X59" s="336">
        <f t="shared" si="85"/>
        <v>4.5239649353906196E-2</v>
      </c>
      <c r="Y59" s="336">
        <f t="shared" si="85"/>
        <v>4.6350779416574284E-2</v>
      </c>
      <c r="Z59" s="336">
        <f t="shared" si="85"/>
        <v>4.6810954831048079E-2</v>
      </c>
      <c r="AA59" s="336">
        <f t="shared" si="85"/>
        <v>4.7179535726234081E-2</v>
      </c>
      <c r="AB59" s="336">
        <f t="shared" si="85"/>
        <v>4.7363077808123863E-2</v>
      </c>
      <c r="AC59" s="336">
        <f t="shared" si="85"/>
        <v>4.7528538359699217E-2</v>
      </c>
      <c r="AD59" s="336">
        <f t="shared" si="85"/>
        <v>4.7735362248792018E-2</v>
      </c>
      <c r="AE59" s="336">
        <f t="shared" ref="AE59:AL59" si="86">AE12/AE$49</f>
        <v>4.7928983339968749E-2</v>
      </c>
      <c r="AF59" s="336">
        <f t="shared" si="86"/>
        <v>4.8108207761144606E-2</v>
      </c>
      <c r="AG59" s="336">
        <f t="shared" si="86"/>
        <v>4.8281581156814371E-2</v>
      </c>
      <c r="AH59" s="336">
        <f t="shared" si="86"/>
        <v>4.8472025435957231E-2</v>
      </c>
      <c r="AI59" s="336">
        <f t="shared" si="86"/>
        <v>4.8662099460902816E-2</v>
      </c>
      <c r="AJ59" s="336">
        <f t="shared" si="86"/>
        <v>4.8844590746093812E-2</v>
      </c>
      <c r="AK59" s="336">
        <f t="shared" si="86"/>
        <v>4.9022654656156781E-2</v>
      </c>
      <c r="AL59" s="336">
        <f t="shared" si="86"/>
        <v>4.9194468194084739E-2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4.5711059250581852E-2</v>
      </c>
      <c r="N60" s="336">
        <f t="shared" si="87"/>
        <v>4.2406255744865444E-2</v>
      </c>
      <c r="O60" s="336">
        <f t="shared" si="87"/>
        <v>4.005620867657303E-2</v>
      </c>
      <c r="P60" s="336">
        <f t="shared" si="87"/>
        <v>4.1907157368535897E-2</v>
      </c>
      <c r="Q60" s="336">
        <f t="shared" si="87"/>
        <v>4.0348893283082686E-2</v>
      </c>
      <c r="R60" s="336">
        <f t="shared" si="87"/>
        <v>4.0949379204077964E-2</v>
      </c>
      <c r="S60" s="336">
        <f t="shared" si="87"/>
        <v>4.1719739716418021E-2</v>
      </c>
      <c r="T60" s="336">
        <f t="shared" si="87"/>
        <v>4.007994421264989E-2</v>
      </c>
      <c r="U60" s="336">
        <f t="shared" si="87"/>
        <v>4.2613720232726957E-2</v>
      </c>
      <c r="V60" s="336">
        <f t="shared" si="87"/>
        <v>4.4652870544790751E-2</v>
      </c>
      <c r="W60" s="336">
        <f t="shared" si="87"/>
        <v>5.1266833998130486E-2</v>
      </c>
      <c r="X60" s="336">
        <f t="shared" si="87"/>
        <v>5.0524231581753724E-2</v>
      </c>
      <c r="Y60" s="336">
        <f t="shared" si="87"/>
        <v>5.0701151493154822E-2</v>
      </c>
      <c r="Z60" s="336">
        <f t="shared" si="87"/>
        <v>5.1086259860117653E-2</v>
      </c>
      <c r="AA60" s="336">
        <f t="shared" si="87"/>
        <v>5.1481490601836592E-2</v>
      </c>
      <c r="AB60" s="336">
        <f t="shared" si="87"/>
        <v>5.1916773842715973E-2</v>
      </c>
      <c r="AC60" s="336">
        <f t="shared" si="87"/>
        <v>5.2380405233297775E-2</v>
      </c>
      <c r="AD60" s="336">
        <f t="shared" si="87"/>
        <v>5.285584828393617E-2</v>
      </c>
      <c r="AE60" s="336">
        <f t="shared" ref="AE60:AL60" si="88">AE13/AE$49</f>
        <v>5.3365107532022567E-2</v>
      </c>
      <c r="AF60" s="336">
        <f t="shared" si="88"/>
        <v>5.3874034342465467E-2</v>
      </c>
      <c r="AG60" s="336">
        <f t="shared" si="88"/>
        <v>5.4408680482161742E-2</v>
      </c>
      <c r="AH60" s="336">
        <f t="shared" si="88"/>
        <v>5.4963987747509185E-2</v>
      </c>
      <c r="AI60" s="336">
        <f t="shared" si="88"/>
        <v>5.5491410867705558E-2</v>
      </c>
      <c r="AJ60" s="336">
        <f t="shared" si="88"/>
        <v>5.6007030076448645E-2</v>
      </c>
      <c r="AK60" s="336">
        <f t="shared" si="88"/>
        <v>5.6534023280375996E-2</v>
      </c>
      <c r="AL60" s="336">
        <f t="shared" si="88"/>
        <v>5.7027445611231783E-2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0.10783426786712601</v>
      </c>
      <c r="N62" s="337">
        <f t="shared" si="89"/>
        <v>0.10763492299029706</v>
      </c>
      <c r="O62" s="337">
        <f t="shared" si="89"/>
        <v>0.10960420481119988</v>
      </c>
      <c r="P62" s="337">
        <f t="shared" si="89"/>
        <v>0.10926699891154389</v>
      </c>
      <c r="Q62" s="337">
        <f t="shared" si="89"/>
        <v>0.10631947925294971</v>
      </c>
      <c r="R62" s="337">
        <f t="shared" si="89"/>
        <v>0.10525988782033065</v>
      </c>
      <c r="S62" s="337">
        <f t="shared" si="89"/>
        <v>0.10607203377319156</v>
      </c>
      <c r="T62" s="337">
        <f t="shared" si="89"/>
        <v>0.10800469545160948</v>
      </c>
      <c r="U62" s="337">
        <f t="shared" si="89"/>
        <v>0.11038131259057199</v>
      </c>
      <c r="V62" s="337">
        <f t="shared" si="89"/>
        <v>0.11069563364084886</v>
      </c>
      <c r="W62" s="337">
        <f t="shared" si="89"/>
        <v>0.11693188840422035</v>
      </c>
      <c r="X62" s="337">
        <f t="shared" si="89"/>
        <v>0.1188637675393683</v>
      </c>
      <c r="Y62" s="337">
        <f t="shared" si="89"/>
        <v>0.1193649459739788</v>
      </c>
      <c r="Z62" s="337">
        <f t="shared" si="89"/>
        <v>0.12009589516997538</v>
      </c>
      <c r="AA62" s="337">
        <f t="shared" si="89"/>
        <v>0.12077908057905715</v>
      </c>
      <c r="AB62" s="337">
        <f t="shared" si="89"/>
        <v>0.12149078934126377</v>
      </c>
      <c r="AC62" s="337">
        <f t="shared" si="89"/>
        <v>0.12219963206289527</v>
      </c>
      <c r="AD62" s="337">
        <f t="shared" si="89"/>
        <v>0.12293843992642035</v>
      </c>
      <c r="AE62" s="337">
        <f t="shared" ref="AE62:AL62" si="90">AE15/AE$49</f>
        <v>0.12372320131812228</v>
      </c>
      <c r="AF62" s="337">
        <f t="shared" si="90"/>
        <v>0.12445109234138803</v>
      </c>
      <c r="AG62" s="337">
        <f t="shared" si="90"/>
        <v>0.12522919766806651</v>
      </c>
      <c r="AH62" s="337">
        <f t="shared" si="90"/>
        <v>0.12601473704146998</v>
      </c>
      <c r="AI62" s="337">
        <f t="shared" si="90"/>
        <v>0.12681858370641708</v>
      </c>
      <c r="AJ62" s="337">
        <f t="shared" si="90"/>
        <v>0.12763494515397503</v>
      </c>
      <c r="AK62" s="337">
        <f t="shared" si="90"/>
        <v>0.12846001408619453</v>
      </c>
      <c r="AL62" s="337">
        <f t="shared" si="90"/>
        <v>0.12935715005442347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2.0846144882888839E-2</v>
      </c>
      <c r="N63" s="336">
        <f t="shared" si="91"/>
        <v>2.0516795530211417E-2</v>
      </c>
      <c r="O63" s="336">
        <f t="shared" si="91"/>
        <v>2.1428836216246541E-2</v>
      </c>
      <c r="P63" s="336">
        <f t="shared" si="91"/>
        <v>2.1215395833830177E-2</v>
      </c>
      <c r="Q63" s="336">
        <f t="shared" si="91"/>
        <v>1.8635788114821219E-2</v>
      </c>
      <c r="R63" s="336">
        <f t="shared" si="91"/>
        <v>1.8491430028466926E-2</v>
      </c>
      <c r="S63" s="336">
        <f t="shared" si="91"/>
        <v>1.9301770949112246E-2</v>
      </c>
      <c r="T63" s="336">
        <f t="shared" si="91"/>
        <v>2.1332581889735414E-2</v>
      </c>
      <c r="U63" s="336">
        <f t="shared" si="91"/>
        <v>2.1843128173454258E-2</v>
      </c>
      <c r="V63" s="336">
        <f t="shared" si="91"/>
        <v>2.041467511514428E-2</v>
      </c>
      <c r="W63" s="336">
        <f t="shared" si="91"/>
        <v>2.2259280419765971E-2</v>
      </c>
      <c r="X63" s="336">
        <f t="shared" si="91"/>
        <v>2.0234024766501966E-2</v>
      </c>
      <c r="Y63" s="336">
        <f t="shared" si="91"/>
        <v>2.0300162765779582E-2</v>
      </c>
      <c r="Z63" s="336">
        <f t="shared" si="91"/>
        <v>2.0338848309316863E-2</v>
      </c>
      <c r="AA63" s="336">
        <f t="shared" si="91"/>
        <v>2.038200654264416E-2</v>
      </c>
      <c r="AB63" s="336">
        <f t="shared" si="91"/>
        <v>2.0406089404284282E-2</v>
      </c>
      <c r="AC63" s="336">
        <f t="shared" si="91"/>
        <v>2.0434615055544801E-2</v>
      </c>
      <c r="AD63" s="336">
        <f t="shared" si="91"/>
        <v>2.046865298795663E-2</v>
      </c>
      <c r="AE63" s="336">
        <f t="shared" ref="AE63:AL63" si="92">AE16/AE$49</f>
        <v>2.0507646736464154E-2</v>
      </c>
      <c r="AF63" s="336">
        <f t="shared" si="92"/>
        <v>2.0532666777790587E-2</v>
      </c>
      <c r="AG63" s="336">
        <f t="shared" si="92"/>
        <v>2.0575484420330976E-2</v>
      </c>
      <c r="AH63" s="336">
        <f t="shared" si="92"/>
        <v>2.061476775535603E-2</v>
      </c>
      <c r="AI63" s="336">
        <f t="shared" si="92"/>
        <v>2.0678479828713944E-2</v>
      </c>
      <c r="AJ63" s="336">
        <f t="shared" si="92"/>
        <v>2.0726004493941155E-2</v>
      </c>
      <c r="AK63" s="336">
        <f t="shared" si="92"/>
        <v>2.0794916381630314E-2</v>
      </c>
      <c r="AL63" s="336">
        <f t="shared" si="92"/>
        <v>2.0843377719807401E-2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1.5442542022260891E-2</v>
      </c>
      <c r="N64" s="336">
        <f t="shared" si="93"/>
        <v>1.9260060727787215E-2</v>
      </c>
      <c r="O64" s="336">
        <f t="shared" si="93"/>
        <v>1.9891268033182585E-2</v>
      </c>
      <c r="P64" s="336">
        <f t="shared" si="93"/>
        <v>1.9338293722079136E-2</v>
      </c>
      <c r="Q64" s="336">
        <f t="shared" si="93"/>
        <v>2.0555521166749406E-2</v>
      </c>
      <c r="R64" s="336">
        <f t="shared" si="93"/>
        <v>1.9730468540713583E-2</v>
      </c>
      <c r="S64" s="336">
        <f t="shared" si="93"/>
        <v>1.9574437718349942E-2</v>
      </c>
      <c r="T64" s="336">
        <f t="shared" si="93"/>
        <v>1.9413574077081865E-2</v>
      </c>
      <c r="U64" s="336">
        <f t="shared" si="93"/>
        <v>2.0574846469901969E-2</v>
      </c>
      <c r="V64" s="336">
        <f t="shared" si="93"/>
        <v>2.0145350793268162E-2</v>
      </c>
      <c r="W64" s="336">
        <f t="shared" si="93"/>
        <v>2.1645723778471428E-2</v>
      </c>
      <c r="X64" s="336">
        <f t="shared" si="93"/>
        <v>3.1787063097968839E-2</v>
      </c>
      <c r="Y64" s="336">
        <f t="shared" si="93"/>
        <v>3.2402250597209553E-2</v>
      </c>
      <c r="Z64" s="336">
        <f t="shared" si="93"/>
        <v>3.2960382082220116E-2</v>
      </c>
      <c r="AA64" s="336">
        <f t="shared" si="93"/>
        <v>3.3450741348205894E-2</v>
      </c>
      <c r="AB64" s="336">
        <f t="shared" si="93"/>
        <v>3.3926623263926953E-2</v>
      </c>
      <c r="AC64" s="336">
        <f t="shared" si="93"/>
        <v>3.4383845559666733E-2</v>
      </c>
      <c r="AD64" s="336">
        <f t="shared" si="93"/>
        <v>3.4841485615838476E-2</v>
      </c>
      <c r="AE64" s="336">
        <f t="shared" ref="AE64:AL64" si="94">AE17/AE$49</f>
        <v>3.5313536015937813E-2</v>
      </c>
      <c r="AF64" s="336">
        <f t="shared" si="94"/>
        <v>3.5770245600576449E-2</v>
      </c>
      <c r="AG64" s="336">
        <f t="shared" si="94"/>
        <v>3.6230274048109884E-2</v>
      </c>
      <c r="AH64" s="336">
        <f t="shared" si="94"/>
        <v>3.6671409871249651E-2</v>
      </c>
      <c r="AI64" s="336">
        <f t="shared" si="94"/>
        <v>3.7108218697127861E-2</v>
      </c>
      <c r="AJ64" s="336">
        <f t="shared" si="94"/>
        <v>3.75807499450218E-2</v>
      </c>
      <c r="AK64" s="336">
        <f t="shared" si="94"/>
        <v>3.8056281187965023E-2</v>
      </c>
      <c r="AL64" s="336">
        <f t="shared" si="94"/>
        <v>3.8545344164547315E-2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1.5915473052657742E-2</v>
      </c>
      <c r="N65" s="336">
        <f t="shared" si="95"/>
        <v>1.7133516661514844E-2</v>
      </c>
      <c r="O65" s="336">
        <f t="shared" si="95"/>
        <v>1.5783875216718774E-2</v>
      </c>
      <c r="P65" s="336">
        <f t="shared" si="95"/>
        <v>1.5105502040418372E-2</v>
      </c>
      <c r="Q65" s="336">
        <f t="shared" si="95"/>
        <v>1.3777771470388677E-2</v>
      </c>
      <c r="R65" s="336">
        <f t="shared" si="95"/>
        <v>1.2981689085359818E-2</v>
      </c>
      <c r="S65" s="336">
        <f t="shared" si="95"/>
        <v>1.4556859509677748E-2</v>
      </c>
      <c r="T65" s="336">
        <f t="shared" si="95"/>
        <v>1.4172648855836988E-2</v>
      </c>
      <c r="U65" s="336">
        <f t="shared" si="95"/>
        <v>1.3668040151481396E-2</v>
      </c>
      <c r="V65" s="336">
        <f t="shared" si="95"/>
        <v>1.387361742591548E-2</v>
      </c>
      <c r="W65" s="336">
        <f t="shared" si="95"/>
        <v>1.4689040100659219E-2</v>
      </c>
      <c r="X65" s="336">
        <f t="shared" si="95"/>
        <v>1.1636149057238244E-2</v>
      </c>
      <c r="Y65" s="336">
        <f t="shared" si="95"/>
        <v>1.1588369121817656E-2</v>
      </c>
      <c r="Z65" s="336">
        <f t="shared" si="95"/>
        <v>1.1594789827290666E-2</v>
      </c>
      <c r="AA65" s="336">
        <f t="shared" si="95"/>
        <v>1.1574997488539244E-2</v>
      </c>
      <c r="AB65" s="336">
        <f t="shared" si="95"/>
        <v>1.1620742943284934E-2</v>
      </c>
      <c r="AC65" s="336">
        <f t="shared" si="95"/>
        <v>1.1670297959844856E-2</v>
      </c>
      <c r="AD65" s="336">
        <f t="shared" si="95"/>
        <v>1.1721958222022629E-2</v>
      </c>
      <c r="AE65" s="336">
        <f t="shared" ref="AE65:AL65" si="96">AE18/AE$49</f>
        <v>1.1766091142370294E-2</v>
      </c>
      <c r="AF65" s="336">
        <f t="shared" si="96"/>
        <v>1.181500483727493E-2</v>
      </c>
      <c r="AG65" s="336">
        <f t="shared" si="96"/>
        <v>1.1849247533680496E-2</v>
      </c>
      <c r="AH65" s="336">
        <f t="shared" si="96"/>
        <v>1.1885837697134716E-2</v>
      </c>
      <c r="AI65" s="336">
        <f t="shared" si="96"/>
        <v>1.1935756209727847E-2</v>
      </c>
      <c r="AJ65" s="336">
        <f t="shared" si="96"/>
        <v>1.1991235654977936E-2</v>
      </c>
      <c r="AK65" s="336">
        <f t="shared" si="96"/>
        <v>1.2017754699455917E-2</v>
      </c>
      <c r="AL65" s="336">
        <f t="shared" si="96"/>
        <v>1.2051679415056752E-2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8.5292160228903711E-3</v>
      </c>
      <c r="N66" s="336">
        <f t="shared" si="97"/>
        <v>8.4888137229450766E-3</v>
      </c>
      <c r="O66" s="336">
        <f t="shared" si="97"/>
        <v>1.0012725309865061E-2</v>
      </c>
      <c r="P66" s="336">
        <f t="shared" si="97"/>
        <v>1.0991093897098654E-2</v>
      </c>
      <c r="Q66" s="336">
        <f t="shared" si="97"/>
        <v>1.0423799514774072E-2</v>
      </c>
      <c r="R66" s="336">
        <f t="shared" si="97"/>
        <v>1.2041011387672339E-2</v>
      </c>
      <c r="S66" s="336">
        <f t="shared" si="97"/>
        <v>1.0510248719037319E-2</v>
      </c>
      <c r="T66" s="336">
        <f t="shared" si="97"/>
        <v>1.1077728687143405E-2</v>
      </c>
      <c r="U66" s="336">
        <f t="shared" si="97"/>
        <v>1.1263699951554211E-2</v>
      </c>
      <c r="V66" s="336">
        <f t="shared" si="97"/>
        <v>1.2641490654960371E-2</v>
      </c>
      <c r="W66" s="336">
        <f t="shared" si="97"/>
        <v>1.1992344886346259E-2</v>
      </c>
      <c r="X66" s="336">
        <f t="shared" si="97"/>
        <v>1.0185412110960187E-2</v>
      </c>
      <c r="Y66" s="336">
        <f t="shared" si="97"/>
        <v>1.0066827799659707E-2</v>
      </c>
      <c r="Z66" s="336">
        <f t="shared" si="97"/>
        <v>1.0089432051949851E-2</v>
      </c>
      <c r="AA66" s="336">
        <f t="shared" si="97"/>
        <v>1.014915333000278E-2</v>
      </c>
      <c r="AB66" s="336">
        <f t="shared" si="97"/>
        <v>1.0215000396491364E-2</v>
      </c>
      <c r="AC66" s="336">
        <f t="shared" si="97"/>
        <v>1.0282466799808673E-2</v>
      </c>
      <c r="AD66" s="336">
        <f t="shared" si="97"/>
        <v>1.0356685664281998E-2</v>
      </c>
      <c r="AE66" s="336">
        <f t="shared" ref="AE66:AL66" si="98">AE19/AE$49</f>
        <v>1.0432065426408276E-2</v>
      </c>
      <c r="AF66" s="336">
        <f t="shared" si="98"/>
        <v>1.0507590004438227E-2</v>
      </c>
      <c r="AG66" s="336">
        <f t="shared" si="98"/>
        <v>1.0592729839959758E-2</v>
      </c>
      <c r="AH66" s="336">
        <f t="shared" si="98"/>
        <v>1.0680581657855914E-2</v>
      </c>
      <c r="AI66" s="336">
        <f t="shared" si="98"/>
        <v>1.0752897663107804E-2</v>
      </c>
      <c r="AJ66" s="336">
        <f t="shared" si="98"/>
        <v>1.0824532030869383E-2</v>
      </c>
      <c r="AK66" s="336">
        <f t="shared" si="98"/>
        <v>1.0877989272547434E-2</v>
      </c>
      <c r="AL66" s="336">
        <f t="shared" si="98"/>
        <v>1.1049703526954661E-2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4.7100891886428152E-2</v>
      </c>
      <c r="N67" s="336">
        <f t="shared" si="99"/>
        <v>4.2235736347838518E-2</v>
      </c>
      <c r="O67" s="336">
        <f t="shared" si="99"/>
        <v>4.248750003518692E-2</v>
      </c>
      <c r="P67" s="336">
        <f t="shared" si="99"/>
        <v>4.2616713418117548E-2</v>
      </c>
      <c r="Q67" s="336">
        <f t="shared" si="99"/>
        <v>4.2926598986216334E-2</v>
      </c>
      <c r="R67" s="336">
        <f t="shared" si="99"/>
        <v>4.2015288778117978E-2</v>
      </c>
      <c r="S67" s="336">
        <f t="shared" si="99"/>
        <v>4.2128716877014298E-2</v>
      </c>
      <c r="T67" s="336">
        <f t="shared" si="99"/>
        <v>4.2008161941811811E-2</v>
      </c>
      <c r="U67" s="336">
        <f t="shared" si="99"/>
        <v>4.3031597844180154E-2</v>
      </c>
      <c r="V67" s="336">
        <f t="shared" si="99"/>
        <v>4.3620499651560556E-2</v>
      </c>
      <c r="W67" s="336">
        <f t="shared" si="99"/>
        <v>4.6345499218977459E-2</v>
      </c>
      <c r="X67" s="336">
        <f t="shared" si="99"/>
        <v>4.5021118506699064E-2</v>
      </c>
      <c r="Y67" s="336">
        <f t="shared" si="99"/>
        <v>4.5007335689512283E-2</v>
      </c>
      <c r="Z67" s="336">
        <f t="shared" si="99"/>
        <v>4.5112442899197885E-2</v>
      </c>
      <c r="AA67" s="336">
        <f t="shared" si="99"/>
        <v>4.5222181869665069E-2</v>
      </c>
      <c r="AB67" s="336">
        <f t="shared" si="99"/>
        <v>4.5322333333276232E-2</v>
      </c>
      <c r="AC67" s="336">
        <f t="shared" si="99"/>
        <v>4.5428406688030214E-2</v>
      </c>
      <c r="AD67" s="336">
        <f t="shared" si="99"/>
        <v>4.5549657436320619E-2</v>
      </c>
      <c r="AE67" s="336">
        <f t="shared" ref="AE67:AL67" si="100">AE20/AE$49</f>
        <v>4.5703861996941743E-2</v>
      </c>
      <c r="AF67" s="336">
        <f t="shared" si="100"/>
        <v>4.5825585121307834E-2</v>
      </c>
      <c r="AG67" s="336">
        <f t="shared" si="100"/>
        <v>4.5981461825985399E-2</v>
      </c>
      <c r="AH67" s="336">
        <f t="shared" si="100"/>
        <v>4.616214005987368E-2</v>
      </c>
      <c r="AI67" s="336">
        <f t="shared" si="100"/>
        <v>4.6343231307739617E-2</v>
      </c>
      <c r="AJ67" s="336">
        <f t="shared" si="100"/>
        <v>4.6512423029164758E-2</v>
      </c>
      <c r="AK67" s="336">
        <f t="shared" si="100"/>
        <v>4.6713072544595849E-2</v>
      </c>
      <c r="AL67" s="336">
        <f t="shared" si="100"/>
        <v>4.6867045228057333E-2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0.11789825460143021</v>
      </c>
      <c r="N69" s="337">
        <f t="shared" si="101"/>
        <v>0.11581355285527074</v>
      </c>
      <c r="O69" s="337">
        <f t="shared" si="101"/>
        <v>0.11276323375608284</v>
      </c>
      <c r="P69" s="337">
        <f t="shared" si="101"/>
        <v>0.11098695720242063</v>
      </c>
      <c r="Q69" s="337">
        <f t="shared" si="101"/>
        <v>0.11229909306094633</v>
      </c>
      <c r="R69" s="337">
        <f t="shared" si="101"/>
        <v>0.11289439321391607</v>
      </c>
      <c r="S69" s="337">
        <f t="shared" si="101"/>
        <v>0.10985649107162498</v>
      </c>
      <c r="T69" s="337">
        <f t="shared" si="101"/>
        <v>0.10723471225776585</v>
      </c>
      <c r="U69" s="337">
        <f t="shared" si="101"/>
        <v>0.10795411543396315</v>
      </c>
      <c r="V69" s="337">
        <f t="shared" si="101"/>
        <v>0.10428870792006442</v>
      </c>
      <c r="W69" s="337">
        <f t="shared" si="101"/>
        <v>0.10939361848601964</v>
      </c>
      <c r="X69" s="337">
        <f t="shared" si="101"/>
        <v>0.11203911192228098</v>
      </c>
      <c r="Y69" s="337">
        <f t="shared" si="101"/>
        <v>0.11145606263318164</v>
      </c>
      <c r="Z69" s="337">
        <f t="shared" si="101"/>
        <v>0.11087749018183032</v>
      </c>
      <c r="AA69" s="337">
        <f t="shared" si="101"/>
        <v>0.11030377835679051</v>
      </c>
      <c r="AB69" s="337">
        <f t="shared" si="101"/>
        <v>0.10981917611433606</v>
      </c>
      <c r="AC69" s="337">
        <f t="shared" si="101"/>
        <v>0.10923754616671928</v>
      </c>
      <c r="AD69" s="337">
        <f t="shared" si="101"/>
        <v>0.10862380434958588</v>
      </c>
      <c r="AE69" s="337">
        <f t="shared" ref="AE69:AL69" si="102">AE22/AE$49</f>
        <v>0.10789367831287429</v>
      </c>
      <c r="AF69" s="337">
        <f t="shared" si="102"/>
        <v>0.1072669554964811</v>
      </c>
      <c r="AG69" s="337">
        <f t="shared" si="102"/>
        <v>0.10657110570822281</v>
      </c>
      <c r="AH69" s="337">
        <f t="shared" si="102"/>
        <v>0.10559239120261421</v>
      </c>
      <c r="AI69" s="337">
        <f t="shared" si="102"/>
        <v>0.10449207348567043</v>
      </c>
      <c r="AJ69" s="337">
        <f t="shared" si="102"/>
        <v>0.10365204105050825</v>
      </c>
      <c r="AK69" s="337">
        <f t="shared" si="102"/>
        <v>0.10289185145463565</v>
      </c>
      <c r="AL69" s="337">
        <f t="shared" si="102"/>
        <v>0.10286607734424459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9.5345179851556203E-2</v>
      </c>
      <c r="N70" s="336">
        <f t="shared" si="103"/>
        <v>9.4787145914864326E-2</v>
      </c>
      <c r="O70" s="336">
        <f t="shared" si="103"/>
        <v>9.2457659906546058E-2</v>
      </c>
      <c r="P70" s="336">
        <f t="shared" si="103"/>
        <v>9.0453191232545804E-2</v>
      </c>
      <c r="Q70" s="336">
        <f t="shared" si="103"/>
        <v>9.1317246502794436E-2</v>
      </c>
      <c r="R70" s="336">
        <f t="shared" si="103"/>
        <v>9.3078025531576403E-2</v>
      </c>
      <c r="S70" s="336">
        <f t="shared" si="103"/>
        <v>9.1229762398798167E-2</v>
      </c>
      <c r="T70" s="336">
        <f t="shared" si="103"/>
        <v>8.9024831380727559E-2</v>
      </c>
      <c r="U70" s="336">
        <f t="shared" si="103"/>
        <v>8.9059322562904678E-2</v>
      </c>
      <c r="V70" s="336">
        <f t="shared" si="103"/>
        <v>8.7116891938144092E-2</v>
      </c>
      <c r="W70" s="336">
        <f t="shared" si="103"/>
        <v>9.1988988925334067E-2</v>
      </c>
      <c r="X70" s="336">
        <f t="shared" si="103"/>
        <v>9.4522368417321423E-2</v>
      </c>
      <c r="Y70" s="336">
        <f t="shared" si="103"/>
        <v>9.4147537916304286E-2</v>
      </c>
      <c r="Z70" s="336">
        <f t="shared" si="103"/>
        <v>9.3819809259793649E-2</v>
      </c>
      <c r="AA70" s="336">
        <f t="shared" si="103"/>
        <v>9.3470472941952307E-2</v>
      </c>
      <c r="AB70" s="336">
        <f t="shared" si="103"/>
        <v>9.3231839485786894E-2</v>
      </c>
      <c r="AC70" s="336">
        <f t="shared" si="103"/>
        <v>9.2923074962493801E-2</v>
      </c>
      <c r="AD70" s="336">
        <f t="shared" si="103"/>
        <v>9.2596348423392191E-2</v>
      </c>
      <c r="AE70" s="336">
        <f t="shared" ref="AE70:AL70" si="104">AE23/AE$49</f>
        <v>9.2163555441250739E-2</v>
      </c>
      <c r="AF70" s="336">
        <f t="shared" si="104"/>
        <v>9.180247282380273E-2</v>
      </c>
      <c r="AG70" s="336">
        <f t="shared" si="104"/>
        <v>9.1418156833547842E-2</v>
      </c>
      <c r="AH70" s="336">
        <f t="shared" si="104"/>
        <v>9.105448898374234E-2</v>
      </c>
      <c r="AI70" s="336">
        <f t="shared" si="104"/>
        <v>9.0665574127564166E-2</v>
      </c>
      <c r="AJ70" s="336">
        <f t="shared" si="104"/>
        <v>9.0184078323421166E-2</v>
      </c>
      <c r="AK70" s="336">
        <f t="shared" si="104"/>
        <v>8.9657571977110301E-2</v>
      </c>
      <c r="AL70" s="336">
        <f t="shared" si="104"/>
        <v>8.9329220585416938E-2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2.2553074749874013E-2</v>
      </c>
      <c r="N71" s="336">
        <f t="shared" si="105"/>
        <v>2.1026406940406413E-2</v>
      </c>
      <c r="O71" s="336">
        <f t="shared" si="105"/>
        <v>2.0305573849536789E-2</v>
      </c>
      <c r="P71" s="336">
        <f t="shared" si="105"/>
        <v>2.0533765969874836E-2</v>
      </c>
      <c r="Q71" s="336">
        <f t="shared" si="105"/>
        <v>2.0981846558151898E-2</v>
      </c>
      <c r="R71" s="336">
        <f t="shared" si="105"/>
        <v>1.9816367682339669E-2</v>
      </c>
      <c r="S71" s="336">
        <f t="shared" si="105"/>
        <v>1.8626728672826817E-2</v>
      </c>
      <c r="T71" s="336">
        <f t="shared" si="105"/>
        <v>1.820988087703829E-2</v>
      </c>
      <c r="U71" s="336">
        <f t="shared" si="105"/>
        <v>1.8894792871058469E-2</v>
      </c>
      <c r="V71" s="336">
        <f t="shared" si="105"/>
        <v>1.717181598192033E-2</v>
      </c>
      <c r="W71" s="336">
        <f t="shared" si="105"/>
        <v>1.7404629560685569E-2</v>
      </c>
      <c r="X71" s="336">
        <f t="shared" si="105"/>
        <v>1.7516743504959551E-2</v>
      </c>
      <c r="Y71" s="336">
        <f t="shared" si="105"/>
        <v>1.7308524716877365E-2</v>
      </c>
      <c r="Z71" s="336">
        <f t="shared" si="105"/>
        <v>1.7057680922036682E-2</v>
      </c>
      <c r="AA71" s="336">
        <f t="shared" si="105"/>
        <v>1.6833305414838195E-2</v>
      </c>
      <c r="AB71" s="336">
        <f t="shared" si="105"/>
        <v>1.6587336628549155E-2</v>
      </c>
      <c r="AC71" s="336">
        <f t="shared" si="105"/>
        <v>1.6314471204225488E-2</v>
      </c>
      <c r="AD71" s="336">
        <f t="shared" si="105"/>
        <v>1.6027455926193691E-2</v>
      </c>
      <c r="AE71" s="336">
        <f t="shared" ref="AE71:AL71" si="106">AE24/AE$49</f>
        <v>1.5730122871623547E-2</v>
      </c>
      <c r="AF71" s="336">
        <f t="shared" si="106"/>
        <v>1.5464482672678371E-2</v>
      </c>
      <c r="AG71" s="336">
        <f t="shared" si="106"/>
        <v>1.5152948874674957E-2</v>
      </c>
      <c r="AH71" s="336">
        <f t="shared" si="106"/>
        <v>1.4537902218871872E-2</v>
      </c>
      <c r="AI71" s="336">
        <f t="shared" si="106"/>
        <v>1.3826499358106252E-2</v>
      </c>
      <c r="AJ71" s="336">
        <f t="shared" si="106"/>
        <v>1.3467962727087085E-2</v>
      </c>
      <c r="AK71" s="336">
        <f t="shared" si="106"/>
        <v>1.3234279477525368E-2</v>
      </c>
      <c r="AL71" s="336">
        <f t="shared" si="106"/>
        <v>1.3536856758827655E-2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0.12531187778783409</v>
      </c>
      <c r="N73" s="337">
        <f t="shared" si="107"/>
        <v>0.12951373411573364</v>
      </c>
      <c r="O73" s="337">
        <f t="shared" si="107"/>
        <v>0.11702371178647655</v>
      </c>
      <c r="P73" s="337">
        <f t="shared" si="107"/>
        <v>0.12338717921410088</v>
      </c>
      <c r="Q73" s="337">
        <f t="shared" si="107"/>
        <v>0.11955369810163777</v>
      </c>
      <c r="R73" s="337">
        <f t="shared" si="107"/>
        <v>0.11644068007125145</v>
      </c>
      <c r="S73" s="337">
        <f t="shared" si="107"/>
        <v>0.11261049552105205</v>
      </c>
      <c r="T73" s="337">
        <f t="shared" si="107"/>
        <v>0.11543893707066988</v>
      </c>
      <c r="U73" s="337">
        <f t="shared" si="107"/>
        <v>0.1151809110880799</v>
      </c>
      <c r="V73" s="337">
        <f t="shared" si="107"/>
        <v>0.1158565049621029</v>
      </c>
      <c r="W73" s="337">
        <f t="shared" si="107"/>
        <v>0.1006447963574609</v>
      </c>
      <c r="X73" s="337">
        <f t="shared" si="107"/>
        <v>0.10045593502170606</v>
      </c>
      <c r="Y73" s="337">
        <f t="shared" si="107"/>
        <v>9.9422881230336366E-2</v>
      </c>
      <c r="Z73" s="337">
        <f t="shared" si="107"/>
        <v>9.8162641526885891E-2</v>
      </c>
      <c r="AA73" s="337">
        <f t="shared" si="107"/>
        <v>9.7060622290319767E-2</v>
      </c>
      <c r="AB73" s="337">
        <f t="shared" si="107"/>
        <v>9.6146195959824099E-2</v>
      </c>
      <c r="AC73" s="337">
        <f t="shared" si="107"/>
        <v>9.5205197935607028E-2</v>
      </c>
      <c r="AD73" s="337">
        <f t="shared" si="107"/>
        <v>9.4230524146254407E-2</v>
      </c>
      <c r="AE73" s="337">
        <f t="shared" ref="AE73:AL73" si="108">AE26/AE$49</f>
        <v>9.3305438465701232E-2</v>
      </c>
      <c r="AF73" s="337">
        <f t="shared" si="108"/>
        <v>9.2369716818545847E-2</v>
      </c>
      <c r="AG73" s="337">
        <f t="shared" si="108"/>
        <v>9.1440773587825638E-2</v>
      </c>
      <c r="AH73" s="337">
        <f t="shared" si="108"/>
        <v>9.0541540591293268E-2</v>
      </c>
      <c r="AI73" s="337">
        <f t="shared" si="108"/>
        <v>8.9642776403404997E-2</v>
      </c>
      <c r="AJ73" s="337">
        <f t="shared" si="108"/>
        <v>8.8697173916252703E-2</v>
      </c>
      <c r="AK73" s="337">
        <f t="shared" si="108"/>
        <v>8.7746622232777988E-2</v>
      </c>
      <c r="AL73" s="337">
        <f t="shared" si="108"/>
        <v>8.6687673455396658E-2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9.2175015680852554E-3</v>
      </c>
      <c r="N74" s="336">
        <f t="shared" si="109"/>
        <v>1.437664295422432E-2</v>
      </c>
      <c r="O74" s="336">
        <f t="shared" si="109"/>
        <v>8.7741607297279929E-3</v>
      </c>
      <c r="P74" s="336">
        <f t="shared" si="109"/>
        <v>1.0377818321051415E-2</v>
      </c>
      <c r="Q74" s="336">
        <f t="shared" si="109"/>
        <v>1.154598378310024E-2</v>
      </c>
      <c r="R74" s="336">
        <f t="shared" si="109"/>
        <v>9.4834028676028474E-3</v>
      </c>
      <c r="S74" s="336">
        <f t="shared" si="109"/>
        <v>7.3991254675045987E-3</v>
      </c>
      <c r="T74" s="336">
        <f t="shared" si="109"/>
        <v>8.8836083980960712E-3</v>
      </c>
      <c r="U74" s="336">
        <f t="shared" si="109"/>
        <v>9.7506768420199414E-3</v>
      </c>
      <c r="V74" s="336">
        <f t="shared" si="109"/>
        <v>8.1014609908758965E-3</v>
      </c>
      <c r="W74" s="336">
        <f t="shared" si="109"/>
        <v>8.1859974164555857E-3</v>
      </c>
      <c r="X74" s="336">
        <f t="shared" si="109"/>
        <v>7.6803400416184265E-3</v>
      </c>
      <c r="Y74" s="336">
        <f t="shared" si="109"/>
        <v>7.7429726366743121E-3</v>
      </c>
      <c r="Z74" s="336">
        <f t="shared" si="109"/>
        <v>7.8332748550139063E-3</v>
      </c>
      <c r="AA74" s="336">
        <f t="shared" si="109"/>
        <v>7.9208901584824406E-3</v>
      </c>
      <c r="AB74" s="336">
        <f t="shared" si="109"/>
        <v>7.9937069336557722E-3</v>
      </c>
      <c r="AC74" s="336">
        <f t="shared" si="109"/>
        <v>8.0651483092340527E-3</v>
      </c>
      <c r="AD74" s="336">
        <f t="shared" si="109"/>
        <v>8.1346494873886597E-3</v>
      </c>
      <c r="AE74" s="336">
        <f t="shared" ref="AE74:AL74" si="110">AE27/AE$49</f>
        <v>8.2086641119166713E-3</v>
      </c>
      <c r="AF74" s="336">
        <f t="shared" si="110"/>
        <v>8.2794496230316865E-3</v>
      </c>
      <c r="AG74" s="336">
        <f t="shared" si="110"/>
        <v>8.3495995896805363E-3</v>
      </c>
      <c r="AH74" s="336">
        <f t="shared" si="110"/>
        <v>8.4164411362344094E-3</v>
      </c>
      <c r="AI74" s="336">
        <f t="shared" si="110"/>
        <v>8.4781747651653267E-3</v>
      </c>
      <c r="AJ74" s="336">
        <f t="shared" si="110"/>
        <v>8.5388891956497074E-3</v>
      </c>
      <c r="AK74" s="336">
        <f t="shared" si="110"/>
        <v>8.5938336967998456E-3</v>
      </c>
      <c r="AL74" s="336">
        <f t="shared" si="110"/>
        <v>8.6463458897942866E-3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5.0269195232716966E-2</v>
      </c>
      <c r="N75" s="336">
        <f t="shared" si="111"/>
        <v>5.2579311195266543E-2</v>
      </c>
      <c r="O75" s="336">
        <f t="shared" si="111"/>
        <v>4.6870969781946464E-2</v>
      </c>
      <c r="P75" s="336">
        <f t="shared" si="111"/>
        <v>5.0298253751464739E-2</v>
      </c>
      <c r="Q75" s="336">
        <f t="shared" si="111"/>
        <v>5.0237523413887153E-2</v>
      </c>
      <c r="R75" s="336">
        <f t="shared" si="111"/>
        <v>4.849133337698458E-2</v>
      </c>
      <c r="S75" s="336">
        <f t="shared" si="111"/>
        <v>4.9877567419805854E-2</v>
      </c>
      <c r="T75" s="336">
        <f t="shared" si="111"/>
        <v>4.890985294209943E-2</v>
      </c>
      <c r="U75" s="336">
        <f t="shared" si="111"/>
        <v>4.8937420910379385E-2</v>
      </c>
      <c r="V75" s="336">
        <f t="shared" si="111"/>
        <v>4.8149977420956828E-2</v>
      </c>
      <c r="W75" s="336">
        <f t="shared" si="111"/>
        <v>4.1209915576413042E-2</v>
      </c>
      <c r="X75" s="336">
        <f t="shared" si="111"/>
        <v>4.0841461256765792E-2</v>
      </c>
      <c r="Y75" s="336">
        <f t="shared" si="111"/>
        <v>4.0263438210132688E-2</v>
      </c>
      <c r="Z75" s="336">
        <f t="shared" si="111"/>
        <v>3.9711893429406876E-2</v>
      </c>
      <c r="AA75" s="336">
        <f t="shared" si="111"/>
        <v>3.9186129363672689E-2</v>
      </c>
      <c r="AB75" s="336">
        <f t="shared" si="111"/>
        <v>3.8700164557749016E-2</v>
      </c>
      <c r="AC75" s="336">
        <f t="shared" si="111"/>
        <v>3.8200086217974071E-2</v>
      </c>
      <c r="AD75" s="336">
        <f t="shared" si="111"/>
        <v>3.7701035016015294E-2</v>
      </c>
      <c r="AE75" s="336">
        <f t="shared" ref="AE75:AL75" si="112">AE28/AE$49</f>
        <v>3.7195463503666273E-2</v>
      </c>
      <c r="AF75" s="336">
        <f t="shared" si="112"/>
        <v>3.6692977083642164E-2</v>
      </c>
      <c r="AG75" s="336">
        <f t="shared" si="112"/>
        <v>3.6208418772583885E-2</v>
      </c>
      <c r="AH75" s="336">
        <f t="shared" si="112"/>
        <v>3.5742012338939734E-2</v>
      </c>
      <c r="AI75" s="336">
        <f t="shared" si="112"/>
        <v>3.5272934703585265E-2</v>
      </c>
      <c r="AJ75" s="336">
        <f t="shared" si="112"/>
        <v>3.4791498380041377E-2</v>
      </c>
      <c r="AK75" s="336">
        <f t="shared" si="112"/>
        <v>3.4321338353031756E-2</v>
      </c>
      <c r="AL75" s="336">
        <f t="shared" si="112"/>
        <v>3.3851500655666562E-2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4.7533916112211194E-2</v>
      </c>
      <c r="N76" s="336">
        <f t="shared" si="113"/>
        <v>4.327876092798149E-2</v>
      </c>
      <c r="O76" s="336">
        <f t="shared" si="113"/>
        <v>4.1319940297438379E-2</v>
      </c>
      <c r="P76" s="336">
        <f t="shared" si="113"/>
        <v>4.3104071410004871E-2</v>
      </c>
      <c r="Q76" s="336">
        <f t="shared" si="113"/>
        <v>3.8665577380252066E-2</v>
      </c>
      <c r="R76" s="336">
        <f t="shared" si="113"/>
        <v>3.6909741183986974E-2</v>
      </c>
      <c r="S76" s="336">
        <f t="shared" si="113"/>
        <v>3.5653520954672259E-2</v>
      </c>
      <c r="T76" s="336">
        <f t="shared" si="113"/>
        <v>3.7505331638378436E-2</v>
      </c>
      <c r="U76" s="336">
        <f t="shared" si="113"/>
        <v>3.8800970856048396E-2</v>
      </c>
      <c r="V76" s="336">
        <f t="shared" si="113"/>
        <v>4.1095121119507888E-2</v>
      </c>
      <c r="W76" s="336">
        <f t="shared" si="113"/>
        <v>3.3708771305899714E-2</v>
      </c>
      <c r="X76" s="336">
        <f t="shared" si="113"/>
        <v>3.343691285209436E-2</v>
      </c>
      <c r="Y76" s="336">
        <f t="shared" si="113"/>
        <v>3.3002172371446585E-2</v>
      </c>
      <c r="Z76" s="336">
        <f t="shared" si="113"/>
        <v>3.2291118716213651E-2</v>
      </c>
      <c r="AA76" s="336">
        <f t="shared" si="113"/>
        <v>3.1708683921610206E-2</v>
      </c>
      <c r="AB76" s="336">
        <f t="shared" si="113"/>
        <v>3.1284795870546202E-2</v>
      </c>
      <c r="AC76" s="336">
        <f t="shared" si="113"/>
        <v>3.0849047909376592E-2</v>
      </c>
      <c r="AD76" s="336">
        <f t="shared" si="113"/>
        <v>3.0396221928879717E-2</v>
      </c>
      <c r="AE76" s="336">
        <f t="shared" ref="AE76:AL76" si="114">AE29/AE$49</f>
        <v>2.9976417961102328E-2</v>
      </c>
      <c r="AF76" s="336">
        <f t="shared" si="114"/>
        <v>2.9541668754868279E-2</v>
      </c>
      <c r="AG76" s="336">
        <f t="shared" si="114"/>
        <v>2.9099125734129452E-2</v>
      </c>
      <c r="AH76" s="336">
        <f t="shared" si="114"/>
        <v>2.8658282419305486E-2</v>
      </c>
      <c r="AI76" s="336">
        <f t="shared" si="114"/>
        <v>2.8225538370461472E-2</v>
      </c>
      <c r="AJ76" s="336">
        <f t="shared" si="114"/>
        <v>2.7787942814944261E-2</v>
      </c>
      <c r="AK76" s="336">
        <f t="shared" si="114"/>
        <v>2.7353797313880605E-2</v>
      </c>
      <c r="AL76" s="336">
        <f t="shared" si="114"/>
        <v>2.6921533671364042E-2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1.8291264874820679E-2</v>
      </c>
      <c r="N77" s="336">
        <f t="shared" si="115"/>
        <v>1.9279019038261267E-2</v>
      </c>
      <c r="O77" s="336">
        <f t="shared" si="115"/>
        <v>2.0058640977363727E-2</v>
      </c>
      <c r="P77" s="336">
        <f t="shared" si="115"/>
        <v>1.9607035731579847E-2</v>
      </c>
      <c r="Q77" s="336">
        <f t="shared" si="115"/>
        <v>1.9104613524398309E-2</v>
      </c>
      <c r="R77" s="336">
        <f t="shared" si="115"/>
        <v>2.1556202642677061E-2</v>
      </c>
      <c r="S77" s="336">
        <f t="shared" si="115"/>
        <v>1.9680281679069333E-2</v>
      </c>
      <c r="T77" s="336">
        <f t="shared" si="115"/>
        <v>2.0140144092095927E-2</v>
      </c>
      <c r="U77" s="336">
        <f t="shared" si="115"/>
        <v>1.7691842479632184E-2</v>
      </c>
      <c r="V77" s="336">
        <f t="shared" si="115"/>
        <v>1.8509945430762269E-2</v>
      </c>
      <c r="W77" s="336">
        <f t="shared" si="115"/>
        <v>1.7540112058692572E-2</v>
      </c>
      <c r="X77" s="336">
        <f t="shared" si="115"/>
        <v>1.8497220871227495E-2</v>
      </c>
      <c r="Y77" s="336">
        <f t="shared" si="115"/>
        <v>1.8414298012082782E-2</v>
      </c>
      <c r="Z77" s="336">
        <f t="shared" si="115"/>
        <v>1.8326354526251452E-2</v>
      </c>
      <c r="AA77" s="336">
        <f t="shared" si="115"/>
        <v>1.8244918846554454E-2</v>
      </c>
      <c r="AB77" s="336">
        <f t="shared" si="115"/>
        <v>1.8167528597873114E-2</v>
      </c>
      <c r="AC77" s="336">
        <f t="shared" si="115"/>
        <v>1.8090915499022333E-2</v>
      </c>
      <c r="AD77" s="336">
        <f t="shared" si="115"/>
        <v>1.7998617713970735E-2</v>
      </c>
      <c r="AE77" s="336">
        <f t="shared" ref="AE77:AL77" si="116">AE30/AE$49</f>
        <v>1.7924892889015952E-2</v>
      </c>
      <c r="AF77" s="336">
        <f t="shared" si="116"/>
        <v>1.7855621357003724E-2</v>
      </c>
      <c r="AG77" s="336">
        <f t="shared" si="116"/>
        <v>1.7783629491431769E-2</v>
      </c>
      <c r="AH77" s="336">
        <f t="shared" si="116"/>
        <v>1.7724804696813631E-2</v>
      </c>
      <c r="AI77" s="336">
        <f t="shared" si="116"/>
        <v>1.7666128564192925E-2</v>
      </c>
      <c r="AJ77" s="336">
        <f t="shared" si="116"/>
        <v>1.7578843525617383E-2</v>
      </c>
      <c r="AK77" s="336">
        <f t="shared" si="116"/>
        <v>1.7477652869065774E-2</v>
      </c>
      <c r="AL77" s="336">
        <f t="shared" si="116"/>
        <v>1.7268293238571771E-2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9.1934758420229967E-2</v>
      </c>
      <c r="N79" s="337">
        <f t="shared" si="117"/>
        <v>8.7465066379806361E-2</v>
      </c>
      <c r="O79" s="337">
        <f t="shared" si="117"/>
        <v>9.0487084142843413E-2</v>
      </c>
      <c r="P79" s="337">
        <f t="shared" si="117"/>
        <v>8.810761736400885E-2</v>
      </c>
      <c r="Q79" s="337">
        <f t="shared" si="117"/>
        <v>9.2840854793893215E-2</v>
      </c>
      <c r="R79" s="337">
        <f t="shared" si="117"/>
        <v>9.1663336334940337E-2</v>
      </c>
      <c r="S79" s="337">
        <f t="shared" si="117"/>
        <v>9.0057867790609009E-2</v>
      </c>
      <c r="T79" s="337">
        <f t="shared" si="117"/>
        <v>9.0078835443050079E-2</v>
      </c>
      <c r="U79" s="337">
        <f t="shared" si="117"/>
        <v>8.8784874427031812E-2</v>
      </c>
      <c r="V79" s="337">
        <f t="shared" si="117"/>
        <v>8.9403758384578022E-2</v>
      </c>
      <c r="W79" s="337">
        <f t="shared" si="117"/>
        <v>8.9322633901691886E-2</v>
      </c>
      <c r="X79" s="337">
        <f t="shared" si="117"/>
        <v>8.6707021087070901E-2</v>
      </c>
      <c r="Y79" s="337">
        <f t="shared" si="117"/>
        <v>8.692587255851543E-2</v>
      </c>
      <c r="Z79" s="337">
        <f t="shared" si="117"/>
        <v>8.7109481688632293E-2</v>
      </c>
      <c r="AA79" s="337">
        <f t="shared" si="117"/>
        <v>8.7155982179060218E-2</v>
      </c>
      <c r="AB79" s="337">
        <f t="shared" si="117"/>
        <v>8.7139654159033159E-2</v>
      </c>
      <c r="AC79" s="337">
        <f t="shared" si="117"/>
        <v>8.7073869434385484E-2</v>
      </c>
      <c r="AD79" s="337">
        <f t="shared" si="117"/>
        <v>8.6975413942218915E-2</v>
      </c>
      <c r="AE79" s="337">
        <f t="shared" ref="AE79:AL79" si="118">AE32/AE$49</f>
        <v>8.6934277187730752E-2</v>
      </c>
      <c r="AF79" s="337">
        <f t="shared" si="118"/>
        <v>8.6859565497441185E-2</v>
      </c>
      <c r="AG79" s="337">
        <f t="shared" si="118"/>
        <v>8.6823971753613352E-2</v>
      </c>
      <c r="AH79" s="337">
        <f t="shared" si="118"/>
        <v>8.6825006943909475E-2</v>
      </c>
      <c r="AI79" s="337">
        <f t="shared" si="118"/>
        <v>8.6864899310921645E-2</v>
      </c>
      <c r="AJ79" s="337">
        <f t="shared" si="118"/>
        <v>8.6895505288184696E-2</v>
      </c>
      <c r="AK79" s="337">
        <f t="shared" si="118"/>
        <v>8.6935677555018118E-2</v>
      </c>
      <c r="AL79" s="337">
        <f t="shared" si="118"/>
        <v>8.6921480670575785E-2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7.050729149387798E-2</v>
      </c>
      <c r="N80" s="336">
        <f t="shared" si="119"/>
        <v>6.4812045809838056E-2</v>
      </c>
      <c r="O80" s="336">
        <f t="shared" si="119"/>
        <v>6.8532997243162336E-2</v>
      </c>
      <c r="P80" s="336">
        <f t="shared" si="119"/>
        <v>6.6694779409695093E-2</v>
      </c>
      <c r="Q80" s="336">
        <f t="shared" si="119"/>
        <v>7.0386448071403152E-2</v>
      </c>
      <c r="R80" s="336">
        <f t="shared" si="119"/>
        <v>6.8636244079245415E-2</v>
      </c>
      <c r="S80" s="336">
        <f t="shared" si="119"/>
        <v>6.8763905101049794E-2</v>
      </c>
      <c r="T80" s="336">
        <f t="shared" si="119"/>
        <v>6.7743659427978734E-2</v>
      </c>
      <c r="U80" s="336">
        <f t="shared" si="119"/>
        <v>6.4881302451679765E-2</v>
      </c>
      <c r="V80" s="336">
        <f t="shared" si="119"/>
        <v>6.4845229989592135E-2</v>
      </c>
      <c r="W80" s="336">
        <f t="shared" si="119"/>
        <v>6.5820010683409161E-2</v>
      </c>
      <c r="X80" s="336">
        <f t="shared" si="119"/>
        <v>6.5848487910522724E-2</v>
      </c>
      <c r="Y80" s="336">
        <f t="shared" si="119"/>
        <v>6.6259421991804207E-2</v>
      </c>
      <c r="Z80" s="336">
        <f t="shared" si="119"/>
        <v>6.6466409012002348E-2</v>
      </c>
      <c r="AA80" s="336">
        <f t="shared" si="119"/>
        <v>6.6523518161707026E-2</v>
      </c>
      <c r="AB80" s="336">
        <f t="shared" si="119"/>
        <v>6.6518019495605138E-2</v>
      </c>
      <c r="AC80" s="336">
        <f t="shared" si="119"/>
        <v>6.6464767841577121E-2</v>
      </c>
      <c r="AD80" s="336">
        <f t="shared" si="119"/>
        <v>6.6386829968616584E-2</v>
      </c>
      <c r="AE80" s="336">
        <f t="shared" ref="AE80:AL80" si="120">AE33/AE$49</f>
        <v>6.6377993090933229E-2</v>
      </c>
      <c r="AF80" s="336">
        <f t="shared" si="120"/>
        <v>6.6344129110366148E-2</v>
      </c>
      <c r="AG80" s="336">
        <f t="shared" si="120"/>
        <v>6.6350162311139743E-2</v>
      </c>
      <c r="AH80" s="336">
        <f t="shared" si="120"/>
        <v>6.639083736708129E-2</v>
      </c>
      <c r="AI80" s="336">
        <f t="shared" si="120"/>
        <v>6.6475591500916698E-2</v>
      </c>
      <c r="AJ80" s="336">
        <f t="shared" si="120"/>
        <v>6.6543999950609806E-2</v>
      </c>
      <c r="AK80" s="336">
        <f t="shared" si="120"/>
        <v>6.6648943920754142E-2</v>
      </c>
      <c r="AL80" s="336">
        <f t="shared" si="120"/>
        <v>6.6759147751398851E-2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1.9411076681451204E-2</v>
      </c>
      <c r="N81" s="336">
        <f t="shared" si="121"/>
        <v>2.1224901508260157E-2</v>
      </c>
      <c r="O81" s="336">
        <f t="shared" si="121"/>
        <v>2.0572966149088354E-2</v>
      </c>
      <c r="P81" s="336">
        <f t="shared" si="121"/>
        <v>2.0073471972308212E-2</v>
      </c>
      <c r="Q81" s="336">
        <f t="shared" si="121"/>
        <v>2.1070756106435173E-2</v>
      </c>
      <c r="R81" s="336">
        <f t="shared" si="121"/>
        <v>2.1838328480311652E-2</v>
      </c>
      <c r="S81" s="336">
        <f t="shared" si="121"/>
        <v>2.0208134906752471E-2</v>
      </c>
      <c r="T81" s="336">
        <f t="shared" si="121"/>
        <v>2.1151130281459842E-2</v>
      </c>
      <c r="U81" s="336">
        <f t="shared" si="121"/>
        <v>2.2768390082266506E-2</v>
      </c>
      <c r="V81" s="336">
        <f t="shared" si="121"/>
        <v>2.3471680201483509E-2</v>
      </c>
      <c r="W81" s="336">
        <f t="shared" si="121"/>
        <v>2.2194002868574318E-2</v>
      </c>
      <c r="X81" s="336">
        <f t="shared" si="121"/>
        <v>1.9875192148149118E-2</v>
      </c>
      <c r="Y81" s="336">
        <f t="shared" si="121"/>
        <v>1.968498643299333E-2</v>
      </c>
      <c r="Z81" s="336">
        <f t="shared" si="121"/>
        <v>1.9660451495201414E-2</v>
      </c>
      <c r="AA81" s="336">
        <f t="shared" si="121"/>
        <v>1.9650092423929091E-2</v>
      </c>
      <c r="AB81" s="336">
        <f t="shared" si="121"/>
        <v>1.9634973464210288E-2</v>
      </c>
      <c r="AC81" s="336">
        <f t="shared" si="121"/>
        <v>1.9617986228839861E-2</v>
      </c>
      <c r="AD81" s="336">
        <f t="shared" si="121"/>
        <v>1.9592668462708795E-2</v>
      </c>
      <c r="AE81" s="336">
        <f t="shared" ref="AE81:AL81" si="122">AE34/AE$49</f>
        <v>1.955601491781371E-2</v>
      </c>
      <c r="AF81" s="336">
        <f t="shared" si="122"/>
        <v>1.9510167090474616E-2</v>
      </c>
      <c r="AG81" s="336">
        <f t="shared" si="122"/>
        <v>1.9464882095476588E-2</v>
      </c>
      <c r="AH81" s="336">
        <f t="shared" si="122"/>
        <v>1.9421533837292167E-2</v>
      </c>
      <c r="AI81" s="336">
        <f t="shared" si="122"/>
        <v>1.9372626006368309E-2</v>
      </c>
      <c r="AJ81" s="336">
        <f t="shared" si="122"/>
        <v>1.9329880950826047E-2</v>
      </c>
      <c r="AK81" s="336">
        <f t="shared" si="122"/>
        <v>1.9262514688022862E-2</v>
      </c>
      <c r="AL81" s="336">
        <f t="shared" si="122"/>
        <v>1.913508680091151E-2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2.016390244900787E-3</v>
      </c>
      <c r="N82" s="336">
        <f t="shared" si="123"/>
        <v>1.4281190617081486E-3</v>
      </c>
      <c r="O82" s="336">
        <f t="shared" si="123"/>
        <v>1.3811207505927223E-3</v>
      </c>
      <c r="P82" s="336">
        <f t="shared" si="123"/>
        <v>1.3393659820055551E-3</v>
      </c>
      <c r="Q82" s="336">
        <f t="shared" si="123"/>
        <v>1.3836506160548913E-3</v>
      </c>
      <c r="R82" s="336">
        <f t="shared" si="123"/>
        <v>1.1887637753832652E-3</v>
      </c>
      <c r="S82" s="336">
        <f t="shared" si="123"/>
        <v>1.0858277828067456E-3</v>
      </c>
      <c r="T82" s="336">
        <f t="shared" si="123"/>
        <v>1.1840457336114963E-3</v>
      </c>
      <c r="U82" s="336">
        <f t="shared" si="123"/>
        <v>1.1351818930855333E-3</v>
      </c>
      <c r="V82" s="336">
        <f t="shared" si="123"/>
        <v>1.0868481935023791E-3</v>
      </c>
      <c r="W82" s="336">
        <f t="shared" si="123"/>
        <v>1.308620349708406E-3</v>
      </c>
      <c r="X82" s="336">
        <f t="shared" si="123"/>
        <v>9.8334102839906781E-4</v>
      </c>
      <c r="Y82" s="336">
        <f t="shared" si="123"/>
        <v>9.814641337178979E-4</v>
      </c>
      <c r="Z82" s="336">
        <f t="shared" si="123"/>
        <v>9.8262118142852252E-4</v>
      </c>
      <c r="AA82" s="336">
        <f t="shared" si="123"/>
        <v>9.8237159342408776E-4</v>
      </c>
      <c r="AB82" s="336">
        <f t="shared" si="123"/>
        <v>9.8666119921773801E-4</v>
      </c>
      <c r="AC82" s="336">
        <f t="shared" si="123"/>
        <v>9.9111536396848847E-4</v>
      </c>
      <c r="AD82" s="336">
        <f t="shared" si="123"/>
        <v>9.959155108935358E-4</v>
      </c>
      <c r="AE82" s="336">
        <f t="shared" ref="AE82:AL82" si="124">AE35/AE$49</f>
        <v>1.0002691789838206E-3</v>
      </c>
      <c r="AF82" s="336">
        <f t="shared" si="124"/>
        <v>1.0052692966004164E-3</v>
      </c>
      <c r="AG82" s="336">
        <f t="shared" si="124"/>
        <v>1.0089273469970142E-3</v>
      </c>
      <c r="AH82" s="336">
        <f t="shared" si="124"/>
        <v>1.0126357395360112E-3</v>
      </c>
      <c r="AI82" s="336">
        <f t="shared" si="124"/>
        <v>1.0166818036366231E-3</v>
      </c>
      <c r="AJ82" s="336">
        <f t="shared" si="124"/>
        <v>1.0216243867488561E-3</v>
      </c>
      <c r="AK82" s="336">
        <f t="shared" si="124"/>
        <v>1.0242189462411134E-3</v>
      </c>
      <c r="AL82" s="336">
        <f t="shared" si="124"/>
        <v>1.0272461182654173E-3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0.1038948908298713</v>
      </c>
      <c r="N84" s="337">
        <f t="shared" si="125"/>
        <v>0.10630578916634631</v>
      </c>
      <c r="O84" s="337">
        <f t="shared" si="125"/>
        <v>0.11144825891833363</v>
      </c>
      <c r="P84" s="337">
        <f t="shared" si="125"/>
        <v>0.1036366080464515</v>
      </c>
      <c r="Q84" s="337">
        <f t="shared" si="125"/>
        <v>0.11453035977411528</v>
      </c>
      <c r="R84" s="337">
        <f t="shared" si="125"/>
        <v>0.11471919232703942</v>
      </c>
      <c r="S84" s="337">
        <f t="shared" si="125"/>
        <v>0.11697653620480607</v>
      </c>
      <c r="T84" s="337">
        <f t="shared" si="125"/>
        <v>0.11074035640464808</v>
      </c>
      <c r="U84" s="337">
        <f t="shared" si="125"/>
        <v>0.10329691498533076</v>
      </c>
      <c r="V84" s="337">
        <f t="shared" si="125"/>
        <v>0.10518387235294413</v>
      </c>
      <c r="W84" s="337">
        <f t="shared" si="125"/>
        <v>0.10777375707686072</v>
      </c>
      <c r="X84" s="337">
        <f t="shared" si="125"/>
        <v>0.10773054642877646</v>
      </c>
      <c r="Y84" s="337">
        <f t="shared" si="125"/>
        <v>0.10789851873978246</v>
      </c>
      <c r="Z84" s="337">
        <f t="shared" si="125"/>
        <v>0.10808699355627908</v>
      </c>
      <c r="AA84" s="337">
        <f t="shared" si="125"/>
        <v>0.10824352146493346</v>
      </c>
      <c r="AB84" s="337">
        <f t="shared" si="125"/>
        <v>0.10830021943326058</v>
      </c>
      <c r="AC84" s="337">
        <f t="shared" si="125"/>
        <v>0.10832774881529632</v>
      </c>
      <c r="AD84" s="337">
        <f t="shared" si="125"/>
        <v>0.10830853504729929</v>
      </c>
      <c r="AE84" s="337">
        <f t="shared" ref="AE84:AL84" si="126">AE37/AE$49</f>
        <v>0.1082717223516525</v>
      </c>
      <c r="AF84" s="337">
        <f t="shared" si="126"/>
        <v>0.1082501455892616</v>
      </c>
      <c r="AG84" s="337">
        <f t="shared" si="126"/>
        <v>0.10816365130139384</v>
      </c>
      <c r="AH84" s="337">
        <f t="shared" si="126"/>
        <v>0.10803332257347666</v>
      </c>
      <c r="AI84" s="337">
        <f t="shared" si="126"/>
        <v>0.10782233775616104</v>
      </c>
      <c r="AJ84" s="337">
        <f t="shared" si="126"/>
        <v>0.10768495888399106</v>
      </c>
      <c r="AK84" s="337">
        <f t="shared" si="126"/>
        <v>0.10750695805335353</v>
      </c>
      <c r="AL84" s="337">
        <f t="shared" si="126"/>
        <v>0.10723549964267792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8.7736397765801027E-2</v>
      </c>
      <c r="N85" s="336">
        <f t="shared" si="127"/>
        <v>9.022123412621437E-2</v>
      </c>
      <c r="O85" s="336">
        <f t="shared" si="127"/>
        <v>9.4708842932781992E-2</v>
      </c>
      <c r="P85" s="336">
        <f t="shared" si="127"/>
        <v>8.7386681820669512E-2</v>
      </c>
      <c r="Q85" s="336">
        <f t="shared" si="127"/>
        <v>9.8855831031123081E-2</v>
      </c>
      <c r="R85" s="336">
        <f t="shared" si="127"/>
        <v>9.7823006059409773E-2</v>
      </c>
      <c r="S85" s="336">
        <f t="shared" si="127"/>
        <v>0.10024455290271686</v>
      </c>
      <c r="T85" s="336">
        <f t="shared" si="127"/>
        <v>9.2643439687166457E-2</v>
      </c>
      <c r="U85" s="336">
        <f t="shared" si="127"/>
        <v>8.4957394825648486E-2</v>
      </c>
      <c r="V85" s="336">
        <f t="shared" si="127"/>
        <v>8.7621149114891772E-2</v>
      </c>
      <c r="W85" s="336">
        <f t="shared" si="127"/>
        <v>8.9274871216443757E-2</v>
      </c>
      <c r="X85" s="336">
        <f t="shared" si="127"/>
        <v>8.830218397250568E-2</v>
      </c>
      <c r="Y85" s="336">
        <f t="shared" si="127"/>
        <v>8.8273140917357648E-2</v>
      </c>
      <c r="Z85" s="336">
        <f t="shared" si="127"/>
        <v>8.8275735182130111E-2</v>
      </c>
      <c r="AA85" s="336">
        <f t="shared" si="127"/>
        <v>8.8230789343206939E-2</v>
      </c>
      <c r="AB85" s="336">
        <f t="shared" si="127"/>
        <v>8.8085685899318394E-2</v>
      </c>
      <c r="AC85" s="336">
        <f t="shared" si="127"/>
        <v>8.7927201776358821E-2</v>
      </c>
      <c r="AD85" s="336">
        <f t="shared" si="127"/>
        <v>8.7724526759212426E-2</v>
      </c>
      <c r="AE85" s="336">
        <f t="shared" ref="AE85:AL85" si="128">AE38/AE$49</f>
        <v>8.7488996169717337E-2</v>
      </c>
      <c r="AF85" s="336">
        <f t="shared" si="128"/>
        <v>8.7246612167415125E-2</v>
      </c>
      <c r="AG85" s="336">
        <f t="shared" si="128"/>
        <v>8.6945925101140006E-2</v>
      </c>
      <c r="AH85" s="336">
        <f t="shared" si="128"/>
        <v>8.6581842007342896E-2</v>
      </c>
      <c r="AI85" s="336">
        <f t="shared" si="128"/>
        <v>8.6143524984354791E-2</v>
      </c>
      <c r="AJ85" s="336">
        <f t="shared" si="128"/>
        <v>8.5784470351260633E-2</v>
      </c>
      <c r="AK85" s="336">
        <f t="shared" si="128"/>
        <v>8.5396277843195756E-2</v>
      </c>
      <c r="AL85" s="336">
        <f t="shared" si="128"/>
        <v>8.4905591392032034E-2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1.615849306407028E-2</v>
      </c>
      <c r="N86" s="336">
        <f t="shared" si="129"/>
        <v>1.6084555040131933E-2</v>
      </c>
      <c r="O86" s="336">
        <f t="shared" si="129"/>
        <v>1.6739415985551641E-2</v>
      </c>
      <c r="P86" s="336">
        <f t="shared" si="129"/>
        <v>1.6249926225781999E-2</v>
      </c>
      <c r="Q86" s="336">
        <f t="shared" si="129"/>
        <v>1.5674528742992203E-2</v>
      </c>
      <c r="R86" s="336">
        <f t="shared" si="129"/>
        <v>1.6896186267629662E-2</v>
      </c>
      <c r="S86" s="336">
        <f t="shared" si="129"/>
        <v>1.67319833020892E-2</v>
      </c>
      <c r="T86" s="336">
        <f t="shared" si="129"/>
        <v>1.8096916717481634E-2</v>
      </c>
      <c r="U86" s="336">
        <f t="shared" si="129"/>
        <v>1.8339520159682279E-2</v>
      </c>
      <c r="V86" s="336">
        <f t="shared" si="129"/>
        <v>1.7562723238052354E-2</v>
      </c>
      <c r="W86" s="336">
        <f t="shared" si="129"/>
        <v>1.8498885860416963E-2</v>
      </c>
      <c r="X86" s="336">
        <f t="shared" si="129"/>
        <v>1.9428362456270762E-2</v>
      </c>
      <c r="Y86" s="336">
        <f t="shared" si="129"/>
        <v>1.9625377822424805E-2</v>
      </c>
      <c r="Z86" s="336">
        <f t="shared" si="129"/>
        <v>1.981125837414897E-2</v>
      </c>
      <c r="AA86" s="336">
        <f t="shared" si="129"/>
        <v>2.0012732121726533E-2</v>
      </c>
      <c r="AB86" s="336">
        <f t="shared" si="129"/>
        <v>2.0214533533942189E-2</v>
      </c>
      <c r="AC86" s="336">
        <f t="shared" si="129"/>
        <v>2.0400547038937508E-2</v>
      </c>
      <c r="AD86" s="336">
        <f t="shared" si="129"/>
        <v>2.0584008288086871E-2</v>
      </c>
      <c r="AE86" s="336">
        <f t="shared" ref="AE86:AL86" si="130">AE39/AE$49</f>
        <v>2.0782726181935173E-2</v>
      </c>
      <c r="AF86" s="336">
        <f t="shared" si="130"/>
        <v>2.1003533421846476E-2</v>
      </c>
      <c r="AG86" s="336">
        <f t="shared" si="130"/>
        <v>2.1217726200253841E-2</v>
      </c>
      <c r="AH86" s="336">
        <f t="shared" si="130"/>
        <v>2.1451480566133756E-2</v>
      </c>
      <c r="AI86" s="336">
        <f t="shared" si="130"/>
        <v>2.1678812771806246E-2</v>
      </c>
      <c r="AJ86" s="336">
        <f t="shared" si="130"/>
        <v>2.1900488532730415E-2</v>
      </c>
      <c r="AK86" s="336">
        <f t="shared" si="130"/>
        <v>2.2110680210157777E-2</v>
      </c>
      <c r="AL86" s="336">
        <f t="shared" si="130"/>
        <v>2.2329908250645888E-2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8.1353893589240556E-2</v>
      </c>
      <c r="N88" s="337">
        <f t="shared" si="131"/>
        <v>8.1175264576143713E-2</v>
      </c>
      <c r="O88" s="337">
        <f t="shared" si="131"/>
        <v>7.9293721052602961E-2</v>
      </c>
      <c r="P88" s="337">
        <f t="shared" si="131"/>
        <v>8.8804186872977864E-2</v>
      </c>
      <c r="Q88" s="337">
        <f t="shared" si="131"/>
        <v>8.0353782696804751E-2</v>
      </c>
      <c r="R88" s="337">
        <f t="shared" si="131"/>
        <v>7.8159691232888823E-2</v>
      </c>
      <c r="S88" s="337">
        <f t="shared" si="131"/>
        <v>8.3249176906002947E-2</v>
      </c>
      <c r="T88" s="337">
        <f t="shared" si="131"/>
        <v>8.4835896676955694E-2</v>
      </c>
      <c r="U88" s="337">
        <f t="shared" si="131"/>
        <v>9.1860058087376698E-2</v>
      </c>
      <c r="V88" s="337">
        <f t="shared" si="131"/>
        <v>8.3211915741237152E-2</v>
      </c>
      <c r="W88" s="337">
        <f t="shared" si="131"/>
        <v>7.4439862602479936E-2</v>
      </c>
      <c r="X88" s="337">
        <f t="shared" si="131"/>
        <v>7.6025952847580083E-2</v>
      </c>
      <c r="Y88" s="337">
        <f t="shared" si="131"/>
        <v>7.5096175549104568E-2</v>
      </c>
      <c r="Z88" s="337">
        <f t="shared" si="131"/>
        <v>7.4289497146289282E-2</v>
      </c>
      <c r="AA88" s="337">
        <f t="shared" si="131"/>
        <v>7.3493945972730929E-2</v>
      </c>
      <c r="AB88" s="337">
        <f t="shared" si="131"/>
        <v>7.2655100716657831E-2</v>
      </c>
      <c r="AC88" s="337">
        <f t="shared" si="131"/>
        <v>7.1890542464587814E-2</v>
      </c>
      <c r="AD88" s="337">
        <f t="shared" si="131"/>
        <v>7.1096474486096628E-2</v>
      </c>
      <c r="AE88" s="337">
        <f t="shared" ref="AE88:AL88" si="132">AE41/AE$49</f>
        <v>7.0260775920304497E-2</v>
      </c>
      <c r="AF88" s="337">
        <f t="shared" si="132"/>
        <v>6.9452172279372615E-2</v>
      </c>
      <c r="AG88" s="337">
        <f t="shared" si="132"/>
        <v>6.8664309595533754E-2</v>
      </c>
      <c r="AH88" s="337">
        <f t="shared" si="132"/>
        <v>6.7946546208172406E-2</v>
      </c>
      <c r="AI88" s="337">
        <f t="shared" si="132"/>
        <v>6.7270870707136429E-2</v>
      </c>
      <c r="AJ88" s="337">
        <f t="shared" si="132"/>
        <v>6.6542670676251539E-2</v>
      </c>
      <c r="AK88" s="337">
        <f t="shared" si="132"/>
        <v>6.5813696088809756E-2</v>
      </c>
      <c r="AL88" s="337">
        <f t="shared" si="132"/>
        <v>6.5121623685343744E-2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4.4018367981260111E-2</v>
      </c>
      <c r="N89" s="336">
        <f t="shared" si="133"/>
        <v>3.9628253307707556E-2</v>
      </c>
      <c r="O89" s="336">
        <f t="shared" si="133"/>
        <v>4.2068973463282353E-2</v>
      </c>
      <c r="P89" s="336">
        <f t="shared" si="133"/>
        <v>4.6335731501856429E-2</v>
      </c>
      <c r="Q89" s="336">
        <f t="shared" si="133"/>
        <v>4.2682156786047157E-2</v>
      </c>
      <c r="R89" s="336">
        <f t="shared" si="133"/>
        <v>4.1855502390030011E-2</v>
      </c>
      <c r="S89" s="336">
        <f t="shared" si="133"/>
        <v>4.2241562761581773E-2</v>
      </c>
      <c r="T89" s="336">
        <f t="shared" si="133"/>
        <v>4.3642877670905821E-2</v>
      </c>
      <c r="U89" s="336">
        <f t="shared" si="133"/>
        <v>4.3684333211157174E-2</v>
      </c>
      <c r="V89" s="336">
        <f t="shared" si="133"/>
        <v>3.9096384711478437E-2</v>
      </c>
      <c r="W89" s="336">
        <f t="shared" si="133"/>
        <v>3.4552641297228653E-2</v>
      </c>
      <c r="X89" s="336">
        <f t="shared" si="133"/>
        <v>3.6171113899647694E-2</v>
      </c>
      <c r="Y89" s="336">
        <f t="shared" si="133"/>
        <v>3.5814157687265147E-2</v>
      </c>
      <c r="Z89" s="336">
        <f t="shared" si="133"/>
        <v>3.5458578239743598E-2</v>
      </c>
      <c r="AA89" s="336">
        <f t="shared" si="133"/>
        <v>3.505274808946942E-2</v>
      </c>
      <c r="AB89" s="336">
        <f t="shared" si="133"/>
        <v>3.4574415271842171E-2</v>
      </c>
      <c r="AC89" s="336">
        <f t="shared" si="133"/>
        <v>3.4157291423104287E-2</v>
      </c>
      <c r="AD89" s="336">
        <f t="shared" si="133"/>
        <v>3.3723615228794447E-2</v>
      </c>
      <c r="AE89" s="336">
        <f t="shared" ref="AE89:AL89" si="134">AE42/AE$49</f>
        <v>3.3264707095887316E-2</v>
      </c>
      <c r="AF89" s="336">
        <f t="shared" si="134"/>
        <v>3.2819525502222439E-2</v>
      </c>
      <c r="AG89" s="336">
        <f t="shared" si="134"/>
        <v>3.2405631379124632E-2</v>
      </c>
      <c r="AH89" s="336">
        <f t="shared" si="134"/>
        <v>3.2010089910780012E-2</v>
      </c>
      <c r="AI89" s="336">
        <f t="shared" si="134"/>
        <v>3.1624193965106483E-2</v>
      </c>
      <c r="AJ89" s="336">
        <f t="shared" si="134"/>
        <v>3.1220052521922993E-2</v>
      </c>
      <c r="AK89" s="336">
        <f t="shared" si="134"/>
        <v>3.0820327547132542E-2</v>
      </c>
      <c r="AL89" s="336">
        <f t="shared" si="134"/>
        <v>3.0450584004155835E-2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3.7335525607980452E-2</v>
      </c>
      <c r="N90" s="336">
        <f t="shared" si="135"/>
        <v>4.1547011268436164E-2</v>
      </c>
      <c r="O90" s="336">
        <f t="shared" si="135"/>
        <v>3.7224747589320602E-2</v>
      </c>
      <c r="P90" s="336">
        <f t="shared" si="135"/>
        <v>4.2468455371121427E-2</v>
      </c>
      <c r="Q90" s="336">
        <f t="shared" si="135"/>
        <v>3.7671625910757588E-2</v>
      </c>
      <c r="R90" s="336">
        <f t="shared" si="135"/>
        <v>3.6304188842858812E-2</v>
      </c>
      <c r="S90" s="336">
        <f t="shared" si="135"/>
        <v>4.1007614144421181E-2</v>
      </c>
      <c r="T90" s="336">
        <f t="shared" si="135"/>
        <v>4.119301900604988E-2</v>
      </c>
      <c r="U90" s="336">
        <f t="shared" si="135"/>
        <v>4.8175724876219531E-2</v>
      </c>
      <c r="V90" s="336">
        <f t="shared" si="135"/>
        <v>4.4115531029758716E-2</v>
      </c>
      <c r="W90" s="336">
        <f t="shared" si="135"/>
        <v>3.9887221305251283E-2</v>
      </c>
      <c r="X90" s="336">
        <f t="shared" si="135"/>
        <v>3.9854838947932382E-2</v>
      </c>
      <c r="Y90" s="336">
        <f t="shared" si="135"/>
        <v>3.9282017861839422E-2</v>
      </c>
      <c r="Z90" s="336">
        <f t="shared" si="135"/>
        <v>3.8830918906545678E-2</v>
      </c>
      <c r="AA90" s="336">
        <f t="shared" si="135"/>
        <v>3.8441197883261509E-2</v>
      </c>
      <c r="AB90" s="336">
        <f t="shared" si="135"/>
        <v>3.8080685444815653E-2</v>
      </c>
      <c r="AC90" s="336">
        <f t="shared" si="135"/>
        <v>3.7733251041483527E-2</v>
      </c>
      <c r="AD90" s="336">
        <f t="shared" si="135"/>
        <v>3.7372859257302181E-2</v>
      </c>
      <c r="AE90" s="336">
        <f t="shared" ref="AE90:AL90" si="136">AE43/AE$49</f>
        <v>3.6996068824417173E-2</v>
      </c>
      <c r="AF90" s="336">
        <f t="shared" si="136"/>
        <v>3.6632646777150175E-2</v>
      </c>
      <c r="AG90" s="336">
        <f t="shared" si="136"/>
        <v>3.6258678216409115E-2</v>
      </c>
      <c r="AH90" s="336">
        <f t="shared" si="136"/>
        <v>3.5936456297392394E-2</v>
      </c>
      <c r="AI90" s="336">
        <f t="shared" si="136"/>
        <v>3.5646676742029947E-2</v>
      </c>
      <c r="AJ90" s="336">
        <f t="shared" si="136"/>
        <v>3.5322618154328543E-2</v>
      </c>
      <c r="AK90" s="336">
        <f t="shared" si="136"/>
        <v>3.4993368541677214E-2</v>
      </c>
      <c r="AL90" s="336">
        <f t="shared" si="136"/>
        <v>3.4671039681187919E-2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0.12513353670762595</v>
      </c>
      <c r="N92" s="337">
        <f t="shared" si="137"/>
        <v>0.12221425813570175</v>
      </c>
      <c r="O92" s="337">
        <f t="shared" si="137"/>
        <v>0.11971074126133399</v>
      </c>
      <c r="P92" s="337">
        <f t="shared" si="137"/>
        <v>0.12025398160627414</v>
      </c>
      <c r="Q92" s="337">
        <f t="shared" si="137"/>
        <v>0.1198543368302345</v>
      </c>
      <c r="R92" s="337">
        <f t="shared" si="137"/>
        <v>0.123299720360665</v>
      </c>
      <c r="S92" s="337">
        <f t="shared" si="137"/>
        <v>0.12548224594232632</v>
      </c>
      <c r="T92" s="337">
        <f t="shared" si="137"/>
        <v>0.12793884671054759</v>
      </c>
      <c r="U92" s="337">
        <f t="shared" si="137"/>
        <v>0.11935390624377973</v>
      </c>
      <c r="V92" s="337">
        <f t="shared" si="137"/>
        <v>0.1166423982534476</v>
      </c>
      <c r="W92" s="337">
        <f t="shared" si="137"/>
        <v>0.11003962228630787</v>
      </c>
      <c r="X92" s="337">
        <f t="shared" si="137"/>
        <v>0.11174945068748472</v>
      </c>
      <c r="Y92" s="337">
        <f t="shared" si="137"/>
        <v>0.1106132915609679</v>
      </c>
      <c r="Z92" s="337">
        <f t="shared" si="137"/>
        <v>0.10970595838152664</v>
      </c>
      <c r="AA92" s="337">
        <f t="shared" si="137"/>
        <v>0.10897702563124294</v>
      </c>
      <c r="AB92" s="337">
        <f t="shared" si="137"/>
        <v>0.10835865424396969</v>
      </c>
      <c r="AC92" s="337">
        <f t="shared" si="137"/>
        <v>0.10786697874804992</v>
      </c>
      <c r="AD92" s="337">
        <f t="shared" si="137"/>
        <v>0.10742309389611529</v>
      </c>
      <c r="AE92" s="337">
        <f t="shared" ref="AE92:AL92" si="138">AE45/AE$49</f>
        <v>0.10701047241675923</v>
      </c>
      <c r="AF92" s="337">
        <f t="shared" si="138"/>
        <v>0.10660944844071014</v>
      </c>
      <c r="AG92" s="337">
        <f t="shared" si="138"/>
        <v>0.10619604946508988</v>
      </c>
      <c r="AH92" s="337">
        <f t="shared" si="138"/>
        <v>0.10578292302029421</v>
      </c>
      <c r="AI92" s="337">
        <f t="shared" si="138"/>
        <v>0.10541148171327032</v>
      </c>
      <c r="AJ92" s="337">
        <f t="shared" si="138"/>
        <v>0.10500380771307859</v>
      </c>
      <c r="AK92" s="337">
        <f t="shared" si="138"/>
        <v>0.10458063463533891</v>
      </c>
      <c r="AL92" s="337">
        <f t="shared" si="138"/>
        <v>0.10413778312583324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1.6809227111361902E-2</v>
      </c>
      <c r="N93" s="336">
        <f t="shared" si="139"/>
        <v>1.6673081805146438E-2</v>
      </c>
      <c r="O93" s="336">
        <f t="shared" si="139"/>
        <v>1.6490776208983062E-2</v>
      </c>
      <c r="P93" s="336">
        <f t="shared" si="139"/>
        <v>1.6837453004341946E-2</v>
      </c>
      <c r="Q93" s="336">
        <f t="shared" si="139"/>
        <v>1.8470587805773587E-2</v>
      </c>
      <c r="R93" s="336">
        <f t="shared" si="139"/>
        <v>1.778171496841751E-2</v>
      </c>
      <c r="S93" s="336">
        <f t="shared" si="139"/>
        <v>1.807959517263345E-2</v>
      </c>
      <c r="T93" s="336">
        <f t="shared" si="139"/>
        <v>1.6934952797408833E-2</v>
      </c>
      <c r="U93" s="336">
        <f t="shared" si="139"/>
        <v>1.7865057503460853E-2</v>
      </c>
      <c r="V93" s="336">
        <f t="shared" si="139"/>
        <v>1.5767671573198111E-2</v>
      </c>
      <c r="W93" s="336">
        <f t="shared" si="139"/>
        <v>1.390017645683402E-2</v>
      </c>
      <c r="X93" s="336">
        <f t="shared" si="139"/>
        <v>2.2591012395552654E-2</v>
      </c>
      <c r="Y93" s="336">
        <f t="shared" si="139"/>
        <v>2.2782361459058417E-2</v>
      </c>
      <c r="Z93" s="336">
        <f t="shared" si="139"/>
        <v>2.2955055323956038E-2</v>
      </c>
      <c r="AA93" s="336">
        <f t="shared" si="139"/>
        <v>2.3157645922139484E-2</v>
      </c>
      <c r="AB93" s="336">
        <f t="shared" si="139"/>
        <v>2.3369501220708425E-2</v>
      </c>
      <c r="AC93" s="336">
        <f t="shared" si="139"/>
        <v>2.3601321053292167E-2</v>
      </c>
      <c r="AD93" s="336">
        <f t="shared" si="139"/>
        <v>2.3856060964778318E-2</v>
      </c>
      <c r="AE93" s="336">
        <f t="shared" ref="AE93:AL93" si="140">AE46/AE$49</f>
        <v>2.4060100084835976E-2</v>
      </c>
      <c r="AF93" s="336">
        <f t="shared" si="140"/>
        <v>2.4270641400817562E-2</v>
      </c>
      <c r="AG93" s="336">
        <f t="shared" si="140"/>
        <v>2.4487585855499434E-2</v>
      </c>
      <c r="AH93" s="336">
        <f t="shared" si="140"/>
        <v>2.4702710655994164E-2</v>
      </c>
      <c r="AI93" s="336">
        <f t="shared" si="140"/>
        <v>2.4906781475365337E-2</v>
      </c>
      <c r="AJ93" s="336">
        <f t="shared" si="140"/>
        <v>2.510962867353057E-2</v>
      </c>
      <c r="AK93" s="336">
        <f t="shared" si="140"/>
        <v>2.5322295067661937E-2</v>
      </c>
      <c r="AL93" s="336">
        <f t="shared" si="140"/>
        <v>2.5540176470158524E-2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0.10832430959626405</v>
      </c>
      <c r="N94" s="336">
        <f t="shared" si="141"/>
        <v>0.10554117633055532</v>
      </c>
      <c r="O94" s="336">
        <f t="shared" si="141"/>
        <v>0.10321996505235093</v>
      </c>
      <c r="P94" s="336">
        <f t="shared" si="141"/>
        <v>0.10341652860193219</v>
      </c>
      <c r="Q94" s="336">
        <f t="shared" si="141"/>
        <v>0.10138374902446091</v>
      </c>
      <c r="R94" s="336">
        <f t="shared" si="141"/>
        <v>0.1055180053922475</v>
      </c>
      <c r="S94" s="336">
        <f t="shared" si="141"/>
        <v>0.10740265076969287</v>
      </c>
      <c r="T94" s="336">
        <f t="shared" si="141"/>
        <v>0.11100389391313877</v>
      </c>
      <c r="U94" s="336">
        <f t="shared" si="141"/>
        <v>0.10148884874031887</v>
      </c>
      <c r="V94" s="336">
        <f t="shared" si="141"/>
        <v>0.10087472668024949</v>
      </c>
      <c r="W94" s="336">
        <f t="shared" si="141"/>
        <v>9.6139445829473855E-2</v>
      </c>
      <c r="X94" s="336">
        <f t="shared" si="141"/>
        <v>8.9158438291932068E-2</v>
      </c>
      <c r="Y94" s="336">
        <f t="shared" si="141"/>
        <v>8.7830930101909482E-2</v>
      </c>
      <c r="Z94" s="336">
        <f t="shared" si="141"/>
        <v>8.6750903057570605E-2</v>
      </c>
      <c r="AA94" s="336">
        <f t="shared" si="141"/>
        <v>8.5819379709103444E-2</v>
      </c>
      <c r="AB94" s="336">
        <f t="shared" si="141"/>
        <v>8.4989153023261266E-2</v>
      </c>
      <c r="AC94" s="336">
        <f t="shared" si="141"/>
        <v>8.4265657694757745E-2</v>
      </c>
      <c r="AD94" s="336">
        <f t="shared" si="141"/>
        <v>8.3567032931336979E-2</v>
      </c>
      <c r="AE94" s="336">
        <f t="shared" ref="AE94:AL94" si="142">AE47/AE$49</f>
        <v>8.2950372331923261E-2</v>
      </c>
      <c r="AF94" s="336">
        <f t="shared" si="142"/>
        <v>8.2338807039892575E-2</v>
      </c>
      <c r="AG94" s="336">
        <f t="shared" si="142"/>
        <v>8.1708463609590443E-2</v>
      </c>
      <c r="AH94" s="336">
        <f t="shared" si="142"/>
        <v>8.1080212364300047E-2</v>
      </c>
      <c r="AI94" s="336">
        <f t="shared" si="142"/>
        <v>8.0504700237904986E-2</v>
      </c>
      <c r="AJ94" s="336">
        <f t="shared" si="142"/>
        <v>7.9894179039548013E-2</v>
      </c>
      <c r="AK94" s="336">
        <f t="shared" si="142"/>
        <v>7.9258339567676972E-2</v>
      </c>
      <c r="AL94" s="336">
        <f t="shared" si="142"/>
        <v>7.8597606655674709E-2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North East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North East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North East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North East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North East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North East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North East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North East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North East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North East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North East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North East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North East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3.9614627100283784</v>
      </c>
      <c r="Y4" s="11">
        <f>'Occ T1'!D8-'Occ T1'!C8</f>
        <v>0.4029450649124513</v>
      </c>
      <c r="Z4" s="11">
        <f>'Occ T1'!E8-'Occ T1'!D8</f>
        <v>-2.6498104693206344</v>
      </c>
      <c r="AA4" s="11">
        <f>'Occ T1'!F8-'Occ T1'!E8</f>
        <v>3.6631350585041957</v>
      </c>
      <c r="AB4" s="11">
        <f>'Occ T1'!D8-'Occ T1'!B8</f>
        <v>4.3644077749408297</v>
      </c>
      <c r="AC4" s="11">
        <f>'Occ T1'!F8-'Occ T1'!D8</f>
        <v>1.0133245891835614</v>
      </c>
    </row>
    <row r="5" spans="1:29" x14ac:dyDescent="0.2">
      <c r="W5" s="10" t="str">
        <f>name!E5</f>
        <v>Professional occupations</v>
      </c>
      <c r="X5" s="11">
        <f>'Occ T1'!C9-'Occ T1'!B9</f>
        <v>2.7534289111392667</v>
      </c>
      <c r="Y5" s="11">
        <f>'Occ T1'!D9-'Occ T1'!C9</f>
        <v>6.3354933374818216</v>
      </c>
      <c r="Z5" s="11">
        <f>'Occ T1'!E9-'Occ T1'!D9</f>
        <v>6.0028428311622548</v>
      </c>
      <c r="AA5" s="11">
        <f>'Occ T1'!F9-'Occ T1'!E9</f>
        <v>9.9411436430374636</v>
      </c>
      <c r="AB5" s="11">
        <f>'Occ T1'!D9-'Occ T1'!B9</f>
        <v>9.0889222486210883</v>
      </c>
      <c r="AC5" s="11">
        <f>'Occ T1'!F9-'Occ T1'!D9</f>
        <v>15.943986474199718</v>
      </c>
    </row>
    <row r="6" spans="1:29" x14ac:dyDescent="0.2">
      <c r="W6" s="10" t="str">
        <f>name!E6</f>
        <v>Associate professional occupations</v>
      </c>
      <c r="X6" s="11">
        <f>'Occ T1'!C10-'Occ T1'!B10</f>
        <v>1.9827161134915201</v>
      </c>
      <c r="Y6" s="11">
        <f>'Occ T1'!D10-'Occ T1'!C10</f>
        <v>2.4720805480061898</v>
      </c>
      <c r="Z6" s="11">
        <f>'Occ T1'!E10-'Occ T1'!D10</f>
        <v>2.6480784594047435</v>
      </c>
      <c r="AA6" s="11">
        <f>'Occ T1'!F10-'Occ T1'!E10</f>
        <v>5.0945576442343068</v>
      </c>
      <c r="AB6" s="11">
        <f>'Occ T1'!D10-'Occ T1'!B10</f>
        <v>4.4547966614977099</v>
      </c>
      <c r="AC6" s="11">
        <f>'Occ T1'!F10-'Occ T1'!D10</f>
        <v>7.7426361036390503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-4.8542142627349278</v>
      </c>
      <c r="Y7" s="11">
        <f>'Occ T1'!D11-'Occ T1'!C11</f>
        <v>1.9600361945903302</v>
      </c>
      <c r="Z7" s="11">
        <f>'Occ T1'!E11-'Occ T1'!D11</f>
        <v>0.62386896133635616</v>
      </c>
      <c r="AA7" s="11">
        <f>'Occ T1'!F11-'Occ T1'!E11</f>
        <v>-2.3251772268296378</v>
      </c>
      <c r="AB7" s="11">
        <f>'Occ T1'!D11-'Occ T1'!B11</f>
        <v>-2.8941780681445977</v>
      </c>
      <c r="AC7" s="11">
        <f>'Occ T1'!F11-'Occ T1'!D11</f>
        <v>-1.7013082654932816</v>
      </c>
    </row>
    <row r="8" spans="1:29" x14ac:dyDescent="0.2">
      <c r="W8" s="10" t="str">
        <f>name!E8</f>
        <v>Skilled trades occupations</v>
      </c>
      <c r="X8" s="11">
        <f>'Occ T1'!C12-'Occ T1'!B12</f>
        <v>-0.99697249132374566</v>
      </c>
      <c r="Y8" s="11">
        <f>'Occ T1'!D12-'Occ T1'!C12</f>
        <v>-7.8238996467555424</v>
      </c>
      <c r="Z8" s="11">
        <f>'Occ T1'!E12-'Occ T1'!D12</f>
        <v>-1.7867374944923142</v>
      </c>
      <c r="AA8" s="11">
        <f>'Occ T1'!F12-'Occ T1'!E12</f>
        <v>-3.6968938957975581</v>
      </c>
      <c r="AB8" s="11">
        <f>'Occ T1'!D12-'Occ T1'!B12</f>
        <v>-8.820872138079288</v>
      </c>
      <c r="AC8" s="11">
        <f>'Occ T1'!F12-'Occ T1'!D12</f>
        <v>-5.4836313902898723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-1.655121639097672</v>
      </c>
      <c r="Y9" s="11">
        <f>'Occ T1'!D13-'Occ T1'!C13</f>
        <v>-0.45449069682059218</v>
      </c>
      <c r="Z9" s="11">
        <f>'Occ T1'!E13-'Occ T1'!D13</f>
        <v>-0.71217657907430976</v>
      </c>
      <c r="AA9" s="11">
        <f>'Occ T1'!F13-'Occ T1'!E13</f>
        <v>0.76623821695761052</v>
      </c>
      <c r="AB9" s="11">
        <f>'Occ T1'!D13-'Occ T1'!B13</f>
        <v>-2.1096123359182641</v>
      </c>
      <c r="AC9" s="11">
        <f>'Occ T1'!F13-'Occ T1'!D13</f>
        <v>5.4061637883300762E-2</v>
      </c>
    </row>
    <row r="10" spans="1:29" x14ac:dyDescent="0.2">
      <c r="W10" s="10" t="str">
        <f>name!E10</f>
        <v>Sales and customer service occupations</v>
      </c>
      <c r="X10" s="11">
        <f>'Occ T1'!C14-'Occ T1'!B14</f>
        <v>-5.3149593205918748</v>
      </c>
      <c r="Y10" s="11">
        <f>'Occ T1'!D14-'Occ T1'!C14</f>
        <v>0.75136330871768564</v>
      </c>
      <c r="Z10" s="11">
        <f>'Occ T1'!E14-'Occ T1'!D14</f>
        <v>0.66638484983333512</v>
      </c>
      <c r="AA10" s="11">
        <f>'Occ T1'!F14-'Occ T1'!E14</f>
        <v>0.56125581129360569</v>
      </c>
      <c r="AB10" s="11">
        <f>'Occ T1'!D14-'Occ T1'!B14</f>
        <v>-4.5635960118741892</v>
      </c>
      <c r="AC10" s="11">
        <f>'Occ T1'!F14-'Occ T1'!D14</f>
        <v>1.2276406611269408</v>
      </c>
    </row>
    <row r="11" spans="1:29" x14ac:dyDescent="0.2">
      <c r="W11" s="10" t="str">
        <f>name!E11</f>
        <v>Process, plant and machine operatives</v>
      </c>
      <c r="X11" s="11">
        <f>'Occ T1'!C15-'Occ T1'!B15</f>
        <v>1.9635416012195179</v>
      </c>
      <c r="Y11" s="11">
        <f>'Occ T1'!D15-'Occ T1'!C15</f>
        <v>-4.588016517813422</v>
      </c>
      <c r="Z11" s="11">
        <f>'Occ T1'!E15-'Occ T1'!D15</f>
        <v>-0.57686311068805196</v>
      </c>
      <c r="AA11" s="11">
        <f>'Occ T1'!F15-'Occ T1'!E15</f>
        <v>-2.9838190496509327</v>
      </c>
      <c r="AB11" s="11">
        <f>'Occ T1'!D15-'Occ T1'!B15</f>
        <v>-2.6244749165939041</v>
      </c>
      <c r="AC11" s="11">
        <f>'Occ T1'!F15-'Occ T1'!D15</f>
        <v>-3.5606821603389847</v>
      </c>
    </row>
    <row r="12" spans="1:29" x14ac:dyDescent="0.2">
      <c r="W12" s="10" t="str">
        <f>name!E12</f>
        <v>Elementary occupations</v>
      </c>
      <c r="X12" s="11">
        <f>'Occ T1'!C16-'Occ T1'!B16</f>
        <v>-3.9758816221307214</v>
      </c>
      <c r="Y12" s="11">
        <f>'Occ T1'!D16-'Occ T1'!C16</f>
        <v>-3.7045115923185961</v>
      </c>
      <c r="Z12" s="11">
        <f>'Occ T1'!E16-'Occ T1'!D16</f>
        <v>-0.39058744816171753</v>
      </c>
      <c r="AA12" s="11">
        <f>'Occ T1'!F16-'Occ T1'!E16</f>
        <v>-0.99344020174871872</v>
      </c>
      <c r="AB12" s="11">
        <f>'Occ T1'!D16-'Occ T1'!B16</f>
        <v>-7.6803932144493174</v>
      </c>
      <c r="AC12" s="11">
        <f>'Occ T1'!F16-'Occ T1'!D16</f>
        <v>-1.3840276499104363</v>
      </c>
    </row>
    <row r="14" spans="1:29" x14ac:dyDescent="0.2">
      <c r="W14" s="10" t="str">
        <f>name!E3</f>
        <v>All occupations</v>
      </c>
      <c r="X14" s="11">
        <f>'Occ T1'!C18-'Occ T1'!B18</f>
        <v>-6.1360000000002515</v>
      </c>
      <c r="Y14" s="11">
        <f>'Occ T1'!D18-'Occ T1'!C18</f>
        <v>-4.648999999999603</v>
      </c>
      <c r="Z14" s="11">
        <f>'Occ T1'!E18-'Occ T1'!D18</f>
        <v>3.8249999999995907</v>
      </c>
      <c r="AA14" s="11">
        <f>'Occ T1'!F18-'Occ T1'!E18</f>
        <v>10.027000000000385</v>
      </c>
      <c r="AB14" s="11">
        <f>'Occ T1'!D18-'Occ T1'!B18</f>
        <v>-10.784999999999854</v>
      </c>
      <c r="AC14" s="11">
        <f>'Occ T1'!F18-'Occ T1'!D18</f>
        <v>13.851999999999975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North East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1.0133245891835614</v>
      </c>
      <c r="O3" s="11">
        <f>'Occ T1'!AB64</f>
        <v>0.87002059634859386</v>
      </c>
      <c r="P3" s="11">
        <f>'Occ T1'!Q64</f>
        <v>0.1433039928350226</v>
      </c>
    </row>
    <row r="4" spans="1:16" x14ac:dyDescent="0.2">
      <c r="M4" s="10" t="str">
        <f>name!E5</f>
        <v>Professional occupations</v>
      </c>
      <c r="N4" s="11">
        <f>'Occ T1'!F65</f>
        <v>15.943986474199718</v>
      </c>
      <c r="O4" s="11">
        <f>'Occ T1'!AB65</f>
        <v>7.5553033910343501</v>
      </c>
      <c r="P4" s="11">
        <f>'Occ T1'!Q65</f>
        <v>8.3886830831654891</v>
      </c>
    </row>
    <row r="5" spans="1:16" x14ac:dyDescent="0.2">
      <c r="M5" s="10" t="str">
        <f>name!E6</f>
        <v>Associate professional occupations</v>
      </c>
      <c r="N5" s="11">
        <f>'Occ T1'!F66</f>
        <v>7.7426361036390503</v>
      </c>
      <c r="O5" s="11">
        <f>'Occ T1'!AB66</f>
        <v>9.0649719397331623</v>
      </c>
      <c r="P5" s="11">
        <f>'Occ T1'!Q66</f>
        <v>-1.3223358360940196</v>
      </c>
    </row>
    <row r="6" spans="1:16" x14ac:dyDescent="0.2">
      <c r="M6" s="10" t="str">
        <f>name!E7</f>
        <v>Administrative and secretarial occupations</v>
      </c>
      <c r="N6" s="11">
        <f>'Occ T1'!F67</f>
        <v>-1.7013082654932816</v>
      </c>
      <c r="O6" s="11">
        <f>'Occ T1'!AB67</f>
        <v>-4.5829921497185211</v>
      </c>
      <c r="P6" s="11">
        <f>'Occ T1'!Q67</f>
        <v>2.8816838842253105</v>
      </c>
    </row>
    <row r="7" spans="1:16" x14ac:dyDescent="0.2">
      <c r="M7" s="10" t="str">
        <f>name!E8</f>
        <v>Skilled trades occupations</v>
      </c>
      <c r="N7" s="11">
        <f>'Occ T1'!F68</f>
        <v>-5.4836313902898723</v>
      </c>
      <c r="O7" s="11">
        <f>'Occ T1'!AB68</f>
        <v>0.34896696846704423</v>
      </c>
      <c r="P7" s="11">
        <f>'Occ T1'!Q68</f>
        <v>-5.8325983587569468</v>
      </c>
    </row>
    <row r="8" spans="1:16" x14ac:dyDescent="0.2">
      <c r="M8" s="10" t="str">
        <f>name!E9</f>
        <v>Caring, leisure and other service occupations</v>
      </c>
      <c r="N8" s="11">
        <f>'Occ T1'!F69</f>
        <v>5.4061637883300762E-2</v>
      </c>
      <c r="O8" s="11">
        <f>'Occ T1'!AB69</f>
        <v>-0.83392927079768953</v>
      </c>
      <c r="P8" s="11">
        <f>'Occ T1'!Q69</f>
        <v>0.88799090868097785</v>
      </c>
    </row>
    <row r="9" spans="1:16" x14ac:dyDescent="0.2">
      <c r="M9" s="10" t="str">
        <f>name!E10</f>
        <v>Sales and customer service occupations</v>
      </c>
      <c r="N9" s="11">
        <f>'Occ T1'!F70</f>
        <v>1.2276406611269408</v>
      </c>
      <c r="O9" s="11">
        <f>'Occ T1'!AB70</f>
        <v>-0.48827662084208612</v>
      </c>
      <c r="P9" s="11">
        <f>'Occ T1'!Q70</f>
        <v>1.7159172819690554</v>
      </c>
    </row>
    <row r="10" spans="1:16" x14ac:dyDescent="0.2">
      <c r="M10" s="10" t="str">
        <f>name!E11</f>
        <v>Process, plant and machine operatives</v>
      </c>
      <c r="N10" s="11">
        <f>'Occ T1'!F71</f>
        <v>-3.5606821603389847</v>
      </c>
      <c r="O10" s="11">
        <f>'Occ T1'!AB71</f>
        <v>0.15719274151985108</v>
      </c>
      <c r="P10" s="11">
        <f>'Occ T1'!Q71</f>
        <v>-3.7178749018588597</v>
      </c>
    </row>
    <row r="11" spans="1:16" x14ac:dyDescent="0.2">
      <c r="M11" s="10" t="str">
        <f>name!E12</f>
        <v>Elementary occupations</v>
      </c>
      <c r="N11" s="11">
        <f>'Occ T1'!F72</f>
        <v>-1.3840276499104363</v>
      </c>
      <c r="O11" s="11">
        <f>'Occ T1'!AB72</f>
        <v>-0.78145878291692483</v>
      </c>
      <c r="P11" s="11">
        <f>'Occ T1'!Q72</f>
        <v>-0.60256886699356116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13.851999999999975</v>
      </c>
      <c r="O13" s="11">
        <f>'Occ T1'!AB74</f>
        <v>11.309798812827808</v>
      </c>
      <c r="P13" s="11">
        <f>'Occ T1'!Q74</f>
        <v>2.5422011871724806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North East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0.23784385275278996</v>
      </c>
      <c r="O3" s="11">
        <f>'Occ T5'!H44</f>
        <v>0.88722500554187445</v>
      </c>
      <c r="P3" s="11">
        <f>'Occ T5'!G44</f>
        <v>-0.11174426911103552</v>
      </c>
    </row>
    <row r="4" spans="1:16" x14ac:dyDescent="0.2">
      <c r="M4" s="10" t="str">
        <f>name!E5</f>
        <v>Professional occupations</v>
      </c>
      <c r="N4" s="11">
        <f>'Occ T5'!I45</f>
        <v>-0.7601863238354154</v>
      </c>
      <c r="O4" s="11">
        <f>'Occ T5'!H45</f>
        <v>3.5697265085604002</v>
      </c>
      <c r="P4" s="11">
        <f>'Occ T5'!G45</f>
        <v>13.134446289474809</v>
      </c>
    </row>
    <row r="5" spans="1:16" x14ac:dyDescent="0.2">
      <c r="M5" s="10" t="str">
        <f>name!E6</f>
        <v>Associate professional occupations</v>
      </c>
      <c r="N5" s="11">
        <f>'Occ T5'!I46</f>
        <v>-9.6446841960433183E-2</v>
      </c>
      <c r="O5" s="11">
        <f>'Occ T5'!H46</f>
        <v>3.1307282303933643</v>
      </c>
      <c r="P5" s="11">
        <f>'Occ T5'!G46</f>
        <v>4.7083547152061698</v>
      </c>
    </row>
    <row r="6" spans="1:16" x14ac:dyDescent="0.2">
      <c r="M6" s="10" t="str">
        <f>name!E7</f>
        <v>Administrative and secretarial occupations</v>
      </c>
      <c r="N6" s="11">
        <f>'Occ T5'!I47</f>
        <v>0.50215701342123342</v>
      </c>
      <c r="O6" s="11">
        <f>'Occ T5'!H47</f>
        <v>-2.1635330742896883</v>
      </c>
      <c r="P6" s="11">
        <f>'Occ T5'!G47</f>
        <v>-3.9932204624783196E-2</v>
      </c>
    </row>
    <row r="7" spans="1:16" x14ac:dyDescent="0.2">
      <c r="M7" s="10" t="str">
        <f>name!E8</f>
        <v>Skilled trades occupations</v>
      </c>
      <c r="N7" s="11">
        <f>'Occ T5'!I48</f>
        <v>0.35857443235497755</v>
      </c>
      <c r="O7" s="11">
        <f>'Occ T5'!H48</f>
        <v>0.61941789009564507</v>
      </c>
      <c r="P7" s="11">
        <f>'Occ T5'!G48</f>
        <v>-6.4616237127405576</v>
      </c>
    </row>
    <row r="8" spans="1:16" x14ac:dyDescent="0.2">
      <c r="M8" s="10" t="str">
        <f>name!E9</f>
        <v>Caring, leisure and other service occupations</v>
      </c>
      <c r="N8" s="11">
        <f>'Occ T5'!I49</f>
        <v>0.25517718476741225</v>
      </c>
      <c r="O8" s="11">
        <f>'Occ T5'!H49</f>
        <v>-1.0001791409593821</v>
      </c>
      <c r="P8" s="11">
        <f>'Occ T5'!G49</f>
        <v>0.79906359407521421</v>
      </c>
    </row>
    <row r="9" spans="1:16" x14ac:dyDescent="0.2">
      <c r="M9" s="10" t="str">
        <f>name!E10</f>
        <v>Sales and customer service occupations</v>
      </c>
      <c r="N9" s="11">
        <f>'Occ T5'!I50</f>
        <v>-0.48811516439673963</v>
      </c>
      <c r="O9" s="11">
        <f>'Occ T5'!H50</f>
        <v>0.99448475181830887</v>
      </c>
      <c r="P9" s="11">
        <f>'Occ T5'!G50</f>
        <v>0.721271073705406</v>
      </c>
    </row>
    <row r="10" spans="1:16" x14ac:dyDescent="0.2">
      <c r="M10" s="10" t="str">
        <f>name!E11</f>
        <v>Process, plant and machine operatives</v>
      </c>
      <c r="N10" s="11">
        <f>'Occ T5'!I51</f>
        <v>0.65343224995537685</v>
      </c>
      <c r="O10" s="11">
        <f>'Occ T5'!H51</f>
        <v>0.67743231949341176</v>
      </c>
      <c r="P10" s="11">
        <f>'Occ T5'!G51</f>
        <v>-4.8915467297878479</v>
      </c>
    </row>
    <row r="11" spans="1:16" x14ac:dyDescent="0.2">
      <c r="M11" s="10" t="str">
        <f>name!E12</f>
        <v>Elementary occupations</v>
      </c>
      <c r="N11" s="11">
        <f>'Occ T5'!I52</f>
        <v>1.0870128931342573</v>
      </c>
      <c r="O11" s="11">
        <f>'Occ T5'!H52</f>
        <v>-4.3002357213649098</v>
      </c>
      <c r="P11" s="11">
        <f>'Occ T5'!G52</f>
        <v>1.8291951783201768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1.749449296193454</v>
      </c>
      <c r="O13" s="11">
        <f>'Occ T5'!H54</f>
        <v>2.4150667692890124</v>
      </c>
      <c r="P13" s="11">
        <f>'Occ T5'!G54</f>
        <v>9.6874839345175019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-0.28989773567627042</v>
      </c>
      <c r="O18" s="11">
        <f>'Occ T5'!AN44</f>
        <v>0.71865504170409222</v>
      </c>
      <c r="P18" s="11">
        <f>'Occ T5'!AM44</f>
        <v>0.44126329032076761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-0.29839433125399895</v>
      </c>
      <c r="O19" s="11">
        <f>'Occ T5'!AN45</f>
        <v>2.4937001431734842</v>
      </c>
      <c r="P19" s="11">
        <f>'Occ T5'!AM45</f>
        <v>5.3599975791148893</v>
      </c>
    </row>
    <row r="20" spans="13:16" x14ac:dyDescent="0.2">
      <c r="M20" s="10" t="str">
        <f t="shared" si="0"/>
        <v>Associate professional occupations</v>
      </c>
      <c r="N20" s="11">
        <f>'Occ T5'!AO46</f>
        <v>-0.1872739138931685</v>
      </c>
      <c r="O20" s="11">
        <f>'Occ T5'!AN46</f>
        <v>3.037628607757588</v>
      </c>
      <c r="P20" s="11">
        <f>'Occ T5'!AM46</f>
        <v>6.2146172458686948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0.29763958475292029</v>
      </c>
      <c r="O21" s="11">
        <f>'Occ T5'!AN47</f>
        <v>-2.2395478281269909</v>
      </c>
      <c r="P21" s="11">
        <f>'Occ T5'!AM47</f>
        <v>-2.6410839063444946</v>
      </c>
    </row>
    <row r="22" spans="13:16" x14ac:dyDescent="0.2">
      <c r="M22" s="10" t="str">
        <f t="shared" si="0"/>
        <v>Skilled trades occupations</v>
      </c>
      <c r="N22" s="11">
        <f>'Occ T5'!AO48</f>
        <v>0.28041346469168227</v>
      </c>
      <c r="O22" s="11">
        <f>'Occ T5'!AN48</f>
        <v>0.16460725230324069</v>
      </c>
      <c r="P22" s="11">
        <f>'Occ T5'!AM48</f>
        <v>-9.6053748527877403E-2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6.8716165462786361E-2</v>
      </c>
      <c r="O23" s="11">
        <f>'Occ T5'!AN49</f>
        <v>-1.6752077174374982</v>
      </c>
      <c r="P23" s="11">
        <f>'Occ T5'!AM49</f>
        <v>0.7725622811770041</v>
      </c>
    </row>
    <row r="24" spans="13:16" x14ac:dyDescent="0.2">
      <c r="M24" s="10" t="str">
        <f t="shared" si="0"/>
        <v>Sales and customer service occupations</v>
      </c>
      <c r="N24" s="11">
        <f>'Occ T5'!AO50</f>
        <v>-0.35964780689454723</v>
      </c>
      <c r="O24" s="11">
        <f>'Occ T5'!AN50</f>
        <v>8.6284086240858926E-2</v>
      </c>
      <c r="P24" s="11">
        <f>'Occ T5'!AM50</f>
        <v>-0.21491290018838427</v>
      </c>
    </row>
    <row r="25" spans="13:16" x14ac:dyDescent="0.2">
      <c r="M25" s="10" t="str">
        <f t="shared" si="0"/>
        <v>Process, plant and machine operatives</v>
      </c>
      <c r="N25" s="11">
        <f>'Occ T5'!AO51</f>
        <v>0.11275436122719201</v>
      </c>
      <c r="O25" s="11">
        <f>'Occ T5'!AN51</f>
        <v>0.18377830984805965</v>
      </c>
      <c r="P25" s="11">
        <f>'Occ T5'!AM51</f>
        <v>-0.13933992955540386</v>
      </c>
    </row>
    <row r="26" spans="13:16" x14ac:dyDescent="0.2">
      <c r="M26" s="10" t="str">
        <f t="shared" si="0"/>
        <v>Elementary occupations</v>
      </c>
      <c r="N26" s="11">
        <f>'Occ T5'!AO52</f>
        <v>0.63796932049886834</v>
      </c>
      <c r="O26" s="11">
        <f>'Occ T5'!AN52</f>
        <v>-3.0392429433014687</v>
      </c>
      <c r="P26" s="11">
        <f>'Occ T5'!AM52</f>
        <v>1.619814839885704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0.26227910891546458</v>
      </c>
      <c r="O28" s="11">
        <f>'Occ T5'!AN54</f>
        <v>-0.2693450478386552</v>
      </c>
      <c r="P28" s="11">
        <f>'Occ T5'!AM54</f>
        <v>11.316864751750899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0.52774158842906438</v>
      </c>
      <c r="O33" s="11">
        <f>'Occ T5'!X44</f>
        <v>0.16856996383778045</v>
      </c>
      <c r="P33" s="11">
        <f>'Occ T5'!W44</f>
        <v>-0.55300755943180491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-0.46179199258141557</v>
      </c>
      <c r="O34" s="11">
        <f>'Occ T5'!X45</f>
        <v>1.0760263653869142</v>
      </c>
      <c r="P34" s="11">
        <f>'Occ T5'!W45</f>
        <v>7.7744487103599695</v>
      </c>
    </row>
    <row r="35" spans="1:16" x14ac:dyDescent="0.2">
      <c r="M35" s="10" t="str">
        <f t="shared" si="1"/>
        <v>Associate professional occupations</v>
      </c>
      <c r="N35" s="11">
        <f>'Occ T5'!Y46</f>
        <v>9.082707193273265E-2</v>
      </c>
      <c r="O35" s="11">
        <f>'Occ T5'!X46</f>
        <v>9.3099622635778978E-2</v>
      </c>
      <c r="P35" s="11">
        <f>'Occ T5'!W46</f>
        <v>-1.5062625306625286</v>
      </c>
    </row>
    <row r="36" spans="1:16" x14ac:dyDescent="0.2">
      <c r="M36" s="10" t="str">
        <f t="shared" si="1"/>
        <v>Administrative and secretarial occupations</v>
      </c>
      <c r="N36" s="11">
        <f>'Occ T5'!Y47</f>
        <v>0.20451742866831346</v>
      </c>
      <c r="O36" s="11">
        <f>'Occ T5'!X47</f>
        <v>7.6014753837299054E-2</v>
      </c>
      <c r="P36" s="11">
        <f>'Occ T5'!W47</f>
        <v>2.6011517017197114</v>
      </c>
    </row>
    <row r="37" spans="1:16" x14ac:dyDescent="0.2">
      <c r="M37" s="10" t="str">
        <f t="shared" si="1"/>
        <v>Skilled trades occupations</v>
      </c>
      <c r="N37" s="11">
        <f>'Occ T5'!Y48</f>
        <v>7.8160967663292169E-2</v>
      </c>
      <c r="O37" s="11">
        <f>'Occ T5'!X48</f>
        <v>0.45481063779240483</v>
      </c>
      <c r="P37" s="11">
        <f>'Occ T5'!W48</f>
        <v>-6.3655699642126677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0.1864610193046265</v>
      </c>
      <c r="O38" s="11">
        <f>'Occ T5'!X49</f>
        <v>0.67502857647811565</v>
      </c>
      <c r="P38" s="11">
        <f>'Occ T5'!W49</f>
        <v>2.6501312898225216E-2</v>
      </c>
    </row>
    <row r="39" spans="1:16" x14ac:dyDescent="0.2">
      <c r="M39" s="10" t="str">
        <f t="shared" si="1"/>
        <v>Sales and customer service occupations</v>
      </c>
      <c r="N39" s="11">
        <f>'Occ T5'!Y50</f>
        <v>-0.1284673575021914</v>
      </c>
      <c r="O39" s="11">
        <f>'Occ T5'!X50</f>
        <v>0.90820066557743928</v>
      </c>
      <c r="P39" s="11">
        <f>'Occ T5'!W50</f>
        <v>0.93618397389379915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North East</v>
      </c>
      <c r="M40" s="10" t="str">
        <f t="shared" si="1"/>
        <v>Process, plant and machine operatives</v>
      </c>
      <c r="N40" s="11">
        <f>'Occ T5'!Y51</f>
        <v>0.54067788872818134</v>
      </c>
      <c r="O40" s="11">
        <f>'Occ T5'!X51</f>
        <v>0.493654009645351</v>
      </c>
      <c r="P40" s="11">
        <f>'Occ T5'!W51</f>
        <v>-4.7522068002324325</v>
      </c>
    </row>
    <row r="41" spans="1:16" x14ac:dyDescent="0.2">
      <c r="M41" s="10" t="str">
        <f t="shared" si="1"/>
        <v>Elementary occupations</v>
      </c>
      <c r="N41" s="11">
        <f>'Occ T5'!Y52</f>
        <v>0.44904357263538963</v>
      </c>
      <c r="O41" s="11">
        <f>'Occ T5'!X52</f>
        <v>-1.2609927780634109</v>
      </c>
      <c r="P41" s="11">
        <f>'Occ T5'!W52</f>
        <v>0.20938033843447812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1.487170187277993</v>
      </c>
      <c r="O43" s="11">
        <f>'Occ T5'!X54</f>
        <v>2.6844118171276676</v>
      </c>
      <c r="P43" s="11">
        <f>'Occ T5'!W54</f>
        <v>-1.6293808172333115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North East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North East, North East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5.3938869372483431</v>
      </c>
      <c r="C5" s="11">
        <f>HLOOKUP(C$3,'Qual F1'!$M$4:$BW$14,11,FALSE)</f>
        <v>7.0107656209916636</v>
      </c>
      <c r="D5" s="11">
        <f>HLOOKUP(D$3,'Qual F1'!$M$4:$BW$14,11,FALSE)</f>
        <v>6.2191627087666426</v>
      </c>
      <c r="E5" s="11">
        <f>HLOOKUP(E$3,'Qual F1'!$M$4:$BW$14,11,FALSE)</f>
        <v>7.6327123598503901</v>
      </c>
      <c r="F5" s="11">
        <f>HLOOKUP(F$3,'Qual F1'!$M$4:$BW$14,11,FALSE)</f>
        <v>9.5112657710443766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34.137453238772785</v>
      </c>
      <c r="C6" s="11">
        <f>HLOOKUP(C$3,'Qual F1'!$M$4:$BW$14,10,FALSE)</f>
        <v>45.314710901695705</v>
      </c>
      <c r="D6" s="11">
        <f>HLOOKUP(D$3,'Qual F1'!$M$4:$BW$14,10,FALSE)</f>
        <v>39.987641009941115</v>
      </c>
      <c r="E6" s="11">
        <f>HLOOKUP(E$3,'Qual F1'!$M$4:$BW$14,10,FALSE)</f>
        <v>47.609594272621436</v>
      </c>
      <c r="F6" s="11">
        <f>HLOOKUP(F$3,'Qual F1'!$M$4:$BW$14,10,FALSE)</f>
        <v>57.873738937037558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77.667960417349136</v>
      </c>
      <c r="C7" s="11">
        <f>HLOOKUP(C$3,'Qual F1'!$M$4:$BW$14,9,FALSE)</f>
        <v>75.155034915430363</v>
      </c>
      <c r="D7" s="11">
        <f>HLOOKUP(D$3,'Qual F1'!$M$4:$BW$14,9,FALSE)</f>
        <v>82.750380486498941</v>
      </c>
      <c r="E7" s="11">
        <f>HLOOKUP(E$3,'Qual F1'!$M$4:$BW$14,9,FALSE)</f>
        <v>92.172514182547928</v>
      </c>
      <c r="F7" s="11">
        <f>HLOOKUP(F$3,'Qual F1'!$M$4:$BW$14,9,FALSE)</f>
        <v>113.02950505438751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26.800248489582636</v>
      </c>
      <c r="C8" s="11">
        <f>HLOOKUP(C$3,'Qual F1'!$M$4:$BW$14,8,FALSE)</f>
        <v>23.202473803976311</v>
      </c>
      <c r="D8" s="11">
        <f>HLOOKUP(D$3,'Qual F1'!$M$4:$BW$14,8,FALSE)</f>
        <v>25.327611666110091</v>
      </c>
      <c r="E8" s="11">
        <f>HLOOKUP(E$3,'Qual F1'!$M$4:$BW$14,8,FALSE)</f>
        <v>24.722787839281153</v>
      </c>
      <c r="F8" s="11">
        <f>HLOOKUP(F$3,'Qual F1'!$M$4:$BW$14,8,FALSE)</f>
        <v>27.327552671140982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22.807149274523603</v>
      </c>
      <c r="C9" s="11">
        <f>HLOOKUP(C$3,'Qual F1'!$M$4:$BW$14,7,FALSE)</f>
        <v>21.165529374117401</v>
      </c>
      <c r="D9" s="11">
        <f>HLOOKUP(D$3,'Qual F1'!$M$4:$BW$14,7,FALSE)</f>
        <v>22.537264265733569</v>
      </c>
      <c r="E9" s="11">
        <f>HLOOKUP(E$3,'Qual F1'!$M$4:$BW$14,7,FALSE)</f>
        <v>23.861236881803286</v>
      </c>
      <c r="F9" s="11">
        <f>HLOOKUP(F$3,'Qual F1'!$M$4:$BW$14,7,FALSE)</f>
        <v>27.323098022803851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113.00883849411314</v>
      </c>
      <c r="C10" s="11">
        <f>HLOOKUP(C$3,'Qual F1'!$M$4:$BW$14,6,FALSE)</f>
        <v>109.16601579797441</v>
      </c>
      <c r="D10" s="11">
        <f>HLOOKUP(D$3,'Qual F1'!$M$4:$BW$14,6,FALSE)</f>
        <v>121.85072540451542</v>
      </c>
      <c r="E10" s="11">
        <f>HLOOKUP(E$3,'Qual F1'!$M$4:$BW$14,6,FALSE)</f>
        <v>117.13670865037788</v>
      </c>
      <c r="F10" s="11">
        <f>HLOOKUP(F$3,'Qual F1'!$M$4:$BW$14,6,FALSE)</f>
        <v>121.86673431472639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115.75528457445085</v>
      </c>
      <c r="C11" s="11">
        <f>HLOOKUP(C$3,'Qual F1'!$M$4:$BW$14,5,FALSE)</f>
        <v>109.79657864625125</v>
      </c>
      <c r="D11" s="11">
        <f>HLOOKUP(D$3,'Qual F1'!$M$4:$BW$14,5,FALSE)</f>
        <v>108.45532417942137</v>
      </c>
      <c r="E11" s="11">
        <f>HLOOKUP(E$3,'Qual F1'!$M$4:$BW$14,5,FALSE)</f>
        <v>104.31585896499772</v>
      </c>
      <c r="F11" s="11">
        <f>HLOOKUP(F$3,'Qual F1'!$M$4:$BW$14,5,FALSE)</f>
        <v>93.906232039083307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62.923603548818953</v>
      </c>
      <c r="C12" s="11">
        <f>HLOOKUP(C$3,'Qual F1'!$M$4:$BW$14,4,FALSE)</f>
        <v>67.319812004646437</v>
      </c>
      <c r="D12" s="11">
        <f>HLOOKUP(D$3,'Qual F1'!$M$4:$BW$14,4,FALSE)</f>
        <v>52.426204679849675</v>
      </c>
      <c r="E12" s="11">
        <f>HLOOKUP(E$3,'Qual F1'!$M$4:$BW$14,4,FALSE)</f>
        <v>49.210839519449308</v>
      </c>
      <c r="F12" s="11">
        <f>HLOOKUP(F$3,'Qual F1'!$M$4:$BW$14,4,FALSE)</f>
        <v>30.547563084569816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31.216575025140621</v>
      </c>
      <c r="C13" s="11">
        <f>HLOOKUP(C$3,'Qual F1'!$M$4:$BW$14,3,FALSE)</f>
        <v>25.444078934916238</v>
      </c>
      <c r="D13" s="11">
        <f>HLOOKUP(D$3,'Qual F1'!$M$4:$BW$14,3,FALSE)</f>
        <v>19.371685599163264</v>
      </c>
      <c r="E13" s="11">
        <f>HLOOKUP(E$3,'Qual F1'!$M$4:$BW$14,3,FALSE)</f>
        <v>16.088747329070699</v>
      </c>
      <c r="F13" s="11">
        <f>HLOOKUP(F$3,'Qual F1'!$M$4:$BW$14,3,FALSE)</f>
        <v>11.392310105206189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489.71100000000007</v>
      </c>
      <c r="C15" s="11">
        <f t="shared" ref="C15:F15" si="0">SUM(C5:C13)</f>
        <v>483.57499999999982</v>
      </c>
      <c r="D15" s="11">
        <f t="shared" si="0"/>
        <v>478.9260000000001</v>
      </c>
      <c r="E15" s="11">
        <f t="shared" si="0"/>
        <v>482.75099999999981</v>
      </c>
      <c r="F15" s="11">
        <f t="shared" si="0"/>
        <v>492.77800000000002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1.1014428790140189</v>
      </c>
      <c r="C19" s="18">
        <f t="shared" si="1"/>
        <v>1.4497783427579312</v>
      </c>
      <c r="D19" s="18">
        <f t="shared" si="1"/>
        <v>1.2985644355843369</v>
      </c>
      <c r="E19" s="18">
        <f t="shared" si="1"/>
        <v>1.5810868045535675</v>
      </c>
      <c r="F19" s="18">
        <f t="shared" si="1"/>
        <v>1.9301319805357333</v>
      </c>
      <c r="G19" s="11"/>
    </row>
    <row r="20" spans="1:7" x14ac:dyDescent="0.2">
      <c r="A20" t="str">
        <f>$A6</f>
        <v>RQF7 Other higher degree</v>
      </c>
      <c r="B20" s="18">
        <f t="shared" si="1"/>
        <v>6.9709386227331596</v>
      </c>
      <c r="C20" s="18">
        <f t="shared" si="1"/>
        <v>9.3707720419160889</v>
      </c>
      <c r="D20" s="18">
        <f t="shared" si="1"/>
        <v>8.3494404166700296</v>
      </c>
      <c r="E20" s="18">
        <f t="shared" si="1"/>
        <v>9.862143066015701</v>
      </c>
      <c r="F20" s="18">
        <f t="shared" si="1"/>
        <v>11.744383665065721</v>
      </c>
      <c r="G20" s="11"/>
    </row>
    <row r="21" spans="1:7" x14ac:dyDescent="0.2">
      <c r="A21" t="str">
        <f>$A7</f>
        <v>RQF6 First degree</v>
      </c>
      <c r="B21" s="18">
        <f t="shared" si="1"/>
        <v>15.859958305479992</v>
      </c>
      <c r="C21" s="18">
        <f t="shared" si="1"/>
        <v>15.541546795312081</v>
      </c>
      <c r="D21" s="18">
        <f t="shared" si="1"/>
        <v>17.278322848727971</v>
      </c>
      <c r="E21" s="18">
        <f t="shared" si="1"/>
        <v>19.093179337287332</v>
      </c>
      <c r="F21" s="18">
        <f t="shared" si="1"/>
        <v>22.937206014551688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5.4726662234629471</v>
      </c>
      <c r="C22" s="18">
        <f t="shared" si="3"/>
        <v>4.798112765129777</v>
      </c>
      <c r="D22" s="18">
        <f t="shared" si="3"/>
        <v>5.2884186003913101</v>
      </c>
      <c r="E22" s="18">
        <f t="shared" si="3"/>
        <v>5.1212297518350383</v>
      </c>
      <c r="F22" s="18">
        <f t="shared" si="3"/>
        <v>5.5456113444879804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4.6572670972315509</v>
      </c>
      <c r="C23" s="18">
        <f t="shared" si="4"/>
        <v>4.3768865996210327</v>
      </c>
      <c r="D23" s="18">
        <f t="shared" si="4"/>
        <v>4.7057925996361787</v>
      </c>
      <c r="E23" s="18">
        <f t="shared" si="4"/>
        <v>4.9427628077007189</v>
      </c>
      <c r="F23" s="18">
        <f t="shared" si="4"/>
        <v>5.5447073576344419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23.076638771461763</v>
      </c>
      <c r="C24" s="18">
        <f t="shared" si="5"/>
        <v>22.57478484164286</v>
      </c>
      <c r="D24" s="18">
        <f t="shared" si="5"/>
        <v>25.442495376011198</v>
      </c>
      <c r="E24" s="18">
        <f t="shared" si="5"/>
        <v>24.264415537280694</v>
      </c>
      <c r="F24" s="18">
        <f t="shared" si="5"/>
        <v>24.730554999355974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23.637468746761016</v>
      </c>
      <c r="C25" s="18">
        <f t="shared" si="6"/>
        <v>22.705180922556231</v>
      </c>
      <c r="D25" s="18">
        <f t="shared" si="6"/>
        <v>22.645528574230955</v>
      </c>
      <c r="E25" s="18">
        <f t="shared" si="6"/>
        <v>21.608626178919931</v>
      </c>
      <c r="F25" s="18">
        <f t="shared" si="6"/>
        <v>19.056498471742508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12.849130109149876</v>
      </c>
      <c r="C26" s="18">
        <f>C12/C$15*100</f>
        <v>13.921276328314422</v>
      </c>
      <c r="D26" s="18">
        <f t="shared" si="7"/>
        <v>10.946619035059626</v>
      </c>
      <c r="E26" s="18">
        <f t="shared" si="7"/>
        <v>10.193834817421264</v>
      </c>
      <c r="F26" s="18">
        <f t="shared" si="7"/>
        <v>6.1990517199570228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6.3744892447056767</v>
      </c>
      <c r="C27" s="18">
        <f>C13/C$15*100</f>
        <v>5.2616613627495727</v>
      </c>
      <c r="D27" s="18">
        <f t="shared" si="8"/>
        <v>4.0448181136883896</v>
      </c>
      <c r="E27" s="18">
        <f t="shared" si="8"/>
        <v>3.3327216989857513</v>
      </c>
      <c r="F27" s="18">
        <f t="shared" si="8"/>
        <v>2.3118544466689239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6.7740958028179143</v>
      </c>
      <c r="C33" s="18">
        <f t="shared" si="9"/>
        <v>-11.291247704170859</v>
      </c>
      <c r="D33" s="18">
        <f t="shared" si="9"/>
        <v>4.1812095732590482</v>
      </c>
      <c r="E33" s="18">
        <f t="shared" si="9"/>
        <v>2.2247229264886315</v>
      </c>
      <c r="F33" s="18">
        <f>IF(F$3-D$3 &lt;&gt; 0,(EXP(LN(F5/D5)/(F$3-D$3))-1)*100,0)</f>
        <v>2.8727682303994584</v>
      </c>
    </row>
    <row r="34" spans="1:6" x14ac:dyDescent="0.2">
      <c r="A34" t="str">
        <f>$A20</f>
        <v>RQF7 Other higher degree</v>
      </c>
      <c r="B34" s="18">
        <f t="shared" si="9"/>
        <v>7.3376354247918441</v>
      </c>
      <c r="C34" s="18">
        <f t="shared" si="9"/>
        <v>-11.755718586202535</v>
      </c>
      <c r="D34" s="18">
        <f t="shared" si="9"/>
        <v>3.5508669322761977</v>
      </c>
      <c r="E34" s="18">
        <f t="shared" si="9"/>
        <v>1.971476103805947</v>
      </c>
      <c r="F34" s="18">
        <f t="shared" ref="F34:F43" si="10">IF(F$3-D$3 &lt;&gt; 0,(EXP(LN(F6/D6)/(F$3-D$3))-1)*100,0)</f>
        <v>2.4952448091409396</v>
      </c>
    </row>
    <row r="35" spans="1:6" x14ac:dyDescent="0.2">
      <c r="A35" t="str">
        <f>$A21</f>
        <v>RQF6 First degree</v>
      </c>
      <c r="B35" s="18">
        <f t="shared" si="9"/>
        <v>-0.81887158851674524</v>
      </c>
      <c r="C35" s="18">
        <f t="shared" si="9"/>
        <v>10.106236501141129</v>
      </c>
      <c r="D35" s="18">
        <f t="shared" si="9"/>
        <v>2.1800914196034915</v>
      </c>
      <c r="E35" s="18">
        <f t="shared" si="9"/>
        <v>2.060816682572808</v>
      </c>
      <c r="F35" s="18">
        <f t="shared" si="10"/>
        <v>2.1005594502959024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-3.5396424128240844</v>
      </c>
      <c r="C36" s="18">
        <f t="shared" ref="C36:E36" si="12">IF(D$3-C$3 &lt;&gt; 0,(EXP(LN(D8/C8)/(D$3-C$3))-1)*100,0)</f>
        <v>9.1591003618311859</v>
      </c>
      <c r="D36" s="18">
        <f t="shared" si="12"/>
        <v>-0.48222888342240866</v>
      </c>
      <c r="E36" s="18">
        <f t="shared" si="12"/>
        <v>1.006734269772358</v>
      </c>
      <c r="F36" s="18">
        <f t="shared" si="10"/>
        <v>0.50795425392198279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-1.850174338500965</v>
      </c>
      <c r="C37" s="18">
        <f t="shared" si="13"/>
        <v>6.4809855088888702</v>
      </c>
      <c r="D37" s="18">
        <f t="shared" si="13"/>
        <v>1.1482448099678688</v>
      </c>
      <c r="E37" s="18">
        <f t="shared" si="13"/>
        <v>1.3639903295865397</v>
      </c>
      <c r="F37" s="18">
        <f t="shared" si="10"/>
        <v>1.2920240739768163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-0.86117615527220304</v>
      </c>
      <c r="C38" s="18">
        <f t="shared" si="14"/>
        <v>11.61965059713792</v>
      </c>
      <c r="D38" s="18">
        <f t="shared" si="14"/>
        <v>-0.78599538661441315</v>
      </c>
      <c r="E38" s="18">
        <f t="shared" si="14"/>
        <v>0.39664860976889038</v>
      </c>
      <c r="F38" s="18">
        <f t="shared" si="10"/>
        <v>8.7582182839440748E-4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-1.3125345994950521</v>
      </c>
      <c r="C39" s="18">
        <f t="shared" si="15"/>
        <v>-1.2215812945785998</v>
      </c>
      <c r="D39" s="18">
        <f t="shared" si="15"/>
        <v>-0.77527765077989308</v>
      </c>
      <c r="E39" s="18">
        <f t="shared" si="15"/>
        <v>-1.0457599965123299</v>
      </c>
      <c r="F39" s="18">
        <f t="shared" si="10"/>
        <v>-0.95568123882523448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1.7026635585372762</v>
      </c>
      <c r="C40" s="18">
        <f t="shared" si="16"/>
        <v>-22.123661491759361</v>
      </c>
      <c r="D40" s="18">
        <f t="shared" si="16"/>
        <v>-1.2578746021585263</v>
      </c>
      <c r="E40" s="18">
        <f t="shared" si="16"/>
        <v>-4.6563926305210774</v>
      </c>
      <c r="F40" s="18">
        <f t="shared" si="10"/>
        <v>-3.5367529158276567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-4.9832064558660623</v>
      </c>
      <c r="C41" s="18">
        <f t="shared" si="17"/>
        <v>-23.865644149609942</v>
      </c>
      <c r="D41" s="18">
        <f t="shared" si="17"/>
        <v>-3.6457303507129724</v>
      </c>
      <c r="E41" s="18">
        <f t="shared" si="17"/>
        <v>-3.3929197397171484</v>
      </c>
      <c r="F41" s="18">
        <f t="shared" si="10"/>
        <v>-3.4772635592042134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-0.31472867268407256</v>
      </c>
      <c r="C43" s="18">
        <f t="shared" ref="C43" si="18">IF(D$3-C$3 &lt;&gt; 0,(EXP(LN(D15/C15)/(D$3-C$3))-1)*100,0)</f>
        <v>-0.96138137827631587</v>
      </c>
      <c r="D43" s="18">
        <f>IF(E$3-D$3 &lt;&gt; 0,(EXP(LN(E15/D15)/(E$3-D$3))-1)*100,0)</f>
        <v>0.15922454414900589</v>
      </c>
      <c r="E43" s="18">
        <f>IF(F$3-E$3 &lt;&gt; 0,(EXP(LN(F15/E15)/(F$3-E$3))-1)*100,0)</f>
        <v>0.20578921188203481</v>
      </c>
      <c r="F43" s="18">
        <f t="shared" si="10"/>
        <v>0.1902652511108327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1.6168786837433204</v>
      </c>
      <c r="C47" s="27">
        <f>D5-C5</f>
        <v>-0.79160291222502099</v>
      </c>
      <c r="D47" s="27">
        <f>E5-D5</f>
        <v>1.4135496510837475</v>
      </c>
      <c r="E47" s="27">
        <f>F5-E5</f>
        <v>1.8785534111939866</v>
      </c>
      <c r="F47" s="27">
        <f>F5-D5</f>
        <v>3.2921030622777341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11.177257662922919</v>
      </c>
      <c r="C48" s="27">
        <f t="shared" si="20"/>
        <v>-5.32706989175459</v>
      </c>
      <c r="D48" s="27">
        <f t="shared" si="20"/>
        <v>7.6219532626803215</v>
      </c>
      <c r="E48" s="27">
        <f t="shared" si="20"/>
        <v>10.264144664416122</v>
      </c>
      <c r="F48" s="27">
        <f t="shared" ref="F48:F57" si="21">F6-D6</f>
        <v>17.886097927096444</v>
      </c>
    </row>
    <row r="49" spans="1:6" x14ac:dyDescent="0.2">
      <c r="A49" t="str">
        <f t="shared" si="19"/>
        <v>RQF6 First degree</v>
      </c>
      <c r="B49" s="27">
        <f t="shared" ref="B49:E49" si="22">C7-B7</f>
        <v>-2.5129255019187724</v>
      </c>
      <c r="C49" s="27">
        <f t="shared" si="22"/>
        <v>7.5953455710685773</v>
      </c>
      <c r="D49" s="27">
        <f t="shared" si="22"/>
        <v>9.4221336960489879</v>
      </c>
      <c r="E49" s="27">
        <f t="shared" si="22"/>
        <v>20.856990871839585</v>
      </c>
      <c r="F49" s="27">
        <f t="shared" si="21"/>
        <v>30.279124567888573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-3.5977746856063249</v>
      </c>
      <c r="C50" s="27">
        <f t="shared" si="23"/>
        <v>2.12513786213378</v>
      </c>
      <c r="D50" s="27">
        <f t="shared" si="23"/>
        <v>-0.60482382682893743</v>
      </c>
      <c r="E50" s="27">
        <f t="shared" si="23"/>
        <v>2.6047648318598284</v>
      </c>
      <c r="F50" s="27">
        <f t="shared" si="21"/>
        <v>1.999941005030891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-1.6416199004062015</v>
      </c>
      <c r="C51" s="27">
        <f t="shared" si="24"/>
        <v>1.3717348916161676</v>
      </c>
      <c r="D51" s="27">
        <f t="shared" si="24"/>
        <v>1.3239726160697174</v>
      </c>
      <c r="E51" s="27">
        <f t="shared" si="24"/>
        <v>3.4618611410005649</v>
      </c>
      <c r="F51" s="27">
        <f t="shared" si="21"/>
        <v>4.7858337570702822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-3.8428226961387253</v>
      </c>
      <c r="C52" s="27">
        <f t="shared" si="25"/>
        <v>12.684709606541006</v>
      </c>
      <c r="D52" s="27">
        <f t="shared" si="25"/>
        <v>-4.714016754137532</v>
      </c>
      <c r="E52" s="27">
        <f t="shared" si="25"/>
        <v>4.7300256643485028</v>
      </c>
      <c r="F52" s="27">
        <f t="shared" si="21"/>
        <v>1.6008910210970839E-2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-5.9587059281996062</v>
      </c>
      <c r="C53" s="27">
        <f>D11-C11</f>
        <v>-1.3412544668298807</v>
      </c>
      <c r="D53" s="27">
        <f t="shared" si="26"/>
        <v>-4.1394652144236517</v>
      </c>
      <c r="E53" s="27">
        <f t="shared" si="26"/>
        <v>-10.409626925914409</v>
      </c>
      <c r="F53" s="27">
        <f t="shared" si="21"/>
        <v>-14.549092140338061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4.3962084558274839</v>
      </c>
      <c r="C54" s="27">
        <f t="shared" si="27"/>
        <v>-14.893607324796761</v>
      </c>
      <c r="D54" s="27">
        <f t="shared" si="27"/>
        <v>-3.215365160400367</v>
      </c>
      <c r="E54" s="27">
        <f t="shared" si="27"/>
        <v>-18.663276434879492</v>
      </c>
      <c r="F54" s="27">
        <f t="shared" si="21"/>
        <v>-21.878641595279859</v>
      </c>
    </row>
    <row r="55" spans="1:6" x14ac:dyDescent="0.2">
      <c r="A55" t="str">
        <f t="shared" si="19"/>
        <v>No Qualification</v>
      </c>
      <c r="B55" s="27">
        <f t="shared" ref="B55:E55" si="28">C13-B13</f>
        <v>-5.7724960902243829</v>
      </c>
      <c r="C55" s="27">
        <f t="shared" si="28"/>
        <v>-6.0723933357529738</v>
      </c>
      <c r="D55" s="27">
        <f t="shared" si="28"/>
        <v>-3.2829382700925649</v>
      </c>
      <c r="E55" s="27">
        <f t="shared" si="28"/>
        <v>-4.6964372238645105</v>
      </c>
      <c r="F55" s="27">
        <f t="shared" si="21"/>
        <v>-7.9793754939570753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-6.1360000000002515</v>
      </c>
      <c r="C57" s="29">
        <f t="shared" ref="C57" si="29">D15-C15</f>
        <v>-4.6489999999997167</v>
      </c>
      <c r="D57" s="29">
        <f>E15-D15</f>
        <v>3.8249999999997044</v>
      </c>
      <c r="E57" s="29">
        <f>F15-E15</f>
        <v>10.027000000000214</v>
      </c>
      <c r="F57" s="29">
        <f t="shared" si="21"/>
        <v>13.851999999999919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North East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33.768392234577846</v>
      </c>
      <c r="N6" s="11">
        <v>29.612061554877986</v>
      </c>
      <c r="O6" s="11">
        <v>29.846940533026736</v>
      </c>
      <c r="P6" s="11">
        <v>30.106700887424402</v>
      </c>
      <c r="Q6" s="11">
        <v>28.62762366395738</v>
      </c>
      <c r="R6" s="11">
        <v>31.216575025140621</v>
      </c>
      <c r="S6" s="11">
        <v>24.578428608479705</v>
      </c>
      <c r="T6" s="11">
        <v>28.016969022884176</v>
      </c>
      <c r="U6" s="11">
        <v>26.69767072341174</v>
      </c>
      <c r="V6" s="11">
        <v>25.444078934916238</v>
      </c>
      <c r="W6" s="11">
        <v>19.371685599163264</v>
      </c>
      <c r="X6" s="11">
        <v>19.616413622970654</v>
      </c>
      <c r="Y6" s="11">
        <v>19.266867164740496</v>
      </c>
      <c r="Z6" s="11">
        <v>17.997187264291153</v>
      </c>
      <c r="AA6" s="11">
        <v>16.768998599094424</v>
      </c>
      <c r="AB6" s="11">
        <v>16.088747329070699</v>
      </c>
      <c r="AC6" s="11">
        <v>15.502799046352298</v>
      </c>
      <c r="AD6" s="11">
        <v>14.929602937283097</v>
      </c>
      <c r="AE6" s="11">
        <v>14.3835310795903</v>
      </c>
      <c r="AF6" s="11">
        <v>13.855754541500829</v>
      </c>
      <c r="AG6" s="11">
        <v>13.347778721751192</v>
      </c>
      <c r="AH6" s="11">
        <v>12.855311925578052</v>
      </c>
      <c r="AI6" s="11">
        <v>12.378422730891925</v>
      </c>
      <c r="AJ6" s="11">
        <v>11.916886852211711</v>
      </c>
      <c r="AK6" s="11">
        <v>11.491314177745791</v>
      </c>
      <c r="AL6" s="11">
        <v>11.392310105206189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75.594426936912214</v>
      </c>
      <c r="N7" s="11">
        <v>70.090391948901214</v>
      </c>
      <c r="O7" s="11">
        <v>73.117447603519238</v>
      </c>
      <c r="P7" s="11">
        <v>72.696732998440012</v>
      </c>
      <c r="Q7" s="11">
        <v>74.761815755269481</v>
      </c>
      <c r="R7" s="11">
        <v>62.923603548818953</v>
      </c>
      <c r="S7" s="11">
        <v>59.271450238244086</v>
      </c>
      <c r="T7" s="11">
        <v>70.663254311100971</v>
      </c>
      <c r="U7" s="11">
        <v>66.719837019998877</v>
      </c>
      <c r="V7" s="11">
        <v>67.319812004646437</v>
      </c>
      <c r="W7" s="11">
        <v>52.426204679849675</v>
      </c>
      <c r="X7" s="11">
        <v>58.847939333770597</v>
      </c>
      <c r="Y7" s="11">
        <v>54.929198403937804</v>
      </c>
      <c r="Z7" s="11">
        <v>52.984117289133067</v>
      </c>
      <c r="AA7" s="11">
        <v>51.128434226210217</v>
      </c>
      <c r="AB7" s="11">
        <v>49.210839519449308</v>
      </c>
      <c r="AC7" s="11">
        <v>47.265503080789436</v>
      </c>
      <c r="AD7" s="11">
        <v>45.322072892664146</v>
      </c>
      <c r="AE7" s="11">
        <v>43.397245645540082</v>
      </c>
      <c r="AF7" s="11">
        <v>41.491505090381175</v>
      </c>
      <c r="AG7" s="11">
        <v>39.620391768114914</v>
      </c>
      <c r="AH7" s="11">
        <v>37.764690276545068</v>
      </c>
      <c r="AI7" s="11">
        <v>35.932494372518825</v>
      </c>
      <c r="AJ7" s="11">
        <v>34.12703148119197</v>
      </c>
      <c r="AK7" s="11">
        <v>32.339586241662488</v>
      </c>
      <c r="AL7" s="11">
        <v>30.547563084569816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116.9206903739468</v>
      </c>
      <c r="N8" s="11">
        <v>117.74311896107136</v>
      </c>
      <c r="O8" s="11">
        <v>112.60743044938468</v>
      </c>
      <c r="P8" s="11">
        <v>113.93570992301488</v>
      </c>
      <c r="Q8" s="11">
        <v>113.61326480368392</v>
      </c>
      <c r="R8" s="11">
        <v>115.75528457445085</v>
      </c>
      <c r="S8" s="11">
        <v>106.13079632535862</v>
      </c>
      <c r="T8" s="11">
        <v>106.54965267111793</v>
      </c>
      <c r="U8" s="11">
        <v>118.70579836680672</v>
      </c>
      <c r="V8" s="11">
        <v>109.79657864625125</v>
      </c>
      <c r="W8" s="11">
        <v>108.45532417942137</v>
      </c>
      <c r="X8" s="11">
        <v>109.72724956748138</v>
      </c>
      <c r="Y8" s="11">
        <v>106.81074354712682</v>
      </c>
      <c r="Z8" s="11">
        <v>105.95125724688441</v>
      </c>
      <c r="AA8" s="11">
        <v>105.22302390065693</v>
      </c>
      <c r="AB8" s="11">
        <v>104.31585896499772</v>
      </c>
      <c r="AC8" s="11">
        <v>103.30266249659806</v>
      </c>
      <c r="AD8" s="11">
        <v>102.25654061039597</v>
      </c>
      <c r="AE8" s="11">
        <v>101.20955461124942</v>
      </c>
      <c r="AF8" s="11">
        <v>100.16287849929392</v>
      </c>
      <c r="AG8" s="11">
        <v>99.152837770166613</v>
      </c>
      <c r="AH8" s="11">
        <v>98.126005904830691</v>
      </c>
      <c r="AI8" s="11">
        <v>97.095999844413598</v>
      </c>
      <c r="AJ8" s="11">
        <v>96.069805095473185</v>
      </c>
      <c r="AK8" s="11">
        <v>95.028028957337057</v>
      </c>
      <c r="AL8" s="11">
        <v>93.906232039083307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102.83281182436325</v>
      </c>
      <c r="N9" s="11">
        <v>109.79507621565196</v>
      </c>
      <c r="O9" s="11">
        <v>104.03845963080532</v>
      </c>
      <c r="P9" s="11">
        <v>109.98166301162665</v>
      </c>
      <c r="Q9" s="11">
        <v>113.85408717761308</v>
      </c>
      <c r="R9" s="11">
        <v>113.00883849411314</v>
      </c>
      <c r="S9" s="11">
        <v>115.26063116849357</v>
      </c>
      <c r="T9" s="11">
        <v>108.20501333606803</v>
      </c>
      <c r="U9" s="11">
        <v>115.87224065027868</v>
      </c>
      <c r="V9" s="11">
        <v>109.16601579797441</v>
      </c>
      <c r="W9" s="11">
        <v>121.85072540451542</v>
      </c>
      <c r="X9" s="11">
        <v>113.22875055566698</v>
      </c>
      <c r="Y9" s="11">
        <v>115.02270569123421</v>
      </c>
      <c r="Z9" s="11">
        <v>115.66944999546833</v>
      </c>
      <c r="AA9" s="11">
        <v>116.49349632548534</v>
      </c>
      <c r="AB9" s="11">
        <v>117.13670865037788</v>
      </c>
      <c r="AC9" s="11">
        <v>117.65268218227608</v>
      </c>
      <c r="AD9" s="11">
        <v>118.09995235837215</v>
      </c>
      <c r="AE9" s="11">
        <v>118.53899483008185</v>
      </c>
      <c r="AF9" s="11">
        <v>118.98604545032393</v>
      </c>
      <c r="AG9" s="11">
        <v>119.47764362357482</v>
      </c>
      <c r="AH9" s="11">
        <v>119.96017447308685</v>
      </c>
      <c r="AI9" s="11">
        <v>120.44756111718669</v>
      </c>
      <c r="AJ9" s="11">
        <v>120.94891396533798</v>
      </c>
      <c r="AK9" s="11">
        <v>121.4469277686988</v>
      </c>
      <c r="AL9" s="11">
        <v>121.86673431472639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19.796783552462266</v>
      </c>
      <c r="N10" s="11">
        <v>20.927204208932416</v>
      </c>
      <c r="O10" s="11">
        <v>19.378806902953521</v>
      </c>
      <c r="P10" s="11">
        <v>18.716777323107298</v>
      </c>
      <c r="Q10" s="11">
        <v>19.692441619075204</v>
      </c>
      <c r="R10" s="11">
        <v>22.807149274523603</v>
      </c>
      <c r="S10" s="11">
        <v>22.528097949729272</v>
      </c>
      <c r="T10" s="11">
        <v>21.724934214355233</v>
      </c>
      <c r="U10" s="11">
        <v>21.942568780788605</v>
      </c>
      <c r="V10" s="11">
        <v>21.165529374117401</v>
      </c>
      <c r="W10" s="11">
        <v>22.537264265733569</v>
      </c>
      <c r="X10" s="11">
        <v>23.202982102669111</v>
      </c>
      <c r="Y10" s="11">
        <v>22.846312078846186</v>
      </c>
      <c r="Z10" s="11">
        <v>23.164813651181678</v>
      </c>
      <c r="AA10" s="11">
        <v>23.530902901465321</v>
      </c>
      <c r="AB10" s="11">
        <v>23.861236881803286</v>
      </c>
      <c r="AC10" s="11">
        <v>24.177796565749535</v>
      </c>
      <c r="AD10" s="11">
        <v>24.509069351041248</v>
      </c>
      <c r="AE10">
        <v>24.838184400743909</v>
      </c>
      <c r="AF10">
        <v>25.167623903530622</v>
      </c>
      <c r="AG10">
        <v>25.518157243389034</v>
      </c>
      <c r="AH10">
        <v>25.870528415031259</v>
      </c>
      <c r="AI10" s="11">
        <v>26.227748892604023</v>
      </c>
      <c r="AJ10" s="11">
        <v>26.594419242273236</v>
      </c>
      <c r="AK10" s="11">
        <v>26.960263892250918</v>
      </c>
      <c r="AL10" s="11">
        <v>27.323098022803851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24.629444817772345</v>
      </c>
      <c r="N11" s="11">
        <v>25.170655622207395</v>
      </c>
      <c r="O11" s="11">
        <v>24.359941049432383</v>
      </c>
      <c r="P11" s="11">
        <v>22.741706679797115</v>
      </c>
      <c r="Q11" s="11">
        <v>24.002921162738744</v>
      </c>
      <c r="R11" s="11">
        <v>26.800248489582636</v>
      </c>
      <c r="S11" s="11">
        <v>25.3242117966536</v>
      </c>
      <c r="T11" s="11">
        <v>23.604126094892919</v>
      </c>
      <c r="U11" s="11">
        <v>22.878431629561479</v>
      </c>
      <c r="V11" s="11">
        <v>23.202473803976311</v>
      </c>
      <c r="W11" s="11">
        <v>25.327611666110091</v>
      </c>
      <c r="X11" s="11">
        <v>24.784572513459437</v>
      </c>
      <c r="Y11" s="11">
        <v>24.2620402143475</v>
      </c>
      <c r="Z11" s="11">
        <v>24.39230479220139</v>
      </c>
      <c r="AA11" s="11">
        <v>24.57769770749681</v>
      </c>
      <c r="AB11" s="11">
        <v>24.722787839281153</v>
      </c>
      <c r="AC11" s="11">
        <v>24.845780800883361</v>
      </c>
      <c r="AD11" s="11">
        <v>24.979494350209954</v>
      </c>
      <c r="AE11">
        <v>25.179007735351561</v>
      </c>
      <c r="AF11">
        <v>25.440348423227178</v>
      </c>
      <c r="AG11">
        <v>25.721158509667379</v>
      </c>
      <c r="AH11">
        <v>26.011500225419343</v>
      </c>
      <c r="AI11" s="11">
        <v>26.322311401429385</v>
      </c>
      <c r="AJ11" s="11">
        <v>26.652362755210408</v>
      </c>
      <c r="AK11" s="11">
        <v>26.996958992051042</v>
      </c>
      <c r="AL11" s="11">
        <v>27.327552671140982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58.990693534324862</v>
      </c>
      <c r="N12" s="11">
        <v>64.11425412322501</v>
      </c>
      <c r="O12" s="11">
        <v>64.025580455441656</v>
      </c>
      <c r="P12" s="11">
        <v>61.530371486332292</v>
      </c>
      <c r="Q12" s="11">
        <v>66.59057114477352</v>
      </c>
      <c r="R12" s="11">
        <v>77.667960417349136</v>
      </c>
      <c r="S12" s="11">
        <v>75.43398320720533</v>
      </c>
      <c r="T12" s="11">
        <v>72.539613397397574</v>
      </c>
      <c r="U12" s="11">
        <v>75.108498150344715</v>
      </c>
      <c r="V12" s="11">
        <v>75.155034915430363</v>
      </c>
      <c r="W12" s="11">
        <v>82.750380486498941</v>
      </c>
      <c r="X12" s="11">
        <v>85.692155398850929</v>
      </c>
      <c r="Y12" s="11">
        <v>85.468195625822048</v>
      </c>
      <c r="Z12" s="11">
        <v>87.66441301258628</v>
      </c>
      <c r="AA12" s="11">
        <v>89.984664798856855</v>
      </c>
      <c r="AB12" s="11">
        <v>92.172514182547928</v>
      </c>
      <c r="AC12" s="11">
        <v>94.28267834791896</v>
      </c>
      <c r="AD12" s="11">
        <v>96.373937196796618</v>
      </c>
      <c r="AE12">
        <v>98.43879118764751</v>
      </c>
      <c r="AF12">
        <v>100.46469514644048</v>
      </c>
      <c r="AG12">
        <v>102.53978710126769</v>
      </c>
      <c r="AH12">
        <v>104.62319160311634</v>
      </c>
      <c r="AI12">
        <v>106.71328698989304</v>
      </c>
      <c r="AJ12">
        <v>108.82371658900296</v>
      </c>
      <c r="AK12">
        <v>110.94500327355247</v>
      </c>
      <c r="AL12">
        <v>113.02950505438751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29.093903096013332</v>
      </c>
      <c r="N13" s="11">
        <v>24.271123779434429</v>
      </c>
      <c r="O13" s="11">
        <v>22.857960972623808</v>
      </c>
      <c r="P13" s="11">
        <v>27.979838271981475</v>
      </c>
      <c r="Q13" s="11">
        <v>29.865497261679977</v>
      </c>
      <c r="R13" s="11">
        <v>34.137453238772785</v>
      </c>
      <c r="S13" s="11">
        <v>31.668383223498047</v>
      </c>
      <c r="T13" s="11">
        <v>39.009529651504877</v>
      </c>
      <c r="U13" s="11">
        <v>32.376096848601783</v>
      </c>
      <c r="V13" s="11">
        <v>45.314710901695705</v>
      </c>
      <c r="W13" s="11">
        <v>39.987641009941115</v>
      </c>
      <c r="X13" s="11">
        <v>37.936057838766516</v>
      </c>
      <c r="Y13" s="11">
        <v>43.259529141242588</v>
      </c>
      <c r="Z13" s="11">
        <v>44.73730255561351</v>
      </c>
      <c r="AA13" s="11">
        <v>46.236303430290057</v>
      </c>
      <c r="AB13" s="11">
        <v>47.609594272621436</v>
      </c>
      <c r="AC13" s="11">
        <v>48.883889569533494</v>
      </c>
      <c r="AD13" s="11">
        <v>50.09654105220433</v>
      </c>
      <c r="AE13">
        <v>51.258435675434264</v>
      </c>
      <c r="AF13">
        <v>52.36706689792932</v>
      </c>
      <c r="AG13">
        <v>53.437976450010673</v>
      </c>
      <c r="AH13">
        <v>54.44953036426007</v>
      </c>
      <c r="AI13">
        <v>55.402138938678441</v>
      </c>
      <c r="AJ13">
        <v>56.304363547933775</v>
      </c>
      <c r="AK13">
        <v>57.138396238065781</v>
      </c>
      <c r="AL13">
        <v>57.873738937037558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4.6488536296268572</v>
      </c>
      <c r="N14" s="11">
        <v>3.917113585698317</v>
      </c>
      <c r="O14" s="11">
        <v>3.5624324028133798</v>
      </c>
      <c r="P14" s="11">
        <v>4.5264994182747627</v>
      </c>
      <c r="Q14" s="11">
        <v>4.6597774112080792</v>
      </c>
      <c r="R14" s="11">
        <v>5.3938869372483431</v>
      </c>
      <c r="S14" s="11">
        <v>5.0990174823375103</v>
      </c>
      <c r="T14" s="11">
        <v>6.2949073006785401</v>
      </c>
      <c r="U14" s="11">
        <v>5.5108578302076143</v>
      </c>
      <c r="V14" s="11">
        <v>7.0107656209916636</v>
      </c>
      <c r="W14" s="11">
        <v>6.2191627087666426</v>
      </c>
      <c r="X14" s="11">
        <v>5.9078790663643792</v>
      </c>
      <c r="Y14" s="11">
        <v>6.8774081327021461</v>
      </c>
      <c r="Z14" s="11">
        <v>7.1351541926403925</v>
      </c>
      <c r="AA14" s="11">
        <v>7.3944781104448971</v>
      </c>
      <c r="AB14" s="11">
        <v>7.6327123598503901</v>
      </c>
      <c r="AC14" s="11">
        <v>7.8572079098992331</v>
      </c>
      <c r="AD14" s="11">
        <v>8.0727892510325923</v>
      </c>
      <c r="AE14">
        <v>8.2822548343608631</v>
      </c>
      <c r="AF14">
        <v>8.4810820473726896</v>
      </c>
      <c r="AG14">
        <v>8.6762688120573799</v>
      </c>
      <c r="AH14">
        <v>8.8610668121325276</v>
      </c>
      <c r="AI14">
        <v>9.0380357123839854</v>
      </c>
      <c r="AJ14">
        <v>9.205500471364525</v>
      </c>
      <c r="AK14">
        <v>9.3665204586355664</v>
      </c>
      <c r="AL14">
        <v>9.5112657710443766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North East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MCA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North East</v>
      </c>
      <c r="W1" s="203" t="str">
        <f>CONCATENATE("Shift-share Figure 1: Levels of Employment, ",C4," - ",F40,", ",Info!B5)</f>
        <v>Shift-share Figure 1: Levels of Employment, 2015 - 2035, North East</v>
      </c>
      <c r="AK1" s="203" t="str">
        <f>CONCATENATE("Shift-share Figure 1.1: Net Changes, ",C4,"-",F40,", ",Info!B5)</f>
        <v>Shift-share Figure 1.1: Net Changes, 2015-2035, North East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21.732746128315462</v>
      </c>
      <c r="C8" s="141">
        <f t="shared" ref="C8:C33" si="0">B8/B$35*100</f>
        <v>4.4378717505458241</v>
      </c>
      <c r="E8" s="151">
        <v>25.494593563241615</v>
      </c>
      <c r="F8" s="141">
        <f t="shared" ref="F8:F33" si="1">E8/E$35*100</f>
        <v>5.3232845080955311</v>
      </c>
      <c r="H8" s="151">
        <f>E8-B8</f>
        <v>3.7618474349261533</v>
      </c>
      <c r="I8" s="141">
        <f>IF(B8&lt;&gt;0,((E8/B8)-1)*100,0)</f>
        <v>17.309581645666338</v>
      </c>
      <c r="K8" s="207">
        <f t="shared" ref="K8:K33" si="2">(($E$35/$B$35)-1)*B8</f>
        <v>-0.47862446829635885</v>
      </c>
      <c r="L8" s="141">
        <f>IF(B8&lt;&gt;0,K8/B8*100,0)</f>
        <v>-2.2023193271133001</v>
      </c>
      <c r="N8" s="151">
        <f>H8-(K8+Q8)</f>
        <v>4.3905992491300152</v>
      </c>
      <c r="O8" s="141">
        <f>IF(B8&lt;&gt;0,N8/B8*100,0)</f>
        <v>20.202689633453776</v>
      </c>
      <c r="Q8" s="151">
        <v>-0.15012734590750315</v>
      </c>
      <c r="R8" s="141">
        <f>IF(B8&lt;&gt;0,Q8/B8*100,0)</f>
        <v>-0.69078866067414813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14.273459833951767</v>
      </c>
      <c r="C9" s="141">
        <f t="shared" si="0"/>
        <v>2.9146700470178875</v>
      </c>
      <c r="E9" s="151">
        <v>14.876020173966445</v>
      </c>
      <c r="F9" s="141">
        <f t="shared" si="1"/>
        <v>3.1061208148996795</v>
      </c>
      <c r="H9" s="151">
        <f t="shared" ref="H9:H32" si="3">E9-B9</f>
        <v>0.60256034001467818</v>
      </c>
      <c r="I9" s="141">
        <f t="shared" ref="I9:I32" si="4">IF(B9&lt;&gt;0,((E9/B9)-1)*100,0)</f>
        <v>4.2215436693308961</v>
      </c>
      <c r="K9" s="207">
        <f t="shared" si="2"/>
        <v>-0.31434716457087375</v>
      </c>
      <c r="L9" s="141">
        <f t="shared" ref="L9:L32" si="5">IF(B9&lt;&gt;0,K9/B9*100,0)</f>
        <v>-2.2023193271133006</v>
      </c>
      <c r="N9" s="151">
        <f t="shared" ref="N9:N31" si="6">H9-(K9+Q9)</f>
        <v>0.75785666930836648</v>
      </c>
      <c r="O9" s="141">
        <f>IF(B9&lt;&gt;0,N9/B9*100,0)</f>
        <v>5.3095512799614291</v>
      </c>
      <c r="Q9" s="151">
        <v>0.15905083527718544</v>
      </c>
      <c r="R9" s="141">
        <f>IF(B9&lt;&gt;0,Q9/B9*100,0)</f>
        <v>1.1143117164827614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21.426021449350184</v>
      </c>
      <c r="C10" s="141">
        <f t="shared" si="0"/>
        <v>4.375237936119504</v>
      </c>
      <c r="E10" s="151">
        <v>23.46501028467237</v>
      </c>
      <c r="F10" s="141">
        <f t="shared" si="1"/>
        <v>4.8995064549998038</v>
      </c>
      <c r="H10" s="151">
        <f t="shared" si="3"/>
        <v>2.0389888353221863</v>
      </c>
      <c r="I10" s="141">
        <f t="shared" si="4"/>
        <v>9.5164136755030881</v>
      </c>
      <c r="K10" s="207">
        <f t="shared" si="2"/>
        <v>-0.47186941141048033</v>
      </c>
      <c r="L10" s="141">
        <f t="shared" si="5"/>
        <v>-2.2023193271133001</v>
      </c>
      <c r="N10" s="151">
        <f t="shared" si="6"/>
        <v>3.4664572317267033</v>
      </c>
      <c r="O10" s="141">
        <f t="shared" ref="O10:O32" si="7">IF(B10&lt;&gt;0,N10/B10*100,0)</f>
        <v>16.178725667390925</v>
      </c>
      <c r="Q10" s="151">
        <v>-0.95559898499403673</v>
      </c>
      <c r="R10" s="141">
        <f t="shared" ref="R10:R32" si="8">IF(B10&lt;&gt;0,Q10/B10*100,0)</f>
        <v>-4.4599926647745347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27.572687353088561</v>
      </c>
      <c r="C11" s="141">
        <f t="shared" si="0"/>
        <v>5.6303998384942471</v>
      </c>
      <c r="E11" s="151">
        <v>29.071675612099103</v>
      </c>
      <c r="F11" s="141">
        <f t="shared" si="1"/>
        <v>6.0701811161012538</v>
      </c>
      <c r="H11" s="151">
        <f>E11-B11</f>
        <v>1.4989882590105417</v>
      </c>
      <c r="I11" s="141">
        <f>IF(B11&lt;&gt;0,((E11/B11)-1)*100,0)</f>
        <v>5.4364967760120564</v>
      </c>
      <c r="K11" s="207">
        <f t="shared" si="2"/>
        <v>-0.607238622581594</v>
      </c>
      <c r="L11" s="141">
        <f t="shared" si="5"/>
        <v>-2.2023193271133001</v>
      </c>
      <c r="N11" s="151">
        <f t="shared" si="6"/>
        <v>2.5811103228548644</v>
      </c>
      <c r="O11" s="141">
        <f t="shared" si="7"/>
        <v>9.3611126467356858</v>
      </c>
      <c r="Q11" s="151">
        <v>-0.47488344126272858</v>
      </c>
      <c r="R11" s="141">
        <f>IF(B11&lt;&gt;0,Q11/B11*100,0)</f>
        <v>-1.7222965436103361</v>
      </c>
      <c r="T11" s="136"/>
    </row>
    <row r="12" spans="1:97" x14ac:dyDescent="0.2">
      <c r="A12" s="10" t="str">
        <f>name!$D8</f>
        <v>23 Teaching and other educational professionals</v>
      </c>
      <c r="B12" s="151">
        <v>21.073206393473658</v>
      </c>
      <c r="C12" s="141">
        <f t="shared" si="0"/>
        <v>4.3031923713115807</v>
      </c>
      <c r="E12" s="151">
        <v>22.124493247781583</v>
      </c>
      <c r="F12" s="141">
        <f t="shared" si="1"/>
        <v>4.6196057945865485</v>
      </c>
      <c r="H12" s="151">
        <f t="shared" si="3"/>
        <v>1.051286854307925</v>
      </c>
      <c r="I12" s="141">
        <f t="shared" si="4"/>
        <v>4.9887370468383319</v>
      </c>
      <c r="K12" s="207">
        <f t="shared" si="2"/>
        <v>-0.46409929724594601</v>
      </c>
      <c r="L12" s="141">
        <f t="shared" si="5"/>
        <v>-2.2023193271133001</v>
      </c>
      <c r="N12" s="151">
        <f t="shared" si="6"/>
        <v>1.6034432005376691</v>
      </c>
      <c r="O12" s="141">
        <f t="shared" si="7"/>
        <v>7.6089189779598669</v>
      </c>
      <c r="Q12" s="151">
        <v>-8.8057048983798181E-2</v>
      </c>
      <c r="R12" s="141">
        <f t="shared" si="8"/>
        <v>-0.41786260400823161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20.053361439408224</v>
      </c>
      <c r="C13" s="141">
        <f t="shared" si="0"/>
        <v>4.094937920407796</v>
      </c>
      <c r="E13" s="151">
        <v>24.553019739388649</v>
      </c>
      <c r="F13" s="141">
        <f t="shared" si="1"/>
        <v>5.1266833998130483</v>
      </c>
      <c r="H13" s="151">
        <f t="shared" si="3"/>
        <v>4.4996582999804247</v>
      </c>
      <c r="I13" s="141">
        <f t="shared" si="4"/>
        <v>22.438424169315784</v>
      </c>
      <c r="K13" s="207">
        <f t="shared" si="2"/>
        <v>-0.4416390547159732</v>
      </c>
      <c r="L13" s="141">
        <f t="shared" si="5"/>
        <v>-2.2023193271133001</v>
      </c>
      <c r="N13" s="151">
        <f>H13-(K13+Q13)</f>
        <v>5.2843296840826444</v>
      </c>
      <c r="O13" s="141">
        <f>IF(B13&lt;&gt;0,N13/B13*100,0)</f>
        <v>26.35134114571958</v>
      </c>
      <c r="Q13" s="151">
        <v>-0.34303232938624634</v>
      </c>
      <c r="R13" s="141">
        <f t="shared" si="8"/>
        <v>-1.7105976492905084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9.0554566906705674</v>
      </c>
      <c r="C14" s="141">
        <f t="shared" si="0"/>
        <v>1.8491430028466926</v>
      </c>
      <c r="E14" s="151">
        <v>10.660548134316841</v>
      </c>
      <c r="F14" s="141">
        <f t="shared" si="1"/>
        <v>2.225928041976597</v>
      </c>
      <c r="H14" s="151">
        <f t="shared" si="3"/>
        <v>1.6050914436462733</v>
      </c>
      <c r="I14" s="141">
        <f t="shared" si="4"/>
        <v>17.725129703286278</v>
      </c>
      <c r="K14" s="207">
        <f t="shared" si="2"/>
        <v>-0.19943007285701236</v>
      </c>
      <c r="L14" s="141">
        <f>IF(B14&lt;&gt;0,K14/B14*100,0)</f>
        <v>-2.2023193271133001</v>
      </c>
      <c r="N14" s="151">
        <f t="shared" si="6"/>
        <v>2.0015172219893711</v>
      </c>
      <c r="O14" s="141">
        <f t="shared" si="7"/>
        <v>22.102885479552288</v>
      </c>
      <c r="Q14" s="151">
        <v>-0.19699570548608536</v>
      </c>
      <c r="R14" s="141">
        <f t="shared" si="8"/>
        <v>-2.1754364491527109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9.6622274795413894</v>
      </c>
      <c r="C15" s="141">
        <f t="shared" si="0"/>
        <v>1.9730468540713582</v>
      </c>
      <c r="E15" s="151">
        <v>10.366699906328211</v>
      </c>
      <c r="F15" s="141">
        <f t="shared" si="1"/>
        <v>2.1645723778471426</v>
      </c>
      <c r="H15" s="151">
        <f t="shared" si="3"/>
        <v>0.70447242678682187</v>
      </c>
      <c r="I15" s="141">
        <f t="shared" si="4"/>
        <v>7.2909940102161563</v>
      </c>
      <c r="K15" s="207">
        <f t="shared" si="2"/>
        <v>-0.21279310321159231</v>
      </c>
      <c r="L15" s="141">
        <f t="shared" si="5"/>
        <v>-2.2023193271133001</v>
      </c>
      <c r="N15" s="151">
        <f t="shared" si="6"/>
        <v>1.0595985744755716</v>
      </c>
      <c r="O15" s="141">
        <f t="shared" si="7"/>
        <v>10.966400622621904</v>
      </c>
      <c r="Q15" s="151">
        <v>-0.14233304447715747</v>
      </c>
      <c r="R15" s="141">
        <f t="shared" si="8"/>
        <v>-1.473087285292451</v>
      </c>
      <c r="T15" s="11"/>
    </row>
    <row r="16" spans="1:97" x14ac:dyDescent="0.2">
      <c r="A16" s="10" t="str">
        <f>name!$D12</f>
        <v>33 Protective service occupations</v>
      </c>
      <c r="B16" s="151">
        <v>6.3572759436806416</v>
      </c>
      <c r="C16" s="141">
        <f t="shared" si="0"/>
        <v>1.2981689085359818</v>
      </c>
      <c r="E16" s="151">
        <v>7.0349632192483194</v>
      </c>
      <c r="F16" s="141">
        <f t="shared" si="1"/>
        <v>1.4689040100659216</v>
      </c>
      <c r="H16" s="151">
        <f t="shared" si="3"/>
        <v>0.67768727556767772</v>
      </c>
      <c r="I16" s="141">
        <f t="shared" si="4"/>
        <v>10.660026111361788</v>
      </c>
      <c r="K16" s="207">
        <f t="shared" si="2"/>
        <v>-0.14000751678560322</v>
      </c>
      <c r="L16" s="141">
        <f t="shared" si="5"/>
        <v>-2.2023193271133006</v>
      </c>
      <c r="N16" s="151">
        <f t="shared" si="6"/>
        <v>0.59703201330991107</v>
      </c>
      <c r="O16" s="141">
        <f t="shared" si="7"/>
        <v>9.3913182092305139</v>
      </c>
      <c r="Q16" s="151">
        <v>0.22066277904336989</v>
      </c>
      <c r="R16" s="141">
        <f t="shared" si="8"/>
        <v>3.4710272292445721</v>
      </c>
      <c r="T16" s="11"/>
    </row>
    <row r="17" spans="1:20" x14ac:dyDescent="0.2">
      <c r="A17" s="10" t="str">
        <f>name!$D13</f>
        <v>34 Culture, media and sports occupations</v>
      </c>
      <c r="B17" s="151">
        <v>5.8966157276684088</v>
      </c>
      <c r="C17" s="141">
        <f t="shared" si="0"/>
        <v>1.204101138767234</v>
      </c>
      <c r="E17" s="151">
        <v>5.7434457670382706</v>
      </c>
      <c r="F17" s="141">
        <f t="shared" si="1"/>
        <v>1.1992344886346258</v>
      </c>
      <c r="H17" s="151">
        <f t="shared" si="3"/>
        <v>-0.15316996063013821</v>
      </c>
      <c r="I17" s="141">
        <f t="shared" si="4"/>
        <v>-2.5975910200731978</v>
      </c>
      <c r="K17" s="207">
        <f t="shared" si="2"/>
        <v>-0.12986230781604394</v>
      </c>
      <c r="L17" s="141">
        <f t="shared" si="5"/>
        <v>-2.2023193271133001</v>
      </c>
      <c r="N17" s="151">
        <f t="shared" si="6"/>
        <v>-5.762579864403776E-2</v>
      </c>
      <c r="O17" s="141">
        <f t="shared" si="7"/>
        <v>-0.97726901845821457</v>
      </c>
      <c r="Q17" s="151">
        <v>3.4318145829943483E-2</v>
      </c>
      <c r="R17" s="141">
        <f t="shared" si="8"/>
        <v>0.58199732549832073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20.575349082820935</v>
      </c>
      <c r="C18" s="141">
        <f t="shared" si="0"/>
        <v>4.2015288778117981</v>
      </c>
      <c r="E18" s="151">
        <v>22.196064558948006</v>
      </c>
      <c r="F18" s="141">
        <f t="shared" si="1"/>
        <v>4.6345499218977455</v>
      </c>
      <c r="H18" s="151">
        <f t="shared" si="3"/>
        <v>1.6207154761270708</v>
      </c>
      <c r="I18" s="141">
        <f t="shared" si="4"/>
        <v>7.8769768114421046</v>
      </c>
      <c r="K18" s="207">
        <f t="shared" si="2"/>
        <v>-0.4531348894719946</v>
      </c>
      <c r="L18" s="141">
        <f t="shared" si="5"/>
        <v>-2.2023193271133001</v>
      </c>
      <c r="N18" s="151">
        <f t="shared" si="6"/>
        <v>2.1529771623703513</v>
      </c>
      <c r="O18" s="141">
        <f t="shared" si="7"/>
        <v>10.463866997853009</v>
      </c>
      <c r="Q18" s="151">
        <v>-7.9126796771285923E-2</v>
      </c>
      <c r="R18" s="141">
        <f t="shared" si="8"/>
        <v>-0.38457085929760287</v>
      </c>
      <c r="T18" s="11"/>
    </row>
    <row r="19" spans="1:20" x14ac:dyDescent="0.2">
      <c r="A19" s="10" t="str">
        <f>name!$D15</f>
        <v>41 Administrative occupations</v>
      </c>
      <c r="B19" s="151">
        <v>45.581332961093814</v>
      </c>
      <c r="C19" s="141">
        <f t="shared" si="0"/>
        <v>9.3078025531576394</v>
      </c>
      <c r="E19" s="151">
        <v>44.05591851005456</v>
      </c>
      <c r="F19" s="141">
        <f t="shared" si="1"/>
        <v>9.198898892533407</v>
      </c>
      <c r="H19" s="151">
        <f t="shared" si="3"/>
        <v>-1.5254144510392535</v>
      </c>
      <c r="I19" s="141">
        <f t="shared" si="4"/>
        <v>-3.3465771006330192</v>
      </c>
      <c r="K19" s="207">
        <f t="shared" si="2"/>
        <v>-1.0038465053580341</v>
      </c>
      <c r="L19" s="141">
        <f t="shared" si="5"/>
        <v>-2.2023193271133001</v>
      </c>
      <c r="N19" s="151">
        <f t="shared" si="6"/>
        <v>-0.30366029810669692</v>
      </c>
      <c r="O19" s="141">
        <f t="shared" si="7"/>
        <v>-0.6661944229798803</v>
      </c>
      <c r="Q19" s="151">
        <v>-0.21790764757452247</v>
      </c>
      <c r="R19" s="141">
        <f t="shared" si="8"/>
        <v>-0.47806335053983318</v>
      </c>
      <c r="T19" s="11"/>
    </row>
    <row r="20" spans="1:20" x14ac:dyDescent="0.2">
      <c r="A20" s="10" t="str">
        <f>name!$D16</f>
        <v>42 Secretarial and related occupations</v>
      </c>
      <c r="B20" s="151">
        <v>9.7042932340862418</v>
      </c>
      <c r="C20" s="141">
        <f t="shared" si="0"/>
        <v>1.9816367682339668</v>
      </c>
      <c r="E20" s="151">
        <v>8.3355296169808994</v>
      </c>
      <c r="F20" s="141">
        <f t="shared" si="1"/>
        <v>1.7404629560685565</v>
      </c>
      <c r="H20" s="151">
        <f t="shared" si="3"/>
        <v>-1.3687636171053423</v>
      </c>
      <c r="I20" s="141">
        <f t="shared" si="4"/>
        <v>-14.104722354200639</v>
      </c>
      <c r="K20" s="207">
        <f t="shared" si="2"/>
        <v>-0.21371952545402964</v>
      </c>
      <c r="L20" s="141">
        <f t="shared" si="5"/>
        <v>-2.2023193271133001</v>
      </c>
      <c r="N20" s="151">
        <f t="shared" si="6"/>
        <v>-1.0740227065579986</v>
      </c>
      <c r="O20" s="141">
        <f t="shared" si="7"/>
        <v>-11.067500544867128</v>
      </c>
      <c r="Q20" s="151">
        <v>-8.1021385093314136E-2</v>
      </c>
      <c r="R20" s="141">
        <f t="shared" si="8"/>
        <v>-0.83490248222021202</v>
      </c>
      <c r="T20" s="11"/>
    </row>
    <row r="21" spans="1:20" x14ac:dyDescent="0.2">
      <c r="A21" s="10" t="str">
        <f>name!$D17</f>
        <v>51 Skilled agricultural and related trades</v>
      </c>
      <c r="B21" s="151">
        <v>4.6441267016966581</v>
      </c>
      <c r="C21" s="141">
        <f t="shared" si="0"/>
        <v>0.9483402867602847</v>
      </c>
      <c r="E21" s="151">
        <v>3.9204869986734088</v>
      </c>
      <c r="F21" s="141">
        <f t="shared" si="1"/>
        <v>0.81859974164555838</v>
      </c>
      <c r="H21" s="151">
        <f t="shared" si="3"/>
        <v>-0.72363970302324931</v>
      </c>
      <c r="I21" s="141">
        <f t="shared" si="4"/>
        <v>-15.58182516335911</v>
      </c>
      <c r="K21" s="207">
        <f t="shared" si="2"/>
        <v>-0.10227849992709494</v>
      </c>
      <c r="L21" s="141">
        <f t="shared" si="5"/>
        <v>-2.2023193271133001</v>
      </c>
      <c r="N21" s="151">
        <f t="shared" si="6"/>
        <v>-0.19338543101179972</v>
      </c>
      <c r="O21" s="141">
        <f t="shared" si="7"/>
        <v>-4.1640860259292545</v>
      </c>
      <c r="Q21" s="151">
        <v>-0.42797577208435461</v>
      </c>
      <c r="R21" s="141">
        <f t="shared" si="8"/>
        <v>-9.2154198103165541</v>
      </c>
      <c r="T21" s="11"/>
    </row>
    <row r="22" spans="1:20" x14ac:dyDescent="0.2">
      <c r="A22" s="10" t="str">
        <f>name!$D18</f>
        <v>52 Skilled metal, electrical and electronic trades</v>
      </c>
      <c r="B22" s="151">
        <v>23.746739359376495</v>
      </c>
      <c r="C22" s="141">
        <f t="shared" si="0"/>
        <v>4.8491333376984578</v>
      </c>
      <c r="E22" s="151">
        <v>19.736500027349198</v>
      </c>
      <c r="F22" s="141">
        <f t="shared" si="1"/>
        <v>4.1209915576413039</v>
      </c>
      <c r="H22" s="151">
        <f t="shared" si="3"/>
        <v>-4.0102393320272967</v>
      </c>
      <c r="I22" s="141">
        <f t="shared" si="4"/>
        <v>-16.887536732253881</v>
      </c>
      <c r="K22" s="207">
        <f t="shared" si="2"/>
        <v>-0.52297903047076966</v>
      </c>
      <c r="L22" s="141">
        <f t="shared" si="5"/>
        <v>-2.2023193271133001</v>
      </c>
      <c r="N22" s="151">
        <f t="shared" si="6"/>
        <v>-2.6849596157813203</v>
      </c>
      <c r="O22" s="141">
        <f t="shared" si="7"/>
        <v>-11.306645409914577</v>
      </c>
      <c r="Q22" s="151">
        <v>-0.80230068577520686</v>
      </c>
      <c r="R22" s="141">
        <f t="shared" si="8"/>
        <v>-3.3785719952260109</v>
      </c>
      <c r="T22" s="11"/>
    </row>
    <row r="23" spans="1:20" x14ac:dyDescent="0.2">
      <c r="A23" s="10" t="str">
        <f>name!$D19</f>
        <v>53 Skilled construction and building trades</v>
      </c>
      <c r="B23" s="151">
        <v>18.075106264951447</v>
      </c>
      <c r="C23" s="141">
        <f t="shared" si="0"/>
        <v>3.6909741183986973</v>
      </c>
      <c r="E23" s="151">
        <v>16.144007006449332</v>
      </c>
      <c r="F23" s="141">
        <f t="shared" si="1"/>
        <v>3.3708771305899714</v>
      </c>
      <c r="H23" s="151">
        <f t="shared" si="3"/>
        <v>-1.9310992585021154</v>
      </c>
      <c r="I23" s="141">
        <f t="shared" si="4"/>
        <v>-10.683750514079215</v>
      </c>
      <c r="K23" s="207">
        <f t="shared" si="2"/>
        <v>-0.39807155866929267</v>
      </c>
      <c r="L23" s="141">
        <f t="shared" si="5"/>
        <v>-2.2023193271133001</v>
      </c>
      <c r="N23" s="151">
        <f t="shared" si="6"/>
        <v>-2.4945965522089124</v>
      </c>
      <c r="O23" s="141">
        <f t="shared" si="7"/>
        <v>-13.801282911658797</v>
      </c>
      <c r="Q23" s="151">
        <v>0.96156885237608969</v>
      </c>
      <c r="R23" s="141">
        <f t="shared" si="8"/>
        <v>5.3198517246928763</v>
      </c>
      <c r="T23" s="11"/>
    </row>
    <row r="24" spans="1:20" x14ac:dyDescent="0.2">
      <c r="A24" s="10" t="str">
        <f>name!$D20</f>
        <v>54 Textiles, printing and other skilled trades</v>
      </c>
      <c r="B24" s="151">
        <v>10.556309552348026</v>
      </c>
      <c r="C24" s="141">
        <f t="shared" si="0"/>
        <v>2.1556202642677063</v>
      </c>
      <c r="E24" s="151">
        <v>8.4004157078214021</v>
      </c>
      <c r="F24" s="141">
        <f t="shared" si="1"/>
        <v>1.7540112058692572</v>
      </c>
      <c r="H24" s="151">
        <f t="shared" si="3"/>
        <v>-2.1558938445266236</v>
      </c>
      <c r="I24" s="141">
        <f t="shared" si="4"/>
        <v>-20.422798647914707</v>
      </c>
      <c r="K24" s="207">
        <f t="shared" si="2"/>
        <v>-0.23248364550126807</v>
      </c>
      <c r="L24" s="141">
        <f t="shared" si="5"/>
        <v>-2.2023193271133001</v>
      </c>
      <c r="N24" s="151">
        <f t="shared" si="6"/>
        <v>-1.8484862957790669</v>
      </c>
      <c r="O24" s="141">
        <f t="shared" si="7"/>
        <v>-17.510724620309286</v>
      </c>
      <c r="Q24" s="151">
        <v>-7.4923903246288517E-2</v>
      </c>
      <c r="R24" s="141">
        <f t="shared" si="8"/>
        <v>-0.70975470049211742</v>
      </c>
      <c r="T24" s="11"/>
    </row>
    <row r="25" spans="1:20" x14ac:dyDescent="0.2">
      <c r="A25" s="10" t="str">
        <f>name!$D21</f>
        <v>61 Caring personal service occupations</v>
      </c>
      <c r="B25" s="151">
        <v>33.611923724291351</v>
      </c>
      <c r="C25" s="141">
        <f t="shared" si="0"/>
        <v>6.8636244079245419</v>
      </c>
      <c r="E25" s="151">
        <v>31.522914436562427</v>
      </c>
      <c r="F25" s="141">
        <f t="shared" si="1"/>
        <v>6.582001068340916</v>
      </c>
      <c r="H25" s="151">
        <f t="shared" si="3"/>
        <v>-2.0890092877289241</v>
      </c>
      <c r="I25" s="141">
        <f t="shared" si="4"/>
        <v>-6.2150839828878812</v>
      </c>
      <c r="K25" s="207">
        <f t="shared" si="2"/>
        <v>-0.74024189239464899</v>
      </c>
      <c r="L25" s="141">
        <f t="shared" si="5"/>
        <v>-2.2023193271133001</v>
      </c>
      <c r="N25" s="151">
        <f t="shared" si="6"/>
        <v>-1.0379157724654067</v>
      </c>
      <c r="O25" s="141">
        <f t="shared" si="7"/>
        <v>-3.0879392116295459</v>
      </c>
      <c r="Q25" s="151">
        <v>-0.31085162286886836</v>
      </c>
      <c r="R25" s="141">
        <f t="shared" si="8"/>
        <v>-0.92482544414503653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10.6944696784219</v>
      </c>
      <c r="C26" s="141">
        <f t="shared" si="0"/>
        <v>2.1838328480311651</v>
      </c>
      <c r="E26" s="151">
        <v>10.629285017834826</v>
      </c>
      <c r="F26" s="141">
        <f t="shared" si="1"/>
        <v>2.2194002868574314</v>
      </c>
      <c r="H26" s="151">
        <f t="shared" si="3"/>
        <v>-6.5184660587073395E-2</v>
      </c>
      <c r="I26" s="141">
        <f t="shared" si="4"/>
        <v>-0.60951746600951262</v>
      </c>
      <c r="K26" s="207">
        <f t="shared" si="2"/>
        <v>-0.23552637266015711</v>
      </c>
      <c r="L26" s="141">
        <f t="shared" si="5"/>
        <v>-2.2023193271133001</v>
      </c>
      <c r="N26" s="151">
        <f t="shared" si="6"/>
        <v>-0.25168641282743109</v>
      </c>
      <c r="O26" s="141">
        <f t="shared" si="7"/>
        <v>-2.3534258396679144</v>
      </c>
      <c r="Q26" s="151">
        <v>0.42202812490051478</v>
      </c>
      <c r="R26" s="141">
        <f t="shared" si="8"/>
        <v>3.9462277007716962</v>
      </c>
      <c r="T26" s="11"/>
    </row>
    <row r="27" spans="1:20" x14ac:dyDescent="0.2">
      <c r="A27" s="10" t="str">
        <f>name!$D23</f>
        <v>63 Community and civil enforcement occupations</v>
      </c>
      <c r="B27" s="151">
        <v>0.5821506972067142</v>
      </c>
      <c r="C27" s="141">
        <f t="shared" si="0"/>
        <v>0.11887637753832653</v>
      </c>
      <c r="E27" s="151">
        <v>0.62673230960444826</v>
      </c>
      <c r="F27" s="141">
        <f t="shared" si="1"/>
        <v>0.13086203497084059</v>
      </c>
      <c r="H27" s="151">
        <f t="shared" si="3"/>
        <v>4.4581612397734061E-2</v>
      </c>
      <c r="I27" s="141">
        <f t="shared" si="4"/>
        <v>7.6580879507052613</v>
      </c>
      <c r="K27" s="207">
        <f t="shared" si="2"/>
        <v>-1.2820817317508294E-2</v>
      </c>
      <c r="L27" s="141">
        <f t="shared" si="5"/>
        <v>-2.2023193271133001</v>
      </c>
      <c r="N27" s="151">
        <f t="shared" si="6"/>
        <v>3.5041293664570795E-2</v>
      </c>
      <c r="O27" s="141">
        <f t="shared" si="7"/>
        <v>6.0192822636314878</v>
      </c>
      <c r="Q27" s="151">
        <v>2.2361136050671561E-2</v>
      </c>
      <c r="R27" s="141">
        <f t="shared" si="8"/>
        <v>3.8411250141870759</v>
      </c>
      <c r="T27" s="172"/>
    </row>
    <row r="28" spans="1:20" x14ac:dyDescent="0.2">
      <c r="A28" s="10" t="str">
        <f>name!$D24</f>
        <v>71 Sales occupations</v>
      </c>
      <c r="B28" s="151">
        <v>47.905002120359619</v>
      </c>
      <c r="C28" s="141">
        <f t="shared" si="0"/>
        <v>9.7823006059409767</v>
      </c>
      <c r="E28" s="151">
        <v>42.756056972206558</v>
      </c>
      <c r="F28" s="141">
        <f t="shared" si="1"/>
        <v>8.9274871216443739</v>
      </c>
      <c r="H28" s="151">
        <f t="shared" si="3"/>
        <v>-5.1489451481530608</v>
      </c>
      <c r="I28" s="141">
        <f t="shared" si="4"/>
        <v>-10.748241144456106</v>
      </c>
      <c r="K28" s="207">
        <f t="shared" si="2"/>
        <v>-1.055021120350716</v>
      </c>
      <c r="L28" s="141">
        <f t="shared" si="5"/>
        <v>-2.2023193271133001</v>
      </c>
      <c r="N28" s="151">
        <f>H28-(K28+Q28)</f>
        <v>-3.6871007490298329</v>
      </c>
      <c r="O28" s="141">
        <f t="shared" si="7"/>
        <v>-7.6966925912373894</v>
      </c>
      <c r="Q28" s="151">
        <v>-0.40682327877251168</v>
      </c>
      <c r="R28" s="141">
        <f t="shared" si="8"/>
        <v>-0.84922922610541296</v>
      </c>
      <c r="T28" s="11"/>
    </row>
    <row r="29" spans="1:20" x14ac:dyDescent="0.2">
      <c r="A29" s="10" t="str">
        <f>name!$D25</f>
        <v>72 Customer service occupations</v>
      </c>
      <c r="B29" s="151">
        <v>8.2742482733071903</v>
      </c>
      <c r="C29" s="141">
        <f t="shared" si="0"/>
        <v>1.6896186267629663</v>
      </c>
      <c r="E29" s="151">
        <v>8.8595974095860566</v>
      </c>
      <c r="F29" s="141">
        <f t="shared" si="1"/>
        <v>1.849888586041696</v>
      </c>
      <c r="H29" s="151">
        <f t="shared" si="3"/>
        <v>0.58534913627886631</v>
      </c>
      <c r="I29" s="141">
        <f t="shared" si="4"/>
        <v>7.0743482301251381</v>
      </c>
      <c r="K29" s="207">
        <f t="shared" si="2"/>
        <v>-0.18222536889638277</v>
      </c>
      <c r="L29" s="141">
        <f t="shared" si="5"/>
        <v>-2.2023193271133001</v>
      </c>
      <c r="N29" s="151">
        <f t="shared" si="6"/>
        <v>0.74753674231647227</v>
      </c>
      <c r="O29" s="141">
        <f t="shared" si="7"/>
        <v>9.0344973660995098</v>
      </c>
      <c r="Q29" s="151">
        <v>2.0037762858776835E-2</v>
      </c>
      <c r="R29" s="141">
        <f t="shared" si="8"/>
        <v>0.2421701911389203</v>
      </c>
      <c r="T29" s="11"/>
    </row>
    <row r="30" spans="1:20" x14ac:dyDescent="0.2">
      <c r="A30" s="10" t="str">
        <f>name!$D26</f>
        <v>81 Process, plant and machine operatives</v>
      </c>
      <c r="B30" s="151">
        <v>20.497099930923987</v>
      </c>
      <c r="C30" s="141">
        <f t="shared" si="0"/>
        <v>4.1855502390030015</v>
      </c>
      <c r="E30" s="151">
        <v>16.548158285916536</v>
      </c>
      <c r="F30" s="141">
        <f t="shared" si="1"/>
        <v>3.4552641297228646</v>
      </c>
      <c r="H30" s="151">
        <f t="shared" si="3"/>
        <v>-3.9489416450074515</v>
      </c>
      <c r="I30" s="141">
        <f t="shared" si="4"/>
        <v>-19.265855454262002</v>
      </c>
      <c r="K30" s="207">
        <f t="shared" si="2"/>
        <v>-0.45141159327646585</v>
      </c>
      <c r="L30" s="141">
        <f t="shared" si="5"/>
        <v>-2.2023193271133001</v>
      </c>
      <c r="N30" s="151">
        <f t="shared" si="6"/>
        <v>-2.5332405144840626</v>
      </c>
      <c r="O30" s="141">
        <f t="shared" si="7"/>
        <v>-12.359019193062338</v>
      </c>
      <c r="Q30" s="151">
        <v>-0.96428953724692312</v>
      </c>
      <c r="R30" s="141">
        <f t="shared" si="8"/>
        <v>-4.7045169340863628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17.778560622425232</v>
      </c>
      <c r="C31" s="141">
        <f t="shared" si="0"/>
        <v>3.6304188842858811</v>
      </c>
      <c r="E31" s="151">
        <v>19.103027350838783</v>
      </c>
      <c r="F31" s="141">
        <f t="shared" si="1"/>
        <v>3.9887221305251277</v>
      </c>
      <c r="H31" s="151">
        <f t="shared" si="3"/>
        <v>1.324466728413551</v>
      </c>
      <c r="I31" s="141">
        <f t="shared" si="4"/>
        <v>7.4497972954172598</v>
      </c>
      <c r="K31" s="207">
        <f t="shared" si="2"/>
        <v>-0.39154067667022552</v>
      </c>
      <c r="L31" s="141">
        <f t="shared" si="5"/>
        <v>-2.2023193271133001</v>
      </c>
      <c r="N31" s="151">
        <f t="shared" si="6"/>
        <v>-0.41490563004178416</v>
      </c>
      <c r="O31" s="141">
        <f t="shared" si="7"/>
        <v>-2.3337414026557202</v>
      </c>
      <c r="Q31" s="151">
        <v>2.1309130351255607</v>
      </c>
      <c r="R31" s="141">
        <f t="shared" si="8"/>
        <v>11.985858025186271</v>
      </c>
      <c r="T31" s="11"/>
    </row>
    <row r="32" spans="1:20" x14ac:dyDescent="0.2">
      <c r="A32" s="10" t="str">
        <f>name!$D28</f>
        <v>91 Elementary trades and related occupations</v>
      </c>
      <c r="B32" s="151">
        <v>8.7079014188987074</v>
      </c>
      <c r="C32" s="141">
        <f t="shared" si="0"/>
        <v>1.778171496841751</v>
      </c>
      <c r="E32" s="151">
        <v>6.6571559097656925</v>
      </c>
      <c r="F32" s="141">
        <f t="shared" si="1"/>
        <v>1.3900176456834019</v>
      </c>
      <c r="H32" s="151">
        <f t="shared" si="3"/>
        <v>-2.0507455091330149</v>
      </c>
      <c r="I32" s="141">
        <f t="shared" si="4"/>
        <v>-23.550398775556801</v>
      </c>
      <c r="K32" s="207">
        <f t="shared" si="2"/>
        <v>-0.19177579593437952</v>
      </c>
      <c r="L32" s="141">
        <f t="shared" si="5"/>
        <v>-2.2023193271133001</v>
      </c>
      <c r="N32" s="151">
        <f>H32-(K32+Q32)</f>
        <v>-1.9898432330247904</v>
      </c>
      <c r="O32" s="141">
        <f t="shared" si="7"/>
        <v>-22.85100780661395</v>
      </c>
      <c r="Q32" s="151">
        <v>0.130873519826155</v>
      </c>
      <c r="R32" s="141">
        <f t="shared" si="8"/>
        <v>1.5029283581704422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51.673327938642913</v>
      </c>
      <c r="C33" s="141">
        <f t="shared" si="0"/>
        <v>10.55180053922475</v>
      </c>
      <c r="E33" s="151">
        <v>46.043680233326612</v>
      </c>
      <c r="F33" s="141">
        <f t="shared" si="1"/>
        <v>9.6139445829473846</v>
      </c>
      <c r="H33" s="151">
        <f t="shared" ref="H33" si="9">E33-B33</f>
        <v>-5.6296477053163017</v>
      </c>
      <c r="I33" s="141">
        <f>IF(B33&lt;&gt;0,((E33/B33)-1)*100,0)</f>
        <v>-10.894687704265849</v>
      </c>
      <c r="K33" s="207">
        <f t="shared" si="2"/>
        <v>-1.1380116881553695</v>
      </c>
      <c r="L33" s="141">
        <f t="shared" ref="L33" si="10">IF(B33&lt;&gt;0,K33/B33*100,0)</f>
        <v>-2.2023193271133001</v>
      </c>
      <c r="N33" s="151">
        <f>H33-(K33+Q33)</f>
        <v>-6.106070355805775</v>
      </c>
      <c r="O33" s="141">
        <f t="shared" ref="O33" si="11">IF(B33&lt;&gt;0,N33/B33*100,0)</f>
        <v>-11.816677189934707</v>
      </c>
      <c r="Q33" s="151">
        <v>1.6144343386448428</v>
      </c>
      <c r="R33" s="141">
        <f t="shared" ref="R33" si="12">IF(B33&lt;&gt;0,Q33/B33*100,0)</f>
        <v>3.1243088127821528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489.71100000000001</v>
      </c>
      <c r="C35" s="147">
        <f>B35/B$35*100</f>
        <v>100</v>
      </c>
      <c r="D35" s="145"/>
      <c r="E35" s="152">
        <f>SUM(E8:E33)</f>
        <v>478.92600000000022</v>
      </c>
      <c r="F35" s="147">
        <f t="shared" ref="F35" si="13">E35/E$35*100</f>
        <v>100</v>
      </c>
      <c r="G35" s="145"/>
      <c r="H35" s="152">
        <f>E35-B35</f>
        <v>-10.784999999999798</v>
      </c>
      <c r="I35" s="147">
        <f>IF(B35&lt;&gt;0,((E35/B35)-1)*100,0)</f>
        <v>-2.2023193271133001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North East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25.494593563241615</v>
      </c>
      <c r="C44" s="141">
        <f t="shared" ref="C44:C68" si="15">B44/B$71*100</f>
        <v>5.3232845080955311</v>
      </c>
      <c r="E44" s="151">
        <v>24.310195085041141</v>
      </c>
      <c r="F44" s="141">
        <f t="shared" ref="F44:F68" si="16">E44/E$71*100</f>
        <v>4.9332955377555683</v>
      </c>
      <c r="H44" s="151">
        <f>E44-B44</f>
        <v>-1.1843984782004746</v>
      </c>
      <c r="I44" s="141">
        <f>IF(B44&gt;0,((E44/B44)-1)*100,0)</f>
        <v>-4.6456848792763346</v>
      </c>
      <c r="K44" s="151">
        <f>(($E$71/$B$71)-1)*B44</f>
        <v>0.73738137006138971</v>
      </c>
      <c r="L44" s="141">
        <f>IF(B44&gt;0,K44/B44*100,0)</f>
        <v>2.892304865469808</v>
      </c>
      <c r="N44" s="151">
        <f>H44-(K44+Q44)</f>
        <v>-1.4023720701628526</v>
      </c>
      <c r="O44" s="141">
        <f>IF(B44&gt;0,N44/B44*100,0)</f>
        <v>-5.500664549462785</v>
      </c>
      <c r="Q44" s="151">
        <v>-0.51940777809901162</v>
      </c>
      <c r="R44" s="141">
        <f>IF(B44&gt;0,Q44/B44*100,0)</f>
        <v>-2.037325195283362</v>
      </c>
      <c r="T44" s="151"/>
    </row>
    <row r="45" spans="1:20" x14ac:dyDescent="0.2">
      <c r="A45" s="135" t="str">
        <f t="shared" si="14"/>
        <v>12 Other managers and proprietors</v>
      </c>
      <c r="B45" s="151">
        <v>14.876020173966445</v>
      </c>
      <c r="C45" s="141">
        <f t="shared" si="15"/>
        <v>3.1061208148996795</v>
      </c>
      <c r="E45" s="151">
        <v>17.073743241350481</v>
      </c>
      <c r="F45" s="141">
        <f t="shared" si="16"/>
        <v>3.4647941347524593</v>
      </c>
      <c r="H45" s="151">
        <f t="shared" ref="H45:H71" si="17">E45-B45</f>
        <v>2.197723067384036</v>
      </c>
      <c r="I45" s="141">
        <f t="shared" ref="I45:I71" si="18">IF(B45&gt;0,((E45/B45)-1)*100,0)</f>
        <v>14.773595637024805</v>
      </c>
      <c r="K45" s="151">
        <f t="shared" ref="K45:K68" si="19">(($E$71/$B$71)-1)*B45</f>
        <v>0.43025985527990168</v>
      </c>
      <c r="L45" s="141">
        <f t="shared" ref="L45:L68" si="20">IF(B45&gt;0,K45/B45*100,0)</f>
        <v>2.892304865469808</v>
      </c>
      <c r="N45" s="151">
        <f t="shared" ref="N45:N68" si="21">H45-(K45+Q45)</f>
        <v>1.260421294827121</v>
      </c>
      <c r="O45" s="141">
        <f t="shared" ref="O45:O68" si="22">IF(B45&gt;0,N45/B45*100,0)</f>
        <v>8.4728393756342317</v>
      </c>
      <c r="Q45" s="151">
        <v>0.50704191727701342</v>
      </c>
      <c r="R45" s="141">
        <f>IF(B45&gt;0,Q45/B45*100,0)</f>
        <v>3.4084513959207619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23.46501028467237</v>
      </c>
      <c r="C46" s="141">
        <f t="shared" si="15"/>
        <v>4.8995064549998038</v>
      </c>
      <c r="E46" s="151">
        <v>31.879962808876176</v>
      </c>
      <c r="F46" s="141">
        <f t="shared" si="16"/>
        <v>6.469437111412474</v>
      </c>
      <c r="H46" s="151">
        <f t="shared" si="17"/>
        <v>8.4149525242038052</v>
      </c>
      <c r="I46" s="141">
        <f t="shared" si="18"/>
        <v>35.861703967377132</v>
      </c>
      <c r="K46" s="151">
        <f t="shared" si="19"/>
        <v>0.67867963414656984</v>
      </c>
      <c r="L46" s="141">
        <f t="shared" si="20"/>
        <v>2.892304865469808</v>
      </c>
      <c r="N46" s="151">
        <f t="shared" si="21"/>
        <v>8.3257584204954416</v>
      </c>
      <c r="O46" s="141">
        <f t="shared" si="22"/>
        <v>35.481588627020237</v>
      </c>
      <c r="Q46" s="151">
        <v>-0.58948553043820584</v>
      </c>
      <c r="R46" s="141">
        <f t="shared" ref="R46:R68" si="23">IF(B46&gt;0,Q46/B46*100,0)</f>
        <v>-2.5121895251129081</v>
      </c>
      <c r="T46" s="151"/>
    </row>
    <row r="47" spans="1:20" x14ac:dyDescent="0.2">
      <c r="A47" s="135" t="str">
        <f t="shared" si="14"/>
        <v>22 Health professionals</v>
      </c>
      <c r="B47" s="151">
        <v>29.071675612099103</v>
      </c>
      <c r="C47" s="141">
        <f t="shared" si="15"/>
        <v>6.0701811161012538</v>
      </c>
      <c r="E47" s="151">
        <v>30.934400308108977</v>
      </c>
      <c r="F47" s="141">
        <f t="shared" si="16"/>
        <v>6.2775530376983077</v>
      </c>
      <c r="H47" s="151">
        <f t="shared" si="17"/>
        <v>1.8627246960098738</v>
      </c>
      <c r="I47" s="141">
        <f t="shared" si="18"/>
        <v>6.4073523688969569</v>
      </c>
      <c r="K47" s="151">
        <f t="shared" si="19"/>
        <v>0.84084148820234195</v>
      </c>
      <c r="L47" s="141">
        <f t="shared" si="20"/>
        <v>2.892304865469808</v>
      </c>
      <c r="N47" s="151">
        <f t="shared" si="21"/>
        <v>-0.21715561565483776</v>
      </c>
      <c r="O47" s="141">
        <f t="shared" si="22"/>
        <v>-0.74696628619666339</v>
      </c>
      <c r="Q47" s="151">
        <v>1.2390388234623697</v>
      </c>
      <c r="R47" s="141">
        <f t="shared" si="23"/>
        <v>4.2620137896238228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22.124493247781583</v>
      </c>
      <c r="C48" s="141">
        <f t="shared" si="15"/>
        <v>4.6196057945865485</v>
      </c>
      <c r="E48" s="151">
        <v>24.241951647744695</v>
      </c>
      <c r="F48" s="141">
        <f t="shared" si="16"/>
        <v>4.9194468194084733</v>
      </c>
      <c r="H48" s="151">
        <f t="shared" si="17"/>
        <v>2.1174583999631125</v>
      </c>
      <c r="I48" s="141">
        <f t="shared" si="18"/>
        <v>9.5706526529163671</v>
      </c>
      <c r="K48" s="151">
        <f t="shared" si="19"/>
        <v>0.63990779466612591</v>
      </c>
      <c r="L48" s="141">
        <f t="shared" si="20"/>
        <v>2.892304865469808</v>
      </c>
      <c r="N48" s="151">
        <f t="shared" si="21"/>
        <v>0.1984925488365894</v>
      </c>
      <c r="O48" s="141">
        <f t="shared" si="22"/>
        <v>0.89716201231633719</v>
      </c>
      <c r="Q48" s="151">
        <v>1.2790580564603973</v>
      </c>
      <c r="R48" s="141">
        <f t="shared" si="23"/>
        <v>5.7811857751302309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24.553019739388649</v>
      </c>
      <c r="C49" s="141">
        <f t="shared" si="15"/>
        <v>5.1266833998130483</v>
      </c>
      <c r="E49" s="151">
        <v>28.101870593411583</v>
      </c>
      <c r="F49" s="141">
        <f t="shared" si="16"/>
        <v>5.7027445611231773</v>
      </c>
      <c r="H49" s="151">
        <f t="shared" si="17"/>
        <v>3.548850854022934</v>
      </c>
      <c r="I49" s="141">
        <f t="shared" si="18"/>
        <v>14.45382642009514</v>
      </c>
      <c r="K49" s="151">
        <f t="shared" si="19"/>
        <v>0.71014818454210027</v>
      </c>
      <c r="L49" s="141">
        <f t="shared" si="20"/>
        <v>2.892304865469808</v>
      </c>
      <c r="N49" s="151">
        <f t="shared" si="21"/>
        <v>3.0316726899972819</v>
      </c>
      <c r="O49" s="141">
        <f t="shared" si="22"/>
        <v>12.347453478945349</v>
      </c>
      <c r="Q49" s="151">
        <v>-0.19297002051644807</v>
      </c>
      <c r="R49" s="141">
        <f t="shared" si="23"/>
        <v>-0.78593192432000569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10.660548134316841</v>
      </c>
      <c r="C50" s="141">
        <f t="shared" si="15"/>
        <v>2.225928041976597</v>
      </c>
      <c r="E50" s="151">
        <v>10.271157986011254</v>
      </c>
      <c r="F50" s="141">
        <f t="shared" si="16"/>
        <v>2.0843377719807399</v>
      </c>
      <c r="H50" s="151">
        <f t="shared" si="17"/>
        <v>-0.38939014830558705</v>
      </c>
      <c r="I50" s="141">
        <f t="shared" si="18"/>
        <v>-3.6526278330109574</v>
      </c>
      <c r="K50" s="151">
        <f t="shared" si="19"/>
        <v>0.30833555237459681</v>
      </c>
      <c r="L50" s="141">
        <f t="shared" si="20"/>
        <v>2.892304865469808</v>
      </c>
      <c r="N50" s="151">
        <f t="shared" si="21"/>
        <v>-0.38077495276058487</v>
      </c>
      <c r="O50" s="141">
        <f t="shared" si="22"/>
        <v>-3.5718140189701049</v>
      </c>
      <c r="Q50" s="151">
        <v>-0.31695074791959899</v>
      </c>
      <c r="R50" s="141">
        <f t="shared" si="23"/>
        <v>-2.9731186795106583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10.366699906328211</v>
      </c>
      <c r="C51" s="141">
        <f t="shared" si="15"/>
        <v>2.1645723778471426</v>
      </c>
      <c r="E51" s="151">
        <v>18.994297606717303</v>
      </c>
      <c r="F51" s="141">
        <f t="shared" si="16"/>
        <v>3.8545344164547317</v>
      </c>
      <c r="H51" s="151">
        <f t="shared" si="17"/>
        <v>8.6275977003890922</v>
      </c>
      <c r="I51" s="141">
        <f t="shared" si="18"/>
        <v>83.224148266532666</v>
      </c>
      <c r="K51" s="151">
        <f t="shared" si="19"/>
        <v>0.29983656577938489</v>
      </c>
      <c r="L51" s="141">
        <f t="shared" si="20"/>
        <v>2.892304865469808</v>
      </c>
      <c r="N51" s="151">
        <f t="shared" si="21"/>
        <v>7.8796766057305154</v>
      </c>
      <c r="O51" s="141">
        <f t="shared" si="22"/>
        <v>76.009498460744226</v>
      </c>
      <c r="Q51" s="151">
        <v>0.44808452887919176</v>
      </c>
      <c r="R51" s="141">
        <f t="shared" si="23"/>
        <v>4.3223449403186116</v>
      </c>
      <c r="T51" s="151"/>
    </row>
    <row r="52" spans="1:20" x14ac:dyDescent="0.2">
      <c r="A52" s="135" t="str">
        <f t="shared" si="14"/>
        <v>33 Protective service occupations</v>
      </c>
      <c r="B52" s="151">
        <v>7.0349632192483194</v>
      </c>
      <c r="C52" s="141">
        <f t="shared" si="15"/>
        <v>1.4689040100659216</v>
      </c>
      <c r="E52" s="151">
        <v>5.9388024787928382</v>
      </c>
      <c r="F52" s="141">
        <f t="shared" si="16"/>
        <v>1.2051679415056753</v>
      </c>
      <c r="H52" s="151">
        <f t="shared" si="17"/>
        <v>-1.0961607404554812</v>
      </c>
      <c r="I52" s="141">
        <f t="shared" si="18"/>
        <v>-15.581612956501079</v>
      </c>
      <c r="K52" s="151">
        <f t="shared" si="19"/>
        <v>0.20347258347433059</v>
      </c>
      <c r="L52" s="141">
        <f t="shared" si="20"/>
        <v>2.892304865469808</v>
      </c>
      <c r="N52" s="151">
        <f t="shared" si="21"/>
        <v>-1.0293858632851749</v>
      </c>
      <c r="O52" s="141">
        <f t="shared" si="22"/>
        <v>-14.632427081760408</v>
      </c>
      <c r="Q52" s="151">
        <v>-0.27024746064463684</v>
      </c>
      <c r="R52" s="141">
        <f t="shared" si="23"/>
        <v>-3.8414907402104737</v>
      </c>
      <c r="T52" s="151"/>
    </row>
    <row r="53" spans="1:20" x14ac:dyDescent="0.2">
      <c r="A53" s="135" t="str">
        <f t="shared" si="14"/>
        <v>34 Culture, media and sports occupations</v>
      </c>
      <c r="B53" s="151">
        <v>5.7434457670382706</v>
      </c>
      <c r="C53" s="141">
        <f t="shared" si="15"/>
        <v>1.1992344886346258</v>
      </c>
      <c r="E53" s="151">
        <v>5.4450508046056658</v>
      </c>
      <c r="F53" s="141">
        <f t="shared" si="16"/>
        <v>1.104970352695466</v>
      </c>
      <c r="H53" s="151">
        <f t="shared" si="17"/>
        <v>-0.29839496243260477</v>
      </c>
      <c r="I53" s="141">
        <f t="shared" si="18"/>
        <v>-5.1953996700917493</v>
      </c>
      <c r="K53" s="151">
        <f t="shared" si="19"/>
        <v>0.16611796136566764</v>
      </c>
      <c r="L53" s="141">
        <f t="shared" si="20"/>
        <v>2.892304865469808</v>
      </c>
      <c r="N53" s="151">
        <f t="shared" si="21"/>
        <v>-0.4303943568166716</v>
      </c>
      <c r="O53" s="141">
        <f t="shared" si="22"/>
        <v>-7.4936610229126188</v>
      </c>
      <c r="Q53" s="151">
        <v>-3.411856698160079E-2</v>
      </c>
      <c r="R53" s="141">
        <f t="shared" si="23"/>
        <v>-0.5940435126489364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22.196064558948006</v>
      </c>
      <c r="C54" s="141">
        <f t="shared" si="15"/>
        <v>4.6345499218977455</v>
      </c>
      <c r="E54" s="151">
        <v>23.095048813391642</v>
      </c>
      <c r="F54" s="141">
        <f t="shared" si="16"/>
        <v>4.6867045228057327</v>
      </c>
      <c r="H54" s="151">
        <f t="shared" si="17"/>
        <v>0.89898425444363639</v>
      </c>
      <c r="I54" s="141">
        <f t="shared" si="18"/>
        <v>4.0501966105573661</v>
      </c>
      <c r="K54" s="151">
        <f t="shared" si="19"/>
        <v>0.64197785518127282</v>
      </c>
      <c r="L54" s="141">
        <f t="shared" si="20"/>
        <v>2.8923048654698076</v>
      </c>
      <c r="N54" s="151">
        <f t="shared" si="21"/>
        <v>0.5096351547729141</v>
      </c>
      <c r="O54" s="141">
        <f t="shared" si="22"/>
        <v>2.2960608779066756</v>
      </c>
      <c r="Q54" s="151">
        <v>-0.25262875551055053</v>
      </c>
      <c r="R54" s="141">
        <f t="shared" si="23"/>
        <v>-1.1381691328191199</v>
      </c>
      <c r="T54" s="151"/>
    </row>
    <row r="55" spans="1:20" x14ac:dyDescent="0.2">
      <c r="A55" s="135" t="str">
        <f t="shared" si="14"/>
        <v>41 Administrative occupations</v>
      </c>
      <c r="B55" s="151">
        <v>44.05591851005456</v>
      </c>
      <c r="C55" s="141">
        <f t="shared" si="15"/>
        <v>9.198898892533407</v>
      </c>
      <c r="E55" s="151">
        <v>44.019474661640601</v>
      </c>
      <c r="F55" s="141">
        <f t="shared" si="16"/>
        <v>8.932922058541692</v>
      </c>
      <c r="H55" s="151">
        <f t="shared" si="17"/>
        <v>-3.6443848413959756E-2</v>
      </c>
      <c r="I55" s="141">
        <f t="shared" si="18"/>
        <v>-8.2721799128171458E-2</v>
      </c>
      <c r="K55" s="151">
        <f t="shared" si="19"/>
        <v>1.2742314745937218</v>
      </c>
      <c r="L55" s="141">
        <f t="shared" si="20"/>
        <v>2.892304865469808</v>
      </c>
      <c r="N55" s="151">
        <f t="shared" si="21"/>
        <v>-1.1682923133370702</v>
      </c>
      <c r="O55" s="141">
        <f t="shared" si="22"/>
        <v>-2.6518396457230584</v>
      </c>
      <c r="Q55" s="151">
        <v>-0.14238300967061143</v>
      </c>
      <c r="R55" s="141">
        <f t="shared" si="23"/>
        <v>-0.32318701887492457</v>
      </c>
      <c r="T55" s="151"/>
    </row>
    <row r="56" spans="1:20" x14ac:dyDescent="0.2">
      <c r="A56" s="135" t="str">
        <f t="shared" si="14"/>
        <v>42 Secretarial and related occupations</v>
      </c>
      <c r="B56" s="151">
        <v>8.3355296169808994</v>
      </c>
      <c r="C56" s="141">
        <f t="shared" si="15"/>
        <v>1.7404629560685565</v>
      </c>
      <c r="E56" s="151">
        <v>6.6706651999015758</v>
      </c>
      <c r="F56" s="141">
        <f t="shared" si="16"/>
        <v>1.3536856758827653</v>
      </c>
      <c r="H56" s="151">
        <f t="shared" si="17"/>
        <v>-1.6648644170793236</v>
      </c>
      <c r="I56" s="141">
        <f t="shared" si="18"/>
        <v>-19.973109011426338</v>
      </c>
      <c r="K56" s="151">
        <f t="shared" si="19"/>
        <v>0.2410889286746154</v>
      </c>
      <c r="L56" s="141">
        <f t="shared" si="20"/>
        <v>2.892304865469808</v>
      </c>
      <c r="N56" s="151">
        <f t="shared" si="21"/>
        <v>-2.0987872241131225</v>
      </c>
      <c r="O56" s="141">
        <f t="shared" si="22"/>
        <v>-25.178810712129607</v>
      </c>
      <c r="Q56" s="151">
        <v>0.19283387835918323</v>
      </c>
      <c r="R56" s="141">
        <f t="shared" si="23"/>
        <v>2.3133968352334522</v>
      </c>
      <c r="T56" s="151"/>
    </row>
    <row r="57" spans="1:20" x14ac:dyDescent="0.2">
      <c r="A57" s="135" t="str">
        <f t="shared" si="14"/>
        <v>51 Skilled agricultural and related trades</v>
      </c>
      <c r="B57" s="151">
        <v>3.9204869986734088</v>
      </c>
      <c r="C57" s="141">
        <f t="shared" si="15"/>
        <v>0.81859974164555838</v>
      </c>
      <c r="E57" s="151">
        <v>4.2607290348810505</v>
      </c>
      <c r="F57" s="141">
        <f t="shared" si="16"/>
        <v>0.86463458897942869</v>
      </c>
      <c r="H57" s="151">
        <f t="shared" si="17"/>
        <v>0.34024203620764171</v>
      </c>
      <c r="I57" s="141">
        <f t="shared" si="18"/>
        <v>8.6785656048029338</v>
      </c>
      <c r="K57" s="151">
        <f t="shared" si="19"/>
        <v>0.11339243621274225</v>
      </c>
      <c r="L57" s="141">
        <f t="shared" si="20"/>
        <v>2.892304865469808</v>
      </c>
      <c r="N57" s="151">
        <f t="shared" si="21"/>
        <v>0.19885698254338685</v>
      </c>
      <c r="O57" s="141">
        <f t="shared" si="22"/>
        <v>5.072252059774077</v>
      </c>
      <c r="Q57" s="151">
        <v>2.7992617451512609E-2</v>
      </c>
      <c r="R57" s="141">
        <f t="shared" si="23"/>
        <v>0.71400867955905956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19.736500027349198</v>
      </c>
      <c r="C58" s="141">
        <f t="shared" si="15"/>
        <v>4.1209915576413039</v>
      </c>
      <c r="E58" s="151">
        <v>16.681274790098062</v>
      </c>
      <c r="F58" s="141">
        <f t="shared" si="16"/>
        <v>3.3851500655666555</v>
      </c>
      <c r="H58" s="151">
        <f t="shared" si="17"/>
        <v>-3.0552252372511362</v>
      </c>
      <c r="I58" s="141">
        <f t="shared" si="18"/>
        <v>-15.480076168608715</v>
      </c>
      <c r="K58" s="151">
        <f t="shared" si="19"/>
        <v>0.57083975056447089</v>
      </c>
      <c r="L58" s="141">
        <f t="shared" si="20"/>
        <v>2.8923048654698085</v>
      </c>
      <c r="N58" s="151">
        <f t="shared" si="21"/>
        <v>-2.1556103607895158</v>
      </c>
      <c r="O58" s="141">
        <f t="shared" si="22"/>
        <v>-10.92194845997239</v>
      </c>
      <c r="Q58" s="151">
        <v>-1.470454627026091</v>
      </c>
      <c r="R58" s="141">
        <f t="shared" si="23"/>
        <v>-7.4504325741061361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16.144007006449332</v>
      </c>
      <c r="C59" s="141">
        <f t="shared" si="15"/>
        <v>3.3708771305899714</v>
      </c>
      <c r="E59" s="151">
        <v>13.266339519507433</v>
      </c>
      <c r="F59" s="141">
        <f t="shared" si="16"/>
        <v>2.6921533671364037</v>
      </c>
      <c r="H59" s="151">
        <f t="shared" si="17"/>
        <v>-2.877667486941899</v>
      </c>
      <c r="I59" s="141">
        <f t="shared" si="18"/>
        <v>-17.824989085995234</v>
      </c>
      <c r="K59" s="151">
        <f t="shared" si="19"/>
        <v>0.46693390012932073</v>
      </c>
      <c r="L59" s="141">
        <f t="shared" si="20"/>
        <v>2.892304865469808</v>
      </c>
      <c r="N59" s="151">
        <f t="shared" si="21"/>
        <v>-2.2880029767537406</v>
      </c>
      <c r="O59" s="141">
        <f t="shared" si="22"/>
        <v>-14.172460256240671</v>
      </c>
      <c r="Q59" s="151">
        <v>-1.0565984103174793</v>
      </c>
      <c r="R59" s="141">
        <f t="shared" si="23"/>
        <v>-6.5448336952243711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8.4004157078214021</v>
      </c>
      <c r="C60" s="141">
        <f t="shared" si="15"/>
        <v>1.7540112058692572</v>
      </c>
      <c r="E60" s="151">
        <v>8.5094350055169219</v>
      </c>
      <c r="F60" s="141">
        <f t="shared" si="16"/>
        <v>1.7268293238571768</v>
      </c>
      <c r="H60" s="151">
        <f t="shared" si="17"/>
        <v>0.10901929769551977</v>
      </c>
      <c r="I60" s="141">
        <f t="shared" si="18"/>
        <v>1.2977845559954293</v>
      </c>
      <c r="K60" s="151">
        <f t="shared" si="19"/>
        <v>0.24296563223700843</v>
      </c>
      <c r="L60" s="141">
        <f t="shared" si="20"/>
        <v>2.892304865469808</v>
      </c>
      <c r="N60" s="151">
        <f t="shared" si="21"/>
        <v>-0.32763359724013769</v>
      </c>
      <c r="O60" s="141">
        <f t="shared" si="22"/>
        <v>-3.900206949699963</v>
      </c>
      <c r="Q60" s="151">
        <v>0.19368726269864903</v>
      </c>
      <c r="R60" s="141">
        <f t="shared" si="23"/>
        <v>2.3056866402255785</v>
      </c>
      <c r="T60" s="151"/>
    </row>
    <row r="61" spans="1:20" x14ac:dyDescent="0.2">
      <c r="A61" s="135" t="str">
        <f t="shared" si="14"/>
        <v>61 Caring personal service occupations</v>
      </c>
      <c r="B61" s="151">
        <v>31.522914436562427</v>
      </c>
      <c r="C61" s="141">
        <f t="shared" si="15"/>
        <v>6.582001068340916</v>
      </c>
      <c r="E61" s="151">
        <v>32.897439310638831</v>
      </c>
      <c r="F61" s="141">
        <f t="shared" si="16"/>
        <v>6.6759147751398835</v>
      </c>
      <c r="H61" s="151">
        <f t="shared" si="17"/>
        <v>1.3745248740764033</v>
      </c>
      <c r="I61" s="141">
        <f t="shared" si="18"/>
        <v>4.3603990895021205</v>
      </c>
      <c r="K61" s="151">
        <f t="shared" si="19"/>
        <v>0.91173878798657959</v>
      </c>
      <c r="L61" s="141">
        <f t="shared" si="20"/>
        <v>2.892304865469808</v>
      </c>
      <c r="N61" s="151">
        <f t="shared" si="21"/>
        <v>-1.2983744773391739</v>
      </c>
      <c r="O61" s="141">
        <f t="shared" si="22"/>
        <v>-4.118827527676916</v>
      </c>
      <c r="Q61" s="151">
        <v>1.7611605634289975</v>
      </c>
      <c r="R61" s="141">
        <f t="shared" si="23"/>
        <v>5.5869217517092364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10.629285017834826</v>
      </c>
      <c r="C62" s="141">
        <f t="shared" si="15"/>
        <v>2.2194002868574314</v>
      </c>
      <c r="E62" s="151">
        <v>9.4293498035795746</v>
      </c>
      <c r="F62" s="141">
        <f t="shared" si="16"/>
        <v>1.9135086800911507</v>
      </c>
      <c r="H62" s="151">
        <f t="shared" si="17"/>
        <v>-1.1999352142552517</v>
      </c>
      <c r="I62" s="141">
        <f t="shared" si="18"/>
        <v>-11.28895511073309</v>
      </c>
      <c r="K62" s="151">
        <f t="shared" si="19"/>
        <v>0.30743132773549003</v>
      </c>
      <c r="L62" s="141">
        <f t="shared" si="20"/>
        <v>2.892304865469808</v>
      </c>
      <c r="N62" s="151">
        <f t="shared" si="21"/>
        <v>-1.1099724941705575</v>
      </c>
      <c r="O62" s="141">
        <f t="shared" si="22"/>
        <v>-10.44258849309375</v>
      </c>
      <c r="Q62" s="151">
        <v>-0.39739404782018428</v>
      </c>
      <c r="R62" s="141">
        <f t="shared" si="23"/>
        <v>-3.7386714831091532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0.62673230960444826</v>
      </c>
      <c r="C63" s="141">
        <f t="shared" si="15"/>
        <v>0.13086203497084059</v>
      </c>
      <c r="E63" s="151">
        <v>0.50620428766659598</v>
      </c>
      <c r="F63" s="141">
        <f t="shared" si="16"/>
        <v>0.10272461182654173</v>
      </c>
      <c r="H63" s="151">
        <f t="shared" si="17"/>
        <v>-0.12052802193785228</v>
      </c>
      <c r="I63" s="141">
        <f t="shared" si="18"/>
        <v>-19.231180536060378</v>
      </c>
      <c r="K63" s="151">
        <f t="shared" si="19"/>
        <v>1.8127009084160758E-2</v>
      </c>
      <c r="L63" s="141">
        <f t="shared" si="20"/>
        <v>2.892304865469808</v>
      </c>
      <c r="N63" s="151">
        <f t="shared" si="21"/>
        <v>-0.13608325479927214</v>
      </c>
      <c r="O63" s="141">
        <f t="shared" si="22"/>
        <v>-21.713138562324772</v>
      </c>
      <c r="Q63" s="151">
        <v>-2.5717762227409143E-3</v>
      </c>
      <c r="R63" s="141">
        <f t="shared" si="23"/>
        <v>-0.41034683920540949</v>
      </c>
      <c r="T63" s="151"/>
    </row>
    <row r="64" spans="1:20" x14ac:dyDescent="0.2">
      <c r="A64" s="135" t="str">
        <f t="shared" si="14"/>
        <v>71 Sales occupations</v>
      </c>
      <c r="B64" s="151">
        <v>42.756056972206558</v>
      </c>
      <c r="C64" s="141">
        <f t="shared" si="15"/>
        <v>8.9274871216443739</v>
      </c>
      <c r="E64" s="151">
        <v>41.839607514982774</v>
      </c>
      <c r="F64" s="141">
        <f t="shared" si="16"/>
        <v>8.4905591392032029</v>
      </c>
      <c r="H64" s="151">
        <f t="shared" si="17"/>
        <v>-0.91644945722378424</v>
      </c>
      <c r="I64" s="141">
        <f t="shared" si="18"/>
        <v>-2.1434377305173835</v>
      </c>
      <c r="K64" s="151">
        <f t="shared" si="19"/>
        <v>1.2366355160901734</v>
      </c>
      <c r="L64" s="141">
        <f t="shared" si="20"/>
        <v>2.892304865469808</v>
      </c>
      <c r="N64" s="151">
        <f t="shared" si="21"/>
        <v>-1.5109534383081473</v>
      </c>
      <c r="O64" s="141">
        <f t="shared" si="22"/>
        <v>-3.5338933131517205</v>
      </c>
      <c r="Q64" s="151">
        <v>-0.64213153500581044</v>
      </c>
      <c r="R64" s="141">
        <f t="shared" si="23"/>
        <v>-1.501849282835473</v>
      </c>
      <c r="T64" s="151"/>
    </row>
    <row r="65" spans="1:20" x14ac:dyDescent="0.2">
      <c r="A65" s="135" t="str">
        <f t="shared" si="14"/>
        <v>72 Customer service occupations</v>
      </c>
      <c r="B65" s="151">
        <v>8.8595974095860566</v>
      </c>
      <c r="C65" s="141">
        <f t="shared" si="15"/>
        <v>1.849888586041696</v>
      </c>
      <c r="E65" s="151">
        <v>11.003687527936783</v>
      </c>
      <c r="F65" s="141">
        <f t="shared" si="16"/>
        <v>2.2329908250645887</v>
      </c>
      <c r="H65" s="151">
        <f t="shared" si="17"/>
        <v>2.1440901183507268</v>
      </c>
      <c r="I65" s="141">
        <f t="shared" si="18"/>
        <v>24.200762396165175</v>
      </c>
      <c r="K65" s="151">
        <f t="shared" si="19"/>
        <v>0.25624656693849457</v>
      </c>
      <c r="L65" s="141">
        <f t="shared" si="20"/>
        <v>2.8923048654698076</v>
      </c>
      <c r="N65" s="151">
        <f t="shared" si="21"/>
        <v>1.8384040330578406</v>
      </c>
      <c r="O65" s="141">
        <f t="shared" si="22"/>
        <v>20.750424066320363</v>
      </c>
      <c r="Q65" s="151">
        <v>4.9439518354391594E-2</v>
      </c>
      <c r="R65" s="141">
        <f t="shared" si="23"/>
        <v>0.55803346437500867</v>
      </c>
      <c r="T65" s="151"/>
    </row>
    <row r="66" spans="1:20" x14ac:dyDescent="0.2">
      <c r="A66" s="135" t="str">
        <f t="shared" si="14"/>
        <v>81 Process, plant and machine operatives</v>
      </c>
      <c r="B66" s="151">
        <v>16.548158285916536</v>
      </c>
      <c r="C66" s="141">
        <f t="shared" si="15"/>
        <v>3.4552641297228646</v>
      </c>
      <c r="E66" s="151">
        <v>15.005377884399907</v>
      </c>
      <c r="F66" s="141">
        <f t="shared" si="16"/>
        <v>3.045058400415583</v>
      </c>
      <c r="H66" s="151">
        <f t="shared" si="17"/>
        <v>-1.5427804015166284</v>
      </c>
      <c r="I66" s="141">
        <f t="shared" si="18"/>
        <v>-9.3229734382564207</v>
      </c>
      <c r="K66" s="151">
        <f t="shared" si="19"/>
        <v>0.47862318724920916</v>
      </c>
      <c r="L66" s="141">
        <f t="shared" si="20"/>
        <v>2.892304865469808</v>
      </c>
      <c r="N66" s="151">
        <f t="shared" si="21"/>
        <v>-0.59675841259394413</v>
      </c>
      <c r="O66" s="141">
        <f t="shared" si="22"/>
        <v>-3.6061923162882779</v>
      </c>
      <c r="Q66" s="151">
        <v>-1.4246451761718935</v>
      </c>
      <c r="R66" s="141">
        <f t="shared" si="23"/>
        <v>-8.6090859874379557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19.103027350838783</v>
      </c>
      <c r="C67" s="141">
        <f t="shared" si="15"/>
        <v>3.9887221305251277</v>
      </c>
      <c r="E67" s="151">
        <v>17.085125592016425</v>
      </c>
      <c r="F67" s="141">
        <f t="shared" si="16"/>
        <v>3.4671039681187912</v>
      </c>
      <c r="H67" s="151">
        <f t="shared" si="17"/>
        <v>-2.017901758822358</v>
      </c>
      <c r="I67" s="141">
        <f t="shared" si="18"/>
        <v>-10.563256397859655</v>
      </c>
      <c r="K67" s="151">
        <f t="shared" si="19"/>
        <v>0.55251778952033825</v>
      </c>
      <c r="L67" s="141">
        <f t="shared" si="20"/>
        <v>2.8923048654698076</v>
      </c>
      <c r="N67" s="151">
        <f t="shared" si="21"/>
        <v>-2.3815839385513455</v>
      </c>
      <c r="O67" s="141">
        <f t="shared" si="22"/>
        <v>-12.46704982834448</v>
      </c>
      <c r="Q67" s="151">
        <v>-0.18883560979135086</v>
      </c>
      <c r="R67" s="141">
        <f t="shared" si="23"/>
        <v>-0.98851143498498628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6.6571559097656925</v>
      </c>
      <c r="C68" s="141">
        <f t="shared" si="15"/>
        <v>1.3900176456834019</v>
      </c>
      <c r="E68" s="151">
        <v>12.585637080611781</v>
      </c>
      <c r="F68" s="141">
        <f t="shared" si="16"/>
        <v>2.554017647015852</v>
      </c>
      <c r="H68" s="151">
        <f t="shared" si="17"/>
        <v>5.9284811708460881</v>
      </c>
      <c r="I68" s="141">
        <f t="shared" si="18"/>
        <v>89.054263580477695</v>
      </c>
      <c r="K68" s="151">
        <f t="shared" si="19"/>
        <v>0.19254524428006398</v>
      </c>
      <c r="L68" s="141">
        <f t="shared" si="20"/>
        <v>2.892304865469808</v>
      </c>
      <c r="N68" s="151">
        <f t="shared" si="21"/>
        <v>5.9320022273552562</v>
      </c>
      <c r="O68" s="141">
        <f t="shared" si="22"/>
        <v>89.107154883564093</v>
      </c>
      <c r="Q68" s="151">
        <v>-0.19606630078923185</v>
      </c>
      <c r="R68" s="141">
        <f t="shared" si="23"/>
        <v>-2.9451961685562007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46.043680233326612</v>
      </c>
      <c r="C69" s="141">
        <f t="shared" ref="C69" si="25">B69/B$71*100</f>
        <v>9.6139445829473846</v>
      </c>
      <c r="E69" s="151">
        <v>38.731171412570085</v>
      </c>
      <c r="F69" s="141">
        <f t="shared" ref="F69" si="26">E69/E$71*100</f>
        <v>7.859760665567471</v>
      </c>
      <c r="H69" s="151">
        <f t="shared" ref="H69" si="27">E69-B69</f>
        <v>-7.312508820756527</v>
      </c>
      <c r="I69" s="141">
        <f t="shared" ref="I69" si="28">IF(B69&gt;0,((E69/B69)-1)*100,0)</f>
        <v>-15.881677536852711</v>
      </c>
      <c r="K69" s="151">
        <f t="shared" ref="K69" si="29">(($E$71/$B$71)-1)*B69</f>
        <v>1.3317236036298659</v>
      </c>
      <c r="L69" s="141">
        <f t="shared" ref="L69" si="30">IF(B69&gt;0,K69/B69*100,0)</f>
        <v>2.892304865469808</v>
      </c>
      <c r="N69" s="151">
        <f t="shared" ref="N69" si="31">H69-(K69+Q69)</f>
        <v>-10.642784610937454</v>
      </c>
      <c r="O69" s="141">
        <f t="shared" ref="O69" si="32">IF(B69&gt;0,N69/B69*100,0)</f>
        <v>-23.114539404767566</v>
      </c>
      <c r="Q69" s="151">
        <v>1.9985521865510607</v>
      </c>
      <c r="R69" s="141">
        <f t="shared" ref="R69" si="33">IF(B69&gt;0,Q69/B69*100,0)</f>
        <v>4.3405570024450402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478.92600000000022</v>
      </c>
      <c r="C71" s="147">
        <f>B71/B$71*100</f>
        <v>100</v>
      </c>
      <c r="D71" s="145"/>
      <c r="E71" s="152">
        <f>SUM(E44:E69)</f>
        <v>492.77800000000019</v>
      </c>
      <c r="F71" s="147">
        <f>E71/E$71*100</f>
        <v>100</v>
      </c>
      <c r="G71" s="145"/>
      <c r="H71" s="152">
        <f t="shared" si="17"/>
        <v>13.851999999999975</v>
      </c>
      <c r="I71" s="147">
        <f t="shared" si="18"/>
        <v>2.892304865469808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North East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North East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North East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North East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25.49459356324159</v>
      </c>
      <c r="C7" s="11">
        <f t="shared" si="2"/>
        <v>24.310195085041141</v>
      </c>
      <c r="D7" s="11">
        <f t="shared" si="2"/>
        <v>-1.1843984782004462</v>
      </c>
      <c r="E7" s="11">
        <f t="shared" si="2"/>
        <v>12.018611066986606</v>
      </c>
      <c r="F7" s="11">
        <f t="shared" si="2"/>
        <v>10.83421258878616</v>
      </c>
      <c r="G7" s="200">
        <f>IF(B7&gt;0,(1+(E7/B7))^(1/($C$6-$B$6))-1,0)</f>
        <v>2.6082793378969571E-2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16.748459616244347</v>
      </c>
      <c r="R7" s="11">
        <v>14.505589510253001</v>
      </c>
      <c r="S7" s="345">
        <f>R7-Q7</f>
        <v>-2.2428701059913454</v>
      </c>
      <c r="T7" s="345">
        <v>6.6672359905426974</v>
      </c>
      <c r="U7" s="345">
        <f>SUM(S7:T7)</f>
        <v>4.424365884551352</v>
      </c>
      <c r="V7" s="346">
        <f>IF(Q7&gt;0,(1+(T7/Q7))^(1/($C$6-$B$6))-1,0)</f>
        <v>2.2591424113358904E-2</v>
      </c>
      <c r="X7" s="10" t="str">
        <f>name!B4</f>
        <v>Agriculture</v>
      </c>
      <c r="Y7" s="11">
        <v>1.9020000000000015</v>
      </c>
      <c r="Z7" s="11">
        <v>2.0250000000000017</v>
      </c>
      <c r="AA7" s="345">
        <f>Z7-Y7</f>
        <v>0.12300000000000022</v>
      </c>
      <c r="AB7" s="11">
        <v>1.0808455497244711</v>
      </c>
      <c r="AC7" s="345">
        <f>SUM(AA7:AB7)</f>
        <v>1.2038455497244713</v>
      </c>
      <c r="AD7" s="348">
        <f>IF(Y7&gt;0,(1+(AB7/Y7))^(1/($C$6-$B$6))-1,0)</f>
        <v>3.0452594175638392E-2</v>
      </c>
    </row>
    <row r="8" spans="1:30" x14ac:dyDescent="0.2">
      <c r="A8" s="10" t="str">
        <f>name!D5</f>
        <v>12 Other managers and proprietors</v>
      </c>
      <c r="B8" s="11">
        <f t="shared" si="2"/>
        <v>14.876020173966433</v>
      </c>
      <c r="C8" s="11">
        <f t="shared" si="2"/>
        <v>17.073743241350503</v>
      </c>
      <c r="D8" s="11">
        <f t="shared" si="2"/>
        <v>2.1977230673840662</v>
      </c>
      <c r="E8" s="11">
        <f t="shared" si="2"/>
        <v>8.8602304884198002</v>
      </c>
      <c r="F8" s="11">
        <f t="shared" si="2"/>
        <v>11.057953555803863</v>
      </c>
      <c r="G8" s="200">
        <f t="shared" ref="G8:G33" si="3">IF(B8&gt;0,(1+(E8/B8))^(1/($C$6-$B$6))-1,0)</f>
        <v>3.164043853489118E-2</v>
      </c>
      <c r="H8" s="11"/>
      <c r="I8" s="10" t="str">
        <f>name!E4</f>
        <v>Managers, directors and senior officials</v>
      </c>
      <c r="J8" s="11">
        <f t="array" ref="J8:J16">MMULT(aggregation!$B$13:$AA$21,B7:B32)</f>
        <v>40.370613737208025</v>
      </c>
      <c r="K8" s="11">
        <f t="array" ref="K8:K16">MMULT(aggregation!$B$13:$AA$21,C7:C32)</f>
        <v>41.383938326391643</v>
      </c>
      <c r="L8" s="11">
        <f t="array" ref="L8:L16">MMULT(aggregation!$B$13:$AA$21,D7:D32)</f>
        <v>1.01332458918362</v>
      </c>
      <c r="M8" s="11">
        <f t="array" ref="M8:M16">MMULT(aggregation!$B$13:$AA$21,E7:E32)</f>
        <v>20.878841555406407</v>
      </c>
      <c r="N8" s="11">
        <f t="array" ref="N8:N16">MMULT(aggregation!$B$13:$AA$21,F7:F32)</f>
        <v>21.892166144590021</v>
      </c>
      <c r="O8" s="11"/>
      <c r="P8" s="10" t="str">
        <f>name!D5</f>
        <v>12 Other managers and proprietors</v>
      </c>
      <c r="Q8" s="11">
        <v>8.5285878701895399</v>
      </c>
      <c r="R8" s="11">
        <v>10.914761969015908</v>
      </c>
      <c r="S8" s="345">
        <f t="shared" ref="S8:S31" si="4">R8-Q8</f>
        <v>2.386174098826368</v>
      </c>
      <c r="T8" s="345">
        <v>5.0226841506000151</v>
      </c>
      <c r="U8" s="345">
        <f t="shared" ref="U8:U31" si="5">SUM(S8:T8)</f>
        <v>7.408858249426383</v>
      </c>
      <c r="V8" s="346">
        <f t="shared" ref="V8:V33" si="6">IF(Q8&gt;0,(1+(T8/Q8))^(1/($C$6-$B$6))-1,0)</f>
        <v>3.1351874644406807E-2</v>
      </c>
      <c r="X8" s="10" t="str">
        <f>name!B5</f>
        <v>Mining and quarrying</v>
      </c>
      <c r="Y8" s="11">
        <v>0.46700000000000053</v>
      </c>
      <c r="Z8" s="11">
        <v>0.36700000000000033</v>
      </c>
      <c r="AA8" s="345">
        <f t="shared" ref="AA8:AA29" si="7">Z8-Y8</f>
        <v>-0.1000000000000002</v>
      </c>
      <c r="AB8" s="11">
        <v>0.16604191505273036</v>
      </c>
      <c r="AC8" s="345">
        <f t="shared" ref="AC8:AC29" si="8">SUM(AA8:AB8)</f>
        <v>6.604191505273016E-2</v>
      </c>
      <c r="AD8" s="348">
        <f t="shared" ref="AD8:AD29" si="9">IF(Y8&gt;0,(1+(AB8/Y8))^(1/($C$6-$B$6))-1,0)</f>
        <v>2.0487538395427274E-2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23.465010284672427</v>
      </c>
      <c r="C9" s="11">
        <f t="shared" si="2"/>
        <v>31.879962808876183</v>
      </c>
      <c r="D9" s="11">
        <f t="shared" si="2"/>
        <v>8.4149525242037591</v>
      </c>
      <c r="E9" s="11">
        <f t="shared" si="2"/>
        <v>10.592360467796079</v>
      </c>
      <c r="F9" s="11">
        <f t="shared" si="2"/>
        <v>19.007312991999839</v>
      </c>
      <c r="G9" s="200">
        <f t="shared" si="3"/>
        <v>2.5146715419357646E-2</v>
      </c>
      <c r="H9" s="11"/>
      <c r="I9" s="10" t="str">
        <f>name!E5</f>
        <v>Professional occupations</v>
      </c>
      <c r="J9" s="11">
        <v>99.214198883941705</v>
      </c>
      <c r="K9" s="11">
        <v>115.15818535814148</v>
      </c>
      <c r="L9" s="11">
        <v>15.943986474199797</v>
      </c>
      <c r="M9" s="11">
        <v>50.998996314710837</v>
      </c>
      <c r="N9" s="11">
        <v>66.942982788910641</v>
      </c>
      <c r="O9" s="11"/>
      <c r="P9" s="10" t="str">
        <f>name!D6</f>
        <v>21 Science, research, engineering and technology professionals</v>
      </c>
      <c r="Q9" s="11">
        <v>19.119391249082152</v>
      </c>
      <c r="R9" s="11">
        <v>24.583328387780572</v>
      </c>
      <c r="S9" s="345">
        <f t="shared" si="4"/>
        <v>5.4639371386984195</v>
      </c>
      <c r="T9" s="345">
        <v>7.3843024907766814</v>
      </c>
      <c r="U9" s="345">
        <f t="shared" si="5"/>
        <v>12.848239629475101</v>
      </c>
      <c r="V9" s="346">
        <f t="shared" si="6"/>
        <v>2.2010810383900514E-2</v>
      </c>
      <c r="X9" s="10" t="str">
        <f>name!B6</f>
        <v>Food drink and tobacco</v>
      </c>
      <c r="Y9" s="11">
        <v>4.4239999999999977</v>
      </c>
      <c r="Z9" s="11">
        <v>4.3289999999999988</v>
      </c>
      <c r="AA9" s="345">
        <f t="shared" si="7"/>
        <v>-9.4999999999998863E-2</v>
      </c>
      <c r="AB9" s="11">
        <v>1.9371411567397556</v>
      </c>
      <c r="AC9" s="345">
        <f t="shared" si="8"/>
        <v>1.8421411567397568</v>
      </c>
      <c r="AD9" s="348">
        <f t="shared" si="9"/>
        <v>2.4506365152553E-2</v>
      </c>
    </row>
    <row r="10" spans="1:30" x14ac:dyDescent="0.2">
      <c r="A10" s="10" t="str">
        <f>name!D7</f>
        <v>22 Health professionals</v>
      </c>
      <c r="B10" s="11">
        <f t="shared" si="2"/>
        <v>29.071675612099085</v>
      </c>
      <c r="C10" s="11">
        <f t="shared" si="2"/>
        <v>30.934400308109026</v>
      </c>
      <c r="D10" s="11">
        <f t="shared" si="2"/>
        <v>1.8627246960099439</v>
      </c>
      <c r="E10" s="11">
        <f t="shared" si="2"/>
        <v>16.095361757209048</v>
      </c>
      <c r="F10" s="11">
        <f t="shared" si="2"/>
        <v>17.958086453218993</v>
      </c>
      <c r="G10" s="200">
        <f t="shared" si="3"/>
        <v>2.9809204812546453E-2</v>
      </c>
      <c r="H10" s="11"/>
      <c r="I10" s="10" t="str">
        <f>name!E6</f>
        <v>Associate professional occupations</v>
      </c>
      <c r="J10" s="11">
        <v>56.001721585879636</v>
      </c>
      <c r="K10" s="11">
        <v>63.744357689518722</v>
      </c>
      <c r="L10" s="11">
        <v>7.7426361036390805</v>
      </c>
      <c r="M10" s="11">
        <v>28.722322942185322</v>
      </c>
      <c r="N10" s="11">
        <v>36.464959045824401</v>
      </c>
      <c r="O10" s="11"/>
      <c r="P10" s="10" t="str">
        <f>name!D7</f>
        <v>22 Health professionals</v>
      </c>
      <c r="Q10" s="11">
        <v>7.7989565393095575</v>
      </c>
      <c r="R10" s="11">
        <v>8.4601981380874083</v>
      </c>
      <c r="S10" s="345">
        <f t="shared" si="4"/>
        <v>0.66124159877785083</v>
      </c>
      <c r="T10" s="345">
        <v>3.1088461255392308</v>
      </c>
      <c r="U10" s="345">
        <f t="shared" si="5"/>
        <v>3.7700877243170816</v>
      </c>
      <c r="V10" s="346">
        <f t="shared" si="6"/>
        <v>2.2617886880046845E-2</v>
      </c>
      <c r="X10" s="10" t="str">
        <f>name!B7</f>
        <v>Engineering</v>
      </c>
      <c r="Y10" s="11">
        <v>10.318000000000016</v>
      </c>
      <c r="Z10" s="11">
        <v>9.4499999999999851</v>
      </c>
      <c r="AA10" s="345">
        <f t="shared" si="7"/>
        <v>-0.86800000000003052</v>
      </c>
      <c r="AB10" s="11">
        <v>4.1561366094062047</v>
      </c>
      <c r="AC10" s="345">
        <f t="shared" si="8"/>
        <v>3.2881366094061741</v>
      </c>
      <c r="AD10" s="348">
        <f t="shared" si="9"/>
        <v>2.2821408472373461E-2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22.124493247781565</v>
      </c>
      <c r="C11" s="11">
        <f t="shared" si="2"/>
        <v>24.241951647744706</v>
      </c>
      <c r="D11" s="11">
        <f t="shared" si="2"/>
        <v>2.1174583999631387</v>
      </c>
      <c r="E11" s="11">
        <f t="shared" si="2"/>
        <v>11.616763644088325</v>
      </c>
      <c r="F11" s="11">
        <f t="shared" si="2"/>
        <v>13.73422204405146</v>
      </c>
      <c r="G11" s="200">
        <f t="shared" si="3"/>
        <v>2.8535284357943835E-2</v>
      </c>
      <c r="H11" s="11"/>
      <c r="I11" s="10" t="str">
        <f>name!E7</f>
        <v>Administrative and secretarial occupations</v>
      </c>
      <c r="J11" s="11">
        <v>52.391448127035474</v>
      </c>
      <c r="K11" s="11">
        <v>50.690139861542214</v>
      </c>
      <c r="L11" s="11">
        <v>-1.701308265493255</v>
      </c>
      <c r="M11" s="11">
        <v>26.629315839756686</v>
      </c>
      <c r="N11" s="11">
        <v>24.928007574263425</v>
      </c>
      <c r="O11" s="11"/>
      <c r="P11" s="10" t="str">
        <f>name!D8</f>
        <v>23 Teaching and other educational professionals</v>
      </c>
      <c r="Q11" s="11">
        <v>7.2766866949068367</v>
      </c>
      <c r="R11" s="11">
        <v>8.1451979725986963</v>
      </c>
      <c r="S11" s="345">
        <f t="shared" si="4"/>
        <v>0.86851127769185954</v>
      </c>
      <c r="T11" s="345">
        <v>3.4026634333939798</v>
      </c>
      <c r="U11" s="345">
        <f t="shared" si="5"/>
        <v>4.2711747110858393</v>
      </c>
      <c r="V11" s="346">
        <f t="shared" si="6"/>
        <v>2.5905622379348792E-2</v>
      </c>
      <c r="X11" s="10" t="str">
        <f>name!B8</f>
        <v>Rest of manufacturing</v>
      </c>
      <c r="Y11" s="11">
        <v>40.414999999999907</v>
      </c>
      <c r="Z11" s="11">
        <v>35.276000000000053</v>
      </c>
      <c r="AA11" s="345">
        <f t="shared" si="7"/>
        <v>-5.1389999999998537</v>
      </c>
      <c r="AB11" s="11">
        <v>15.271552172316261</v>
      </c>
      <c r="AC11" s="345">
        <f t="shared" si="8"/>
        <v>10.132552172316407</v>
      </c>
      <c r="AD11" s="348">
        <f t="shared" si="9"/>
        <v>2.1599134731237868E-2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24.553019739388628</v>
      </c>
      <c r="C12" s="11">
        <f t="shared" si="2"/>
        <v>28.101870593411583</v>
      </c>
      <c r="D12" s="11">
        <f t="shared" si="2"/>
        <v>3.548850854022954</v>
      </c>
      <c r="E12" s="11">
        <f t="shared" si="2"/>
        <v>12.694510445617389</v>
      </c>
      <c r="F12" s="11">
        <f t="shared" si="2"/>
        <v>16.243361299640341</v>
      </c>
      <c r="G12" s="200">
        <f t="shared" si="3"/>
        <v>2.8172943544633844E-2</v>
      </c>
      <c r="H12" s="11"/>
      <c r="I12" s="10" t="str">
        <f>name!E8</f>
        <v>Skilled trades occupations</v>
      </c>
      <c r="J12" s="11">
        <v>48.201409740293343</v>
      </c>
      <c r="K12" s="11">
        <v>42.717778350003449</v>
      </c>
      <c r="L12" s="11">
        <v>-5.4836313902898999</v>
      </c>
      <c r="M12" s="11">
        <v>18.800005720333051</v>
      </c>
      <c r="N12" s="11">
        <v>13.31637433004315</v>
      </c>
      <c r="O12" s="11"/>
      <c r="P12" s="10" t="str">
        <f>name!D9</f>
        <v>24 Business, media and public service professionals</v>
      </c>
      <c r="Q12" s="11">
        <v>12.246823630457799</v>
      </c>
      <c r="R12" s="11">
        <v>13.641816698455159</v>
      </c>
      <c r="S12" s="345">
        <f t="shared" si="4"/>
        <v>1.3949930679973601</v>
      </c>
      <c r="T12" s="345">
        <v>5.4430785706993099</v>
      </c>
      <c r="U12" s="345">
        <f t="shared" si="5"/>
        <v>6.83807163869667</v>
      </c>
      <c r="V12" s="346">
        <f t="shared" si="6"/>
        <v>2.4818125304191474E-2</v>
      </c>
      <c r="X12" s="10" t="str">
        <f>name!B9</f>
        <v>Electricity and gas</v>
      </c>
      <c r="Y12" s="11">
        <v>5.8249999999999922</v>
      </c>
      <c r="Z12" s="11">
        <v>5.866000000000005</v>
      </c>
      <c r="AA12" s="345">
        <f t="shared" si="7"/>
        <v>4.1000000000012804E-2</v>
      </c>
      <c r="AB12" s="11">
        <v>2.4669043731492168</v>
      </c>
      <c r="AC12" s="345">
        <f t="shared" si="8"/>
        <v>2.5079043731492296</v>
      </c>
      <c r="AD12" s="348">
        <f t="shared" si="9"/>
        <v>2.3820663018718768E-2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10.660548134316837</v>
      </c>
      <c r="C13" s="11">
        <f t="shared" si="2"/>
        <v>10.271157986011236</v>
      </c>
      <c r="D13" s="11">
        <f t="shared" si="2"/>
        <v>-0.38939014830560126</v>
      </c>
      <c r="E13" s="11">
        <f t="shared" si="2"/>
        <v>3.9172717479399597</v>
      </c>
      <c r="F13" s="11">
        <f t="shared" si="2"/>
        <v>3.5278815996343584</v>
      </c>
      <c r="G13" s="200">
        <f t="shared" si="3"/>
        <v>2.1082586077542986E-2</v>
      </c>
      <c r="H13" s="11"/>
      <c r="I13" s="10" t="str">
        <f>name!E9</f>
        <v>Caring, leisure and other service occupations</v>
      </c>
      <c r="J13" s="11">
        <v>42.778931764001726</v>
      </c>
      <c r="K13" s="11">
        <v>42.83299340188497</v>
      </c>
      <c r="L13" s="11">
        <v>5.4061637883249108E-2</v>
      </c>
      <c r="M13" s="11">
        <v>23.421984738347827</v>
      </c>
      <c r="N13" s="11">
        <v>23.476046376231071</v>
      </c>
      <c r="O13" s="11"/>
      <c r="P13" s="10" t="str">
        <f>name!D10</f>
        <v>31 Science, engineering and technology associate professionals</v>
      </c>
      <c r="Q13" s="11">
        <v>8.5927660733081268</v>
      </c>
      <c r="R13" s="11">
        <v>7.6672436083426661</v>
      </c>
      <c r="S13" s="345">
        <f t="shared" si="4"/>
        <v>-0.92552246496546076</v>
      </c>
      <c r="T13" s="345">
        <v>2.7352229953619545</v>
      </c>
      <c r="U13" s="345">
        <f t="shared" si="5"/>
        <v>1.8097005303964937</v>
      </c>
      <c r="V13" s="346">
        <f t="shared" si="6"/>
        <v>1.8594489043803897E-2</v>
      </c>
      <c r="X13" s="10" t="str">
        <f>name!B10</f>
        <v>Water and sewerage</v>
      </c>
      <c r="Y13" s="11">
        <v>3.5419999999999994</v>
      </c>
      <c r="Z13" s="11">
        <v>3.5999999999999952</v>
      </c>
      <c r="AA13" s="345">
        <f t="shared" si="7"/>
        <v>5.7999999999995833E-2</v>
      </c>
      <c r="AB13" s="11">
        <v>1.5863773751779278</v>
      </c>
      <c r="AC13" s="345">
        <f t="shared" si="8"/>
        <v>1.6443773751779236</v>
      </c>
      <c r="AD13" s="348">
        <f t="shared" si="9"/>
        <v>2.4980086479623909E-2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10.36669990632822</v>
      </c>
      <c r="C14" s="11">
        <f t="shared" si="2"/>
        <v>18.9942976067173</v>
      </c>
      <c r="D14" s="11">
        <f t="shared" si="2"/>
        <v>8.6275977003890816</v>
      </c>
      <c r="E14" s="11">
        <f t="shared" si="2"/>
        <v>9.8605536340774318</v>
      </c>
      <c r="F14" s="11">
        <f t="shared" si="2"/>
        <v>18.488151334466512</v>
      </c>
      <c r="G14" s="200">
        <f t="shared" si="3"/>
        <v>4.5569949428815093E-2</v>
      </c>
      <c r="H14" s="11"/>
      <c r="I14" s="10" t="str">
        <f>name!E10</f>
        <v>Sales and customer service occupations</v>
      </c>
      <c r="J14" s="11">
        <v>51.615654381792581</v>
      </c>
      <c r="K14" s="11">
        <v>52.843295042919515</v>
      </c>
      <c r="L14" s="11">
        <v>1.2276406611269397</v>
      </c>
      <c r="M14" s="11">
        <v>26.002210026794337</v>
      </c>
      <c r="N14" s="11">
        <v>27.229850687921282</v>
      </c>
      <c r="O14" s="11"/>
      <c r="P14" s="10" t="str">
        <f>name!D11</f>
        <v>32 Health and social care associate professionals</v>
      </c>
      <c r="Q14" s="11">
        <v>2.3891083528311832</v>
      </c>
      <c r="R14" s="11">
        <v>3.6164723267384646</v>
      </c>
      <c r="S14" s="345">
        <f t="shared" si="4"/>
        <v>1.2273639739072815</v>
      </c>
      <c r="T14" s="345">
        <v>1.5816352987589437</v>
      </c>
      <c r="U14" s="345">
        <f t="shared" si="5"/>
        <v>2.8089992726662252</v>
      </c>
      <c r="V14" s="346">
        <f t="shared" si="6"/>
        <v>3.4448959007229885E-2</v>
      </c>
      <c r="X14" s="10" t="str">
        <f>name!B11</f>
        <v>Construction</v>
      </c>
      <c r="Y14" s="11">
        <v>30.614999999999952</v>
      </c>
      <c r="Z14" s="11">
        <v>29.410000000000029</v>
      </c>
      <c r="AA14" s="345">
        <f t="shared" si="7"/>
        <v>-1.2049999999999237</v>
      </c>
      <c r="AB14" s="11">
        <v>12.179407825692563</v>
      </c>
      <c r="AC14" s="345">
        <f t="shared" si="8"/>
        <v>10.974407825692639</v>
      </c>
      <c r="AD14" s="348">
        <f t="shared" si="9"/>
        <v>2.257895482813832E-2</v>
      </c>
    </row>
    <row r="15" spans="1:30" x14ac:dyDescent="0.2">
      <c r="A15" s="10" t="str">
        <f>name!D12</f>
        <v>33 Protective service occupations</v>
      </c>
      <c r="B15" s="11">
        <f t="shared" si="2"/>
        <v>7.0349632192483202</v>
      </c>
      <c r="C15" s="11">
        <f t="shared" si="2"/>
        <v>5.9388024787928444</v>
      </c>
      <c r="D15" s="11">
        <f t="shared" si="2"/>
        <v>-1.0961607404554763</v>
      </c>
      <c r="E15" s="11">
        <f t="shared" si="2"/>
        <v>2.0521144184340496</v>
      </c>
      <c r="F15" s="11">
        <f t="shared" si="2"/>
        <v>0.95595367797857322</v>
      </c>
      <c r="G15" s="200">
        <f t="shared" si="3"/>
        <v>1.7210482890490875E-2</v>
      </c>
      <c r="H15" s="11"/>
      <c r="I15" s="10" t="str">
        <f>name!E11</f>
        <v>Process, plant and machine operatives</v>
      </c>
      <c r="J15" s="11">
        <v>35.651185636755322</v>
      </c>
      <c r="K15" s="11">
        <v>32.090503476416245</v>
      </c>
      <c r="L15" s="11">
        <v>-3.5606821603390699</v>
      </c>
      <c r="M15" s="11">
        <v>15.39512536904528</v>
      </c>
      <c r="N15" s="11">
        <v>11.834443208706208</v>
      </c>
      <c r="O15" s="11"/>
      <c r="P15" s="10" t="str">
        <f>name!D12</f>
        <v>33 Protective service occupations</v>
      </c>
      <c r="Q15" s="11">
        <v>5.0779484960262433</v>
      </c>
      <c r="R15" s="11">
        <v>3.7707948614049727</v>
      </c>
      <c r="S15" s="345">
        <f t="shared" si="4"/>
        <v>-1.3071536346212707</v>
      </c>
      <c r="T15" s="345">
        <v>1.0929117787694156</v>
      </c>
      <c r="U15" s="345">
        <f t="shared" si="5"/>
        <v>-0.21424185585185507</v>
      </c>
      <c r="V15" s="346">
        <f t="shared" si="6"/>
        <v>1.308020151983591E-2</v>
      </c>
      <c r="X15" s="10" t="str">
        <f>name!B12</f>
        <v>Wholesale and retail trade</v>
      </c>
      <c r="Y15" s="11">
        <v>72.056999999999817</v>
      </c>
      <c r="Z15" s="11">
        <v>71.716999999999956</v>
      </c>
      <c r="AA15" s="345">
        <f t="shared" si="7"/>
        <v>-0.3399999999998613</v>
      </c>
      <c r="AB15" s="11">
        <v>33.701844032097227</v>
      </c>
      <c r="AC15" s="345">
        <f t="shared" si="8"/>
        <v>33.361844032097366</v>
      </c>
      <c r="AD15" s="348">
        <f t="shared" si="9"/>
        <v>2.5910247546447218E-2</v>
      </c>
    </row>
    <row r="16" spans="1:30" x14ac:dyDescent="0.2">
      <c r="A16" s="10" t="str">
        <f>name!D13</f>
        <v>34 Culture, media and sports occupations</v>
      </c>
      <c r="B16" s="11">
        <f t="shared" si="2"/>
        <v>5.7434457670382688</v>
      </c>
      <c r="C16" s="11">
        <f t="shared" si="2"/>
        <v>5.4450508046056685</v>
      </c>
      <c r="D16" s="11">
        <f t="shared" si="2"/>
        <v>-0.29839496243259966</v>
      </c>
      <c r="E16" s="11">
        <f t="shared" si="2"/>
        <v>2.5542615903893902</v>
      </c>
      <c r="F16" s="11">
        <f t="shared" si="2"/>
        <v>2.2558666279567912</v>
      </c>
      <c r="G16" s="200">
        <f t="shared" si="3"/>
        <v>2.4831280282346491E-2</v>
      </c>
      <c r="H16" s="11"/>
      <c r="I16" s="10" t="str">
        <f>name!E12</f>
        <v>Elementary occupations</v>
      </c>
      <c r="J16" s="11">
        <v>52.70083614309226</v>
      </c>
      <c r="K16" s="11">
        <v>51.31680849318181</v>
      </c>
      <c r="L16" s="11">
        <v>-1.384027649910454</v>
      </c>
      <c r="M16" s="11">
        <v>24.430435378372085</v>
      </c>
      <c r="N16" s="11">
        <v>23.046407728461631</v>
      </c>
      <c r="O16" s="11"/>
      <c r="P16" s="10" t="str">
        <f>name!D13</f>
        <v>34 Culture, media and sports occupations</v>
      </c>
      <c r="Q16" s="11">
        <v>2.4674937064074252</v>
      </c>
      <c r="R16" s="11">
        <v>2.2350094278523809</v>
      </c>
      <c r="S16" s="345">
        <f t="shared" si="4"/>
        <v>-0.23248427855504428</v>
      </c>
      <c r="T16" s="345">
        <v>0.87512408381258966</v>
      </c>
      <c r="U16" s="345">
        <f t="shared" si="5"/>
        <v>0.64263980525754538</v>
      </c>
      <c r="V16" s="346">
        <f t="shared" si="6"/>
        <v>2.0442906580467435E-2</v>
      </c>
      <c r="X16" s="10" t="str">
        <f>name!B13</f>
        <v>Transport and storage</v>
      </c>
      <c r="Y16" s="11">
        <v>27.423999999999914</v>
      </c>
      <c r="Z16" s="11">
        <v>28.280999999999988</v>
      </c>
      <c r="AA16" s="345">
        <f t="shared" si="7"/>
        <v>0.85700000000007392</v>
      </c>
      <c r="AB16" s="11">
        <v>13.066406049939916</v>
      </c>
      <c r="AC16" s="345">
        <f t="shared" si="8"/>
        <v>13.92340604993999</v>
      </c>
      <c r="AD16" s="348">
        <f t="shared" si="9"/>
        <v>2.6316762416731088E-2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22.196064558947999</v>
      </c>
      <c r="C17" s="11">
        <f t="shared" si="10"/>
        <v>23.095048813391671</v>
      </c>
      <c r="D17" s="11">
        <f t="shared" si="10"/>
        <v>0.89898425444367502</v>
      </c>
      <c r="E17" s="11">
        <f t="shared" si="10"/>
        <v>10.338121551344488</v>
      </c>
      <c r="F17" s="11">
        <f t="shared" si="10"/>
        <v>11.237105805788161</v>
      </c>
      <c r="G17" s="200">
        <f t="shared" si="3"/>
        <v>2.5819454561781141E-2</v>
      </c>
      <c r="H17" s="11"/>
      <c r="O17" s="11"/>
      <c r="P17" s="10" t="str">
        <f>name!D14</f>
        <v>35 Business and public service associate professionals</v>
      </c>
      <c r="Q17" s="11">
        <v>11.092070470305783</v>
      </c>
      <c r="R17" s="11">
        <v>11.007531038446258</v>
      </c>
      <c r="S17" s="345">
        <f t="shared" si="4"/>
        <v>-8.4539431859525394E-2</v>
      </c>
      <c r="T17" s="345">
        <v>4.1160446092127918</v>
      </c>
      <c r="U17" s="345">
        <f t="shared" si="5"/>
        <v>4.0315051773532664</v>
      </c>
      <c r="V17" s="346">
        <f t="shared" si="6"/>
        <v>2.1262812228493688E-2</v>
      </c>
      <c r="X17" s="10" t="str">
        <f>name!B14</f>
        <v>Accommodation and food</v>
      </c>
      <c r="Y17" s="11">
        <v>33.93100000000009</v>
      </c>
      <c r="Z17" s="11">
        <v>39.094000000000015</v>
      </c>
      <c r="AA17" s="345">
        <f t="shared" si="7"/>
        <v>5.1629999999999256</v>
      </c>
      <c r="AB17" s="11">
        <v>18.676449161183033</v>
      </c>
      <c r="AC17" s="345">
        <f t="shared" si="8"/>
        <v>23.839449161182959</v>
      </c>
      <c r="AD17" s="348">
        <f t="shared" si="9"/>
        <v>2.9666790152566014E-2</v>
      </c>
    </row>
    <row r="18" spans="1:30" x14ac:dyDescent="0.2">
      <c r="A18" s="10" t="str">
        <f>name!D15</f>
        <v>41 Administrative occupations</v>
      </c>
      <c r="B18" s="11">
        <f t="shared" si="10"/>
        <v>44.055918510054568</v>
      </c>
      <c r="C18" s="11">
        <f t="shared" si="10"/>
        <v>44.019474661640636</v>
      </c>
      <c r="D18" s="11">
        <f t="shared" si="10"/>
        <v>-3.6443848413928448E-2</v>
      </c>
      <c r="E18" s="11">
        <f t="shared" si="10"/>
        <v>22.542848731657614</v>
      </c>
      <c r="F18" s="11">
        <f t="shared" si="10"/>
        <v>22.506404883243682</v>
      </c>
      <c r="G18" s="200">
        <f t="shared" si="3"/>
        <v>2.7931390809619927E-2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14.551244240582312</v>
      </c>
      <c r="R18" s="11">
        <v>17.340960342556251</v>
      </c>
      <c r="S18" s="345">
        <f t="shared" si="4"/>
        <v>2.7897161019739389</v>
      </c>
      <c r="T18" s="345">
        <v>5.9935504079104724</v>
      </c>
      <c r="U18" s="345">
        <f t="shared" si="5"/>
        <v>8.7832665098844114</v>
      </c>
      <c r="V18" s="346">
        <f t="shared" si="6"/>
        <v>2.3261839510706483E-2</v>
      </c>
      <c r="X18" s="10" t="str">
        <f>name!B15</f>
        <v>Media</v>
      </c>
      <c r="Y18" s="11">
        <v>2.895999999999999</v>
      </c>
      <c r="Z18" s="11">
        <v>2.8879999999999937</v>
      </c>
      <c r="AA18" s="345">
        <f t="shared" si="7"/>
        <v>-8.0000000000053362E-3</v>
      </c>
      <c r="AB18" s="11">
        <v>1.4213676652187903</v>
      </c>
      <c r="AC18" s="345">
        <f t="shared" si="8"/>
        <v>1.413367665218785</v>
      </c>
      <c r="AD18" s="348">
        <f t="shared" si="9"/>
        <v>2.6978531888975255E-2</v>
      </c>
    </row>
    <row r="19" spans="1:30" x14ac:dyDescent="0.2">
      <c r="A19" s="10" t="str">
        <f>name!D16</f>
        <v>42 Secretarial and related occupations</v>
      </c>
      <c r="B19" s="11">
        <f t="shared" si="10"/>
        <v>8.3355296169809048</v>
      </c>
      <c r="C19" s="11">
        <f t="shared" si="10"/>
        <v>6.6706651999015776</v>
      </c>
      <c r="D19" s="11">
        <f t="shared" si="10"/>
        <v>-1.6648644170793265</v>
      </c>
      <c r="E19" s="11">
        <f t="shared" si="10"/>
        <v>4.08646710809907</v>
      </c>
      <c r="F19" s="11">
        <f t="shared" si="10"/>
        <v>2.4216026910197437</v>
      </c>
      <c r="G19" s="200">
        <f t="shared" si="3"/>
        <v>2.6952951523035562E-2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0.3850053215296021</v>
      </c>
      <c r="K19" s="11">
        <f t="array" ref="K19:K27">MMULT(aggregation!$B$13:$AA$21,C36:C61)</f>
        <v>0.60725815323783405</v>
      </c>
      <c r="L19" s="11">
        <f t="array" ref="L19:L27">MMULT(aggregation!$B$13:$AA$21,D36:D61)</f>
        <v>0.22225283170823196</v>
      </c>
      <c r="M19" s="11">
        <f t="array" ref="M19:M27">MMULT(aggregation!$B$13:$AA$21,E36:E61)</f>
        <v>0.29347484888993713</v>
      </c>
      <c r="N19" s="11">
        <f t="array" ref="N19:N27">MMULT(aggregation!$B$13:$AA$21,F36:F61)</f>
        <v>0.5157276805981692</v>
      </c>
      <c r="O19" s="11"/>
      <c r="P19" s="10" t="str">
        <f>name!D16</f>
        <v>42 Secretarial and related occupations</v>
      </c>
      <c r="Q19" s="11">
        <v>0.45723013686426928</v>
      </c>
      <c r="R19" s="11">
        <v>0.5491979191156422</v>
      </c>
      <c r="S19" s="345">
        <f t="shared" si="4"/>
        <v>9.196778225137292E-2</v>
      </c>
      <c r="T19" s="345">
        <v>0.16523484117183096</v>
      </c>
      <c r="U19" s="345">
        <f t="shared" si="5"/>
        <v>0.25720262342320388</v>
      </c>
      <c r="V19" s="346">
        <f t="shared" si="6"/>
        <v>2.0779653382260621E-2</v>
      </c>
      <c r="X19" s="10" t="str">
        <f>name!B16</f>
        <v>Information technology</v>
      </c>
      <c r="Y19" s="11">
        <v>5.6370000000000173</v>
      </c>
      <c r="Z19" s="11">
        <v>6.7169999999999961</v>
      </c>
      <c r="AA19" s="345">
        <f t="shared" si="7"/>
        <v>1.0799999999999788</v>
      </c>
      <c r="AB19" s="11">
        <v>2.6731175271976775</v>
      </c>
      <c r="AC19" s="345">
        <f t="shared" si="8"/>
        <v>3.7531175271976562</v>
      </c>
      <c r="AD19" s="348">
        <f t="shared" si="9"/>
        <v>2.6212441015843302E-2</v>
      </c>
    </row>
    <row r="20" spans="1:30" x14ac:dyDescent="0.2">
      <c r="A20" s="10" t="str">
        <f>name!D17</f>
        <v>51 Skilled agricultural and related trades</v>
      </c>
      <c r="B20" s="11">
        <f t="shared" si="10"/>
        <v>3.9204869986734034</v>
      </c>
      <c r="C20" s="11">
        <f t="shared" si="10"/>
        <v>4.2607290348810469</v>
      </c>
      <c r="D20" s="11">
        <f t="shared" si="10"/>
        <v>0.34024203620764382</v>
      </c>
      <c r="E20" s="11">
        <f t="shared" si="10"/>
        <v>2.2230449131724996</v>
      </c>
      <c r="F20" s="11">
        <f t="shared" si="10"/>
        <v>2.5632869493801436</v>
      </c>
      <c r="G20" s="200">
        <f t="shared" si="3"/>
        <v>3.0398473687428984E-2</v>
      </c>
      <c r="H20" s="11"/>
      <c r="I20" s="11" t="str">
        <f t="shared" si="11"/>
        <v>Professional occupations</v>
      </c>
      <c r="J20" s="11">
        <v>4.8731667215212209</v>
      </c>
      <c r="K20" s="11">
        <v>7.3529827162374124</v>
      </c>
      <c r="L20" s="11">
        <v>2.479815994716192</v>
      </c>
      <c r="M20" s="11">
        <v>3.1290654552599175</v>
      </c>
      <c r="N20" s="11">
        <v>5.6088814499761099</v>
      </c>
      <c r="O20" s="11"/>
      <c r="P20" s="10" t="str">
        <f>name!D17</f>
        <v>51 Skilled agricultural and related trades</v>
      </c>
      <c r="Q20" s="11">
        <v>3.1210428573981464</v>
      </c>
      <c r="R20" s="11">
        <v>3.281250609864911</v>
      </c>
      <c r="S20" s="345">
        <f t="shared" si="4"/>
        <v>0.16020775246676466</v>
      </c>
      <c r="T20" s="345">
        <v>1.6183349641305431</v>
      </c>
      <c r="U20" s="345">
        <f t="shared" si="5"/>
        <v>1.7785427165973078</v>
      </c>
      <c r="V20" s="346">
        <f t="shared" si="6"/>
        <v>2.8240660018957753E-2</v>
      </c>
      <c r="X20" s="10" t="str">
        <f>name!B17</f>
        <v>Finance and insurance</v>
      </c>
      <c r="Y20" s="11">
        <v>7.971999999999996</v>
      </c>
      <c r="Z20" s="11">
        <v>8.2009999999999934</v>
      </c>
      <c r="AA20" s="345">
        <f t="shared" si="7"/>
        <v>0.22899999999999743</v>
      </c>
      <c r="AB20" s="11">
        <v>4.0379150563926327</v>
      </c>
      <c r="AC20" s="345">
        <f t="shared" si="8"/>
        <v>4.2669150563926301</v>
      </c>
      <c r="AD20" s="348">
        <f t="shared" si="9"/>
        <v>2.7696418556901081E-2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19.736500027349209</v>
      </c>
      <c r="C21" s="11">
        <f t="shared" si="10"/>
        <v>16.681274790098062</v>
      </c>
      <c r="D21" s="11">
        <f t="shared" si="10"/>
        <v>-3.0552252372511477</v>
      </c>
      <c r="E21" s="11">
        <f t="shared" si="10"/>
        <v>6.7068593733924144</v>
      </c>
      <c r="F21" s="11">
        <f t="shared" si="10"/>
        <v>3.6516341361412663</v>
      </c>
      <c r="G21" s="200">
        <f t="shared" si="3"/>
        <v>1.9693769917309867E-2</v>
      </c>
      <c r="H21" s="11"/>
      <c r="I21" s="11" t="str">
        <f t="shared" si="11"/>
        <v>Associate professional occupations</v>
      </c>
      <c r="J21" s="11">
        <v>0.48829859193346814</v>
      </c>
      <c r="K21" s="11">
        <v>0.77454478634743906</v>
      </c>
      <c r="L21" s="11">
        <v>0.28624619441397092</v>
      </c>
      <c r="M21" s="11">
        <v>0.34228972773436506</v>
      </c>
      <c r="N21" s="11">
        <v>0.62853592214833587</v>
      </c>
      <c r="O21" s="11"/>
      <c r="P21" s="10" t="str">
        <f>name!D18</f>
        <v>52 Skilled metal, electrical and electronic trades</v>
      </c>
      <c r="Q21" s="11">
        <v>19.470768329065944</v>
      </c>
      <c r="R21" s="11">
        <v>16.054090545363408</v>
      </c>
      <c r="S21" s="345">
        <f t="shared" si="4"/>
        <v>-3.4166777837025357</v>
      </c>
      <c r="T21" s="345">
        <v>6.4110162136722026</v>
      </c>
      <c r="U21" s="345">
        <f t="shared" si="5"/>
        <v>2.9943384299696669</v>
      </c>
      <c r="V21" s="346">
        <f t="shared" si="6"/>
        <v>1.9156178971970528E-2</v>
      </c>
      <c r="X21" s="10" t="str">
        <f>name!B18</f>
        <v>Real estate</v>
      </c>
      <c r="Y21" s="11">
        <v>6.7820000000000009</v>
      </c>
      <c r="Z21" s="11">
        <v>7.8439999999999968</v>
      </c>
      <c r="AA21" s="345">
        <f t="shared" si="7"/>
        <v>1.0619999999999958</v>
      </c>
      <c r="AB21" s="11">
        <v>3.5257210034941528</v>
      </c>
      <c r="AC21" s="345">
        <f t="shared" si="8"/>
        <v>4.5877210034941491</v>
      </c>
      <c r="AD21" s="348">
        <f t="shared" si="9"/>
        <v>2.830115744882522E-2</v>
      </c>
    </row>
    <row r="22" spans="1:30" x14ac:dyDescent="0.2">
      <c r="A22" s="10" t="str">
        <f>name!D19</f>
        <v>53 Skilled construction and building trades</v>
      </c>
      <c r="B22" s="11">
        <f t="shared" si="10"/>
        <v>16.144007006449339</v>
      </c>
      <c r="C22" s="11">
        <f t="shared" si="10"/>
        <v>13.266339519507429</v>
      </c>
      <c r="D22" s="11">
        <f t="shared" si="10"/>
        <v>-2.8776674869419079</v>
      </c>
      <c r="E22" s="11">
        <f t="shared" si="10"/>
        <v>6.0410748019713028</v>
      </c>
      <c r="F22" s="11">
        <f t="shared" si="10"/>
        <v>3.1634073150293949</v>
      </c>
      <c r="G22" s="200">
        <f t="shared" si="3"/>
        <v>2.1417544146080214E-2</v>
      </c>
      <c r="H22" s="11"/>
      <c r="I22" s="11" t="str">
        <f t="shared" si="11"/>
        <v>Administrative and secretarial occupations</v>
      </c>
      <c r="J22" s="11">
        <v>0.22200023467758576</v>
      </c>
      <c r="K22" s="11">
        <v>0.34163758574654662</v>
      </c>
      <c r="L22" s="11">
        <v>0.11963735106896085</v>
      </c>
      <c r="M22" s="11">
        <v>0.1642281413809879</v>
      </c>
      <c r="N22" s="11">
        <v>0.2838654924499488</v>
      </c>
      <c r="O22" s="11"/>
      <c r="P22" s="10" t="str">
        <f>name!D19</f>
        <v>53 Skilled construction and building trades</v>
      </c>
      <c r="Q22" s="11">
        <v>15.685740039068024</v>
      </c>
      <c r="R22" s="11">
        <v>12.948588575729401</v>
      </c>
      <c r="S22" s="345">
        <f t="shared" si="4"/>
        <v>-2.7371514633386234</v>
      </c>
      <c r="T22" s="345">
        <v>5.8728258540861651</v>
      </c>
      <c r="U22" s="345">
        <f t="shared" si="5"/>
        <v>3.1356743907475417</v>
      </c>
      <c r="V22" s="346">
        <f t="shared" si="6"/>
        <v>2.1427760428265996E-2</v>
      </c>
      <c r="X22" s="10" t="str">
        <f>name!B19</f>
        <v>Professional services</v>
      </c>
      <c r="Y22" s="11">
        <v>23.093999999999916</v>
      </c>
      <c r="Z22" s="11">
        <v>25.575000000000049</v>
      </c>
      <c r="AA22" s="345">
        <f t="shared" si="7"/>
        <v>2.4810000000001331</v>
      </c>
      <c r="AB22" s="11">
        <v>11.604417063139989</v>
      </c>
      <c r="AC22" s="345">
        <f t="shared" si="8"/>
        <v>14.085417063140122</v>
      </c>
      <c r="AD22" s="348">
        <f t="shared" si="9"/>
        <v>2.7513098227544885E-2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8.4004157078213986</v>
      </c>
      <c r="C23" s="11">
        <f t="shared" si="10"/>
        <v>8.5094350055169112</v>
      </c>
      <c r="D23" s="11">
        <f t="shared" si="10"/>
        <v>0.10901929769551183</v>
      </c>
      <c r="E23" s="11">
        <f t="shared" si="10"/>
        <v>3.8290266317968329</v>
      </c>
      <c r="F23" s="11">
        <f t="shared" si="10"/>
        <v>3.9380459294923447</v>
      </c>
      <c r="G23" s="200">
        <f t="shared" si="3"/>
        <v>2.5353752204919866E-2</v>
      </c>
      <c r="H23" s="11"/>
      <c r="I23" s="11" t="str">
        <f t="shared" si="11"/>
        <v>Skilled trades occupations</v>
      </c>
      <c r="J23" s="11">
        <v>4.2708981988840877E-2</v>
      </c>
      <c r="K23" s="11">
        <v>7.035127557936513E-2</v>
      </c>
      <c r="L23" s="11">
        <v>2.7642293590524253E-2</v>
      </c>
      <c r="M23" s="11">
        <v>3.3199015121996342E-2</v>
      </c>
      <c r="N23" s="11">
        <v>6.0841308712520595E-2</v>
      </c>
      <c r="O23" s="11"/>
      <c r="P23" s="10" t="str">
        <f>name!D20</f>
        <v>54 Textiles, printing and other skilled trades</v>
      </c>
      <c r="Q23" s="11">
        <v>4.4849843322878513</v>
      </c>
      <c r="R23" s="11">
        <v>4.646007468105295</v>
      </c>
      <c r="S23" s="345">
        <f t="shared" si="4"/>
        <v>0.16102313581744365</v>
      </c>
      <c r="T23" s="345">
        <v>1.4712205995609295</v>
      </c>
      <c r="U23" s="345">
        <f t="shared" si="5"/>
        <v>1.6322437353783732</v>
      </c>
      <c r="V23" s="346">
        <f t="shared" si="6"/>
        <v>1.9093222798728604E-2</v>
      </c>
      <c r="X23" s="10" t="str">
        <f>name!B20</f>
        <v>Support services</v>
      </c>
      <c r="Y23" s="11">
        <v>35.190000000000026</v>
      </c>
      <c r="Z23" s="11">
        <v>37.686999999999927</v>
      </c>
      <c r="AA23" s="345">
        <f t="shared" si="7"/>
        <v>2.4969999999999004</v>
      </c>
      <c r="AB23" s="11">
        <v>16.842886274979033</v>
      </c>
      <c r="AC23" s="345">
        <f t="shared" si="8"/>
        <v>19.339886274978934</v>
      </c>
      <c r="AD23" s="348">
        <f t="shared" si="9"/>
        <v>2.6417173931773785E-2</v>
      </c>
    </row>
    <row r="24" spans="1:30" x14ac:dyDescent="0.2">
      <c r="A24" s="10" t="str">
        <f>name!D21</f>
        <v>61 Caring personal service occupations</v>
      </c>
      <c r="B24" s="11">
        <f t="shared" si="10"/>
        <v>31.522914436562441</v>
      </c>
      <c r="C24" s="11">
        <f t="shared" si="10"/>
        <v>32.897439310638802</v>
      </c>
      <c r="D24" s="11">
        <f t="shared" si="10"/>
        <v>1.3745248740763611</v>
      </c>
      <c r="E24" s="11">
        <f t="shared" si="10"/>
        <v>18.303581779958915</v>
      </c>
      <c r="F24" s="11">
        <f t="shared" si="10"/>
        <v>19.678106654035272</v>
      </c>
      <c r="G24" s="200">
        <f t="shared" si="3"/>
        <v>3.0992720873919577E-2</v>
      </c>
      <c r="H24" s="11"/>
      <c r="I24" s="11" t="str">
        <f t="shared" si="11"/>
        <v>Caring, leisure and other service occupations</v>
      </c>
      <c r="J24" s="11">
        <v>3.0111779832621689E-2</v>
      </c>
      <c r="K24" s="11">
        <v>4.7417941231301997E-2</v>
      </c>
      <c r="L24" s="11">
        <v>1.7306161398680308E-2</v>
      </c>
      <c r="M24" s="11">
        <v>2.4107138826462225E-2</v>
      </c>
      <c r="N24" s="11">
        <v>4.141330022514253E-2</v>
      </c>
      <c r="O24" s="11"/>
      <c r="P24" s="10" t="str">
        <f>name!D21</f>
        <v>61 Caring personal service occupations</v>
      </c>
      <c r="Q24" s="11">
        <v>4.0563692162638727</v>
      </c>
      <c r="R24" s="11">
        <v>5.276283454206534</v>
      </c>
      <c r="S24" s="345">
        <f t="shared" si="4"/>
        <v>1.2199142379426613</v>
      </c>
      <c r="T24" s="345">
        <v>2.1124658348413212</v>
      </c>
      <c r="U24" s="345">
        <f t="shared" si="5"/>
        <v>3.3323800727839825</v>
      </c>
      <c r="V24" s="346">
        <f t="shared" si="6"/>
        <v>2.8342327133656253E-2</v>
      </c>
      <c r="X24" s="10" t="str">
        <f>name!B21</f>
        <v>Public admin. and defence</v>
      </c>
      <c r="Y24" s="11">
        <v>31.607000000000024</v>
      </c>
      <c r="Z24" s="11">
        <v>30.646999999999995</v>
      </c>
      <c r="AA24" s="345">
        <f t="shared" si="7"/>
        <v>-0.96000000000002927</v>
      </c>
      <c r="AB24" s="11">
        <v>15.440963342973326</v>
      </c>
      <c r="AC24" s="345">
        <f t="shared" si="8"/>
        <v>14.480963342973297</v>
      </c>
      <c r="AD24" s="348">
        <f t="shared" si="9"/>
        <v>2.6874028975608866E-2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10.629285017834832</v>
      </c>
      <c r="C25" s="11">
        <f t="shared" si="10"/>
        <v>9.4293498035795729</v>
      </c>
      <c r="D25" s="11">
        <f t="shared" si="10"/>
        <v>-1.19993521425526</v>
      </c>
      <c r="E25" s="11">
        <f t="shared" si="10"/>
        <v>4.8724212086623453</v>
      </c>
      <c r="F25" s="11">
        <f t="shared" si="10"/>
        <v>3.6724859944070847</v>
      </c>
      <c r="G25" s="200">
        <f t="shared" si="3"/>
        <v>2.5474888529110506E-2</v>
      </c>
      <c r="H25" s="11"/>
      <c r="I25" s="11" t="str">
        <f t="shared" si="11"/>
        <v>Sales and customer service occupations</v>
      </c>
      <c r="J25" s="11">
        <v>8.51579957029934E-2</v>
      </c>
      <c r="K25" s="11">
        <v>0.1397695231903972</v>
      </c>
      <c r="L25" s="11">
        <v>5.4611527487403791E-2</v>
      </c>
      <c r="M25" s="11">
        <v>5.9665674613643208E-2</v>
      </c>
      <c r="N25" s="11">
        <v>0.114277202101047</v>
      </c>
      <c r="O25" s="11"/>
      <c r="P25" s="10" t="str">
        <f>name!D22</f>
        <v>62 Leisure, travel and related personal service occupations</v>
      </c>
      <c r="Q25" s="11">
        <v>3.3768891611617433</v>
      </c>
      <c r="R25" s="11">
        <v>3.2114840573684917</v>
      </c>
      <c r="S25" s="345">
        <f t="shared" si="4"/>
        <v>-0.16540510379325157</v>
      </c>
      <c r="T25" s="345">
        <v>1.2999988504245101</v>
      </c>
      <c r="U25" s="345">
        <f t="shared" si="5"/>
        <v>1.1345937466312586</v>
      </c>
      <c r="V25" s="346">
        <f t="shared" si="6"/>
        <v>2.1949285398145113E-2</v>
      </c>
      <c r="X25" s="10" t="str">
        <f>name!B22</f>
        <v>Education</v>
      </c>
      <c r="Y25" s="11">
        <v>43.001000000000005</v>
      </c>
      <c r="Z25" s="11">
        <v>47.142000000000046</v>
      </c>
      <c r="AA25" s="345">
        <f t="shared" si="7"/>
        <v>4.1410000000000409</v>
      </c>
      <c r="AB25" s="11">
        <v>24.227406768574689</v>
      </c>
      <c r="AC25" s="345">
        <f t="shared" si="8"/>
        <v>28.368406768574729</v>
      </c>
      <c r="AD25" s="348">
        <f t="shared" si="9"/>
        <v>3.0239707042752251E-2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0.62673230960444748</v>
      </c>
      <c r="C26" s="11">
        <f t="shared" si="10"/>
        <v>0.50620428766659542</v>
      </c>
      <c r="D26" s="11">
        <f t="shared" si="10"/>
        <v>-0.12052802193785209</v>
      </c>
      <c r="E26" s="11">
        <f t="shared" si="10"/>
        <v>0.24598174972656603</v>
      </c>
      <c r="F26" s="11">
        <f t="shared" si="10"/>
        <v>0.12545372778871394</v>
      </c>
      <c r="G26" s="200">
        <f t="shared" si="3"/>
        <v>2.2317964793237666E-2</v>
      </c>
      <c r="H26" s="11"/>
      <c r="I26" s="11" t="str">
        <f t="shared" si="11"/>
        <v>Process, plant and machine operatives</v>
      </c>
      <c r="J26" s="11">
        <v>5.7480301929924767E-2</v>
      </c>
      <c r="K26" s="11">
        <v>0.12488441516407819</v>
      </c>
      <c r="L26" s="11">
        <v>6.740411323415342E-2</v>
      </c>
      <c r="M26" s="11">
        <v>5.4784220320250515E-2</v>
      </c>
      <c r="N26" s="11">
        <v>0.12218833355440394</v>
      </c>
      <c r="O26" s="11"/>
      <c r="P26" s="10" t="str">
        <f>name!D23</f>
        <v>63 Community and civil enforcement occupations</v>
      </c>
      <c r="Q26" s="11">
        <v>0.47636985276745469</v>
      </c>
      <c r="R26" s="11">
        <v>0.30985162729902266</v>
      </c>
      <c r="S26" s="345">
        <f t="shared" si="4"/>
        <v>-0.16651822546843204</v>
      </c>
      <c r="T26" s="345">
        <v>0.11965332374744135</v>
      </c>
      <c r="U26" s="345">
        <f t="shared" si="5"/>
        <v>-4.6864901720990684E-2</v>
      </c>
      <c r="V26" s="346">
        <f t="shared" si="6"/>
        <v>1.5051144535964678E-2</v>
      </c>
      <c r="X26" s="10" t="str">
        <f>name!B23</f>
        <v>Health and social work</v>
      </c>
      <c r="Y26" s="11">
        <v>65.835999999999942</v>
      </c>
      <c r="Z26" s="11">
        <v>72.47699999999999</v>
      </c>
      <c r="AA26" s="345">
        <f t="shared" si="7"/>
        <v>6.641000000000048</v>
      </c>
      <c r="AB26" s="11">
        <v>39.258633259777191</v>
      </c>
      <c r="AC26" s="345">
        <f t="shared" si="8"/>
        <v>45.899633259777239</v>
      </c>
      <c r="AD26" s="348">
        <f t="shared" si="9"/>
        <v>3.1670803671398629E-2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42.756056972206522</v>
      </c>
      <c r="C27" s="11">
        <f t="shared" si="12"/>
        <v>41.839607514982738</v>
      </c>
      <c r="D27" s="11">
        <f t="shared" si="12"/>
        <v>-0.9164494572237849</v>
      </c>
      <c r="E27" s="11">
        <f t="shared" si="12"/>
        <v>21.37549361438629</v>
      </c>
      <c r="F27" s="11">
        <f t="shared" si="12"/>
        <v>20.459044157162509</v>
      </c>
      <c r="G27" s="200">
        <f t="shared" si="3"/>
        <v>2.7396951845594986E-2</v>
      </c>
      <c r="H27" s="11"/>
      <c r="I27" s="11" t="str">
        <f t="shared" si="11"/>
        <v>Elementary occupations</v>
      </c>
      <c r="J27" s="11">
        <v>3.5232779650377709E-2</v>
      </c>
      <c r="K27" s="11">
        <v>5.2419374309994105E-2</v>
      </c>
      <c r="L27" s="11">
        <v>1.7186594659616396E-2</v>
      </c>
      <c r="M27" s="11">
        <v>2.6175010213594339E-2</v>
      </c>
      <c r="N27" s="11">
        <v>4.3361604873210738E-2</v>
      </c>
      <c r="O27" s="11"/>
      <c r="P27" s="10" t="str">
        <f>name!D24</f>
        <v>71 Sales occupations</v>
      </c>
      <c r="Q27" s="11">
        <v>13.667893958980359</v>
      </c>
      <c r="R27" s="11">
        <v>13.796095314683336</v>
      </c>
      <c r="S27" s="345">
        <f t="shared" si="4"/>
        <v>0.12820135570297708</v>
      </c>
      <c r="T27" s="345">
        <v>4.6184843525384247</v>
      </c>
      <c r="U27" s="345">
        <f t="shared" si="5"/>
        <v>4.7466857082414018</v>
      </c>
      <c r="V27" s="346">
        <f t="shared" si="6"/>
        <v>1.9596665875246222E-2</v>
      </c>
      <c r="X27" s="10" t="str">
        <f>name!B24</f>
        <v>Arts and entertainment</v>
      </c>
      <c r="Y27" s="11">
        <v>12.61500000000002</v>
      </c>
      <c r="Z27" s="11">
        <v>14.023000000000057</v>
      </c>
      <c r="AA27" s="345">
        <f t="shared" si="7"/>
        <v>1.4080000000000368</v>
      </c>
      <c r="AB27" s="11">
        <v>6.3737883475411738</v>
      </c>
      <c r="AC27" s="345">
        <f t="shared" si="8"/>
        <v>7.7817883475412106</v>
      </c>
      <c r="AD27" s="348">
        <f t="shared" si="9"/>
        <v>2.7639209999441805E-2</v>
      </c>
    </row>
    <row r="28" spans="1:30" x14ac:dyDescent="0.2">
      <c r="A28" s="10" t="str">
        <f>name!D25</f>
        <v>72 Customer service occupations</v>
      </c>
      <c r="B28" s="11">
        <f t="shared" si="12"/>
        <v>8.8595974095860548</v>
      </c>
      <c r="C28" s="11">
        <f t="shared" si="12"/>
        <v>11.003687527936778</v>
      </c>
      <c r="D28" s="11">
        <f t="shared" si="12"/>
        <v>2.1440901183507246</v>
      </c>
      <c r="E28" s="11">
        <f t="shared" si="12"/>
        <v>4.6267164124080464</v>
      </c>
      <c r="F28" s="11">
        <f t="shared" si="12"/>
        <v>6.7708065307587715</v>
      </c>
      <c r="G28" s="200">
        <f t="shared" si="3"/>
        <v>2.8407617703583687E-2</v>
      </c>
      <c r="H28" s="11"/>
      <c r="O28" s="11"/>
      <c r="P28" s="10" t="str">
        <f>name!D25</f>
        <v>72 Customer service occupations</v>
      </c>
      <c r="Q28" s="11">
        <v>3.5486280740150518</v>
      </c>
      <c r="R28" s="11">
        <v>5.1363440002811283</v>
      </c>
      <c r="S28" s="345">
        <f t="shared" si="4"/>
        <v>1.5877159262660765</v>
      </c>
      <c r="T28" s="345">
        <v>1.5379905567391774</v>
      </c>
      <c r="U28" s="345">
        <f t="shared" si="5"/>
        <v>3.1257064830052537</v>
      </c>
      <c r="V28" s="346">
        <f t="shared" si="6"/>
        <v>2.4293883989459975E-2</v>
      </c>
      <c r="X28" s="10" t="str">
        <f>name!B25</f>
        <v>Other services</v>
      </c>
      <c r="Y28" s="11">
        <v>13.376000000000001</v>
      </c>
      <c r="Z28" s="11">
        <v>10.161999999999994</v>
      </c>
      <c r="AA28" s="345">
        <f t="shared" si="7"/>
        <v>-3.2140000000000075</v>
      </c>
      <c r="AB28" s="11">
        <v>5.5839153551838638</v>
      </c>
      <c r="AC28" s="345">
        <f t="shared" si="8"/>
        <v>2.3699153551838563</v>
      </c>
      <c r="AD28" s="348">
        <f t="shared" si="9"/>
        <v>2.3530233565092429E-2</v>
      </c>
    </row>
    <row r="29" spans="1:30" x14ac:dyDescent="0.2">
      <c r="A29" s="10" t="str">
        <f>name!D26</f>
        <v>81 Process, plant and machine operatives</v>
      </c>
      <c r="B29" s="11">
        <f t="shared" si="12"/>
        <v>16.548158285916514</v>
      </c>
      <c r="C29" s="11">
        <f t="shared" si="12"/>
        <v>15.005377884399877</v>
      </c>
      <c r="D29" s="11">
        <f t="shared" si="12"/>
        <v>-1.5427804015166382</v>
      </c>
      <c r="E29" s="11">
        <f t="shared" si="12"/>
        <v>6.104716055416187</v>
      </c>
      <c r="F29" s="11">
        <f t="shared" si="12"/>
        <v>4.5619356538995506</v>
      </c>
      <c r="G29" s="200">
        <f t="shared" si="3"/>
        <v>2.115478476857513E-2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13.628021809697499</v>
      </c>
      <c r="R29" s="11">
        <v>12.101904782517746</v>
      </c>
      <c r="S29" s="345">
        <f t="shared" si="4"/>
        <v>-1.5261170271797528</v>
      </c>
      <c r="T29" s="345">
        <v>4.6096578639258876</v>
      </c>
      <c r="U29" s="345">
        <f t="shared" si="5"/>
        <v>3.0835408367461348</v>
      </c>
      <c r="V29" s="346">
        <f t="shared" si="6"/>
        <v>1.9613986474164236E-2</v>
      </c>
      <c r="X29" s="231" t="str">
        <f>name!B3</f>
        <v>All industries</v>
      </c>
      <c r="Y29" s="34">
        <f>SUM(Y7:Y28)</f>
        <v>478.92599999999965</v>
      </c>
      <c r="Z29" s="34">
        <f>SUM(Z7:Z28)</f>
        <v>492.77800000000008</v>
      </c>
      <c r="AA29" s="349">
        <f t="shared" si="7"/>
        <v>13.85200000000043</v>
      </c>
      <c r="AB29" s="34">
        <f>SUM(AB7:AB28)</f>
        <v>235.27923788495184</v>
      </c>
      <c r="AC29" s="349">
        <f t="shared" si="8"/>
        <v>249.13123788495227</v>
      </c>
      <c r="AD29" s="350">
        <f t="shared" si="9"/>
        <v>2.6999678747435807E-2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19.103027350838808</v>
      </c>
      <c r="C30" s="11">
        <f t="shared" si="12"/>
        <v>17.085125592016372</v>
      </c>
      <c r="D30" s="11">
        <f t="shared" si="12"/>
        <v>-2.0179017588224317</v>
      </c>
      <c r="E30" s="11">
        <f t="shared" si="12"/>
        <v>9.2904093136290928</v>
      </c>
      <c r="F30" s="11">
        <f t="shared" si="12"/>
        <v>7.2725075548066584</v>
      </c>
      <c r="G30" s="200">
        <f t="shared" si="3"/>
        <v>2.6772868355131152E-2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3.7419701545278619</v>
      </c>
      <c r="K30" s="11">
        <f t="array" ref="K30:K38">MMULT(aggregation!$B$13:$AA$21,C65:C90)</f>
        <v>5.2986526249189616</v>
      </c>
      <c r="L30" s="11">
        <f t="array" ref="L30:L38">MMULT(aggregation!$B$13:$AA$21,D65:D90)</f>
        <v>1.5566824703911002</v>
      </c>
      <c r="M30" s="11">
        <f t="array" ref="M30:M38">MMULT(aggregation!$B$13:$AA$21,E65:E90)</f>
        <v>2.7026792808448725</v>
      </c>
      <c r="N30" s="11">
        <f t="array" ref="N30:N38">MMULT(aggregation!$B$13:$AA$21,F65:F90)</f>
        <v>4.2593617512359732</v>
      </c>
      <c r="O30" s="11"/>
      <c r="P30" s="10" t="str">
        <f>name!D27</f>
        <v>82 Transport and mobile machine drivers and operatives</v>
      </c>
      <c r="Q30" s="11">
        <v>18.605391663602017</v>
      </c>
      <c r="R30" s="11">
        <v>16.413633788922908</v>
      </c>
      <c r="S30" s="345">
        <f t="shared" si="4"/>
        <v>-2.1917578746791087</v>
      </c>
      <c r="T30" s="345">
        <v>8.900000761969725</v>
      </c>
      <c r="U30" s="345">
        <f t="shared" si="5"/>
        <v>6.7082428872906164</v>
      </c>
      <c r="V30" s="346">
        <f t="shared" si="6"/>
        <v>2.6404628784452822E-2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6.6571559097656783</v>
      </c>
      <c r="C31" s="11">
        <f t="shared" si="12"/>
        <v>12.58563708061177</v>
      </c>
      <c r="D31" s="11">
        <f t="shared" si="12"/>
        <v>5.9284811708460907</v>
      </c>
      <c r="E31" s="11">
        <f t="shared" si="12"/>
        <v>5.0552922682256858</v>
      </c>
      <c r="F31" s="11">
        <f t="shared" si="12"/>
        <v>10.983773439071774</v>
      </c>
      <c r="G31" s="200">
        <f t="shared" si="3"/>
        <v>3.8382268832158672E-2</v>
      </c>
      <c r="H31" s="11"/>
      <c r="I31" s="11" t="str">
        <f>I20</f>
        <v>Professional occupations</v>
      </c>
      <c r="J31" s="11">
        <v>23.807416555036895</v>
      </c>
      <c r="K31" s="11">
        <v>32.968292299633063</v>
      </c>
      <c r="L31" s="11">
        <v>9.1608757445961686</v>
      </c>
      <c r="M31" s="11">
        <v>15.110838825524914</v>
      </c>
      <c r="N31" s="11">
        <v>24.271714570121084</v>
      </c>
      <c r="O31" s="11"/>
      <c r="P31" s="10" t="str">
        <f>name!D28</f>
        <v>91 Elementary trades and related occupations</v>
      </c>
      <c r="Q31" s="11">
        <v>5.5042261686008285</v>
      </c>
      <c r="R31" s="11">
        <v>7.7271708075943941</v>
      </c>
      <c r="S31" s="345">
        <f t="shared" si="4"/>
        <v>2.2229446389935656</v>
      </c>
      <c r="T31" s="345">
        <v>2.3901269981332289</v>
      </c>
      <c r="U31" s="345">
        <f t="shared" si="5"/>
        <v>4.6130716371267946</v>
      </c>
      <c r="V31" s="346">
        <f t="shared" si="6"/>
        <v>2.4333443018897727E-2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46.043680233326583</v>
      </c>
      <c r="C32" s="11">
        <f t="shared" si="12"/>
        <v>38.731171412570042</v>
      </c>
      <c r="D32" s="11">
        <f t="shared" si="12"/>
        <v>-7.3125088207565447</v>
      </c>
      <c r="E32" s="11">
        <f t="shared" si="12"/>
        <v>19.3751431101464</v>
      </c>
      <c r="F32" s="11">
        <f t="shared" si="12"/>
        <v>12.062634289389857</v>
      </c>
      <c r="G32" s="200">
        <f t="shared" ref="G32" si="13">IF(B32&gt;0,(1+(E32/B32))^(1/($C$6-$B$6))-1,0)</f>
        <v>2.3690909269260985E-2</v>
      </c>
      <c r="H32" s="11"/>
      <c r="I32" s="11" t="str">
        <f>I21</f>
        <v>Associate professional occupations</v>
      </c>
      <c r="J32" s="11">
        <v>5.5554787845241389</v>
      </c>
      <c r="K32" s="11">
        <v>8.2453939641537115</v>
      </c>
      <c r="L32" s="11">
        <v>2.6899151796295726</v>
      </c>
      <c r="M32" s="11">
        <v>3.9651274188017172</v>
      </c>
      <c r="N32" s="11">
        <v>6.6550425984312902</v>
      </c>
      <c r="O32" s="11"/>
      <c r="P32" s="10" t="str">
        <f>name!D29</f>
        <v>92 Elementary administration and service occupations</v>
      </c>
      <c r="Q32" s="11">
        <v>24.057611575659294</v>
      </c>
      <c r="R32" s="11">
        <v>21.232098069672169</v>
      </c>
      <c r="S32" s="345">
        <f t="shared" ref="S32" si="14">R32-Q32</f>
        <v>-2.825513505987125</v>
      </c>
      <c r="T32" s="345">
        <v>8.7974783887826771</v>
      </c>
      <c r="U32" s="345">
        <f>SUM(S32:T32)</f>
        <v>5.971964882795552</v>
      </c>
      <c r="V32" s="346">
        <f t="shared" ref="V32" si="15">IF(Q32&gt;0,(1+(T32/Q32))^(1/($C$6-$B$6))-1,0)</f>
        <v>2.0994361013722651E-2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478.9260000000001</v>
      </c>
      <c r="C33" s="11">
        <f>SUM(C62,C91,C120,C149,C178,C207,C236,C265,C294)</f>
        <v>492.77800000000002</v>
      </c>
      <c r="D33" s="11">
        <f t="shared" si="12"/>
        <v>13.852000000000004</v>
      </c>
      <c r="E33" s="11">
        <f t="shared" si="12"/>
        <v>235.27923788495181</v>
      </c>
      <c r="F33" s="11">
        <f t="shared" si="12"/>
        <v>249.13123788495184</v>
      </c>
      <c r="G33" s="200">
        <f t="shared" si="3"/>
        <v>2.6999678747435807E-2</v>
      </c>
      <c r="H33" s="11"/>
      <c r="I33" s="11" t="str">
        <f>I22</f>
        <v>Administrative and secretarial occupations</v>
      </c>
      <c r="J33" s="11">
        <v>2.6605535126994626</v>
      </c>
      <c r="K33" s="11">
        <v>4.0293392399843011</v>
      </c>
      <c r="L33" s="11">
        <v>1.3687857272848387</v>
      </c>
      <c r="M33" s="11">
        <v>2.1109203596358386</v>
      </c>
      <c r="N33" s="11">
        <v>3.4797060869206771</v>
      </c>
      <c r="O33" s="11"/>
      <c r="P33" s="10" t="str">
        <f>name!D3</f>
        <v>All occupations</v>
      </c>
      <c r="Q33" s="11">
        <f>SUM(Q7:Q32)</f>
        <v>246.03070411508367</v>
      </c>
      <c r="R33" s="11">
        <f>SUM(R7:R32)</f>
        <v>248.57290530225609</v>
      </c>
      <c r="S33" s="345">
        <f>R33-Q33</f>
        <v>2.5422011871724237</v>
      </c>
      <c r="T33" s="11">
        <f>SUM(T7:T32)</f>
        <v>97.34778933910215</v>
      </c>
      <c r="U33" s="345">
        <f>SUM(S33:T33)</f>
        <v>99.889990526274573</v>
      </c>
      <c r="V33" s="346">
        <f t="shared" si="6"/>
        <v>2.2473949935484239E-2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0.59752302388819056</v>
      </c>
      <c r="K34" s="11">
        <v>1.0685246427128516</v>
      </c>
      <c r="L34" s="11">
        <v>0.47100161882466107</v>
      </c>
      <c r="M34" s="11">
        <v>0.47275559853513538</v>
      </c>
      <c r="N34" s="11">
        <v>0.94375721735979656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1.1722140216619188</v>
      </c>
      <c r="K35" s="11">
        <v>1.6802522889570199</v>
      </c>
      <c r="L35" s="11">
        <v>0.50803826729510126</v>
      </c>
      <c r="M35" s="11">
        <v>0.94758176782461423</v>
      </c>
      <c r="N35" s="11">
        <v>1.4556200351197155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0.25647138941552117</v>
      </c>
      <c r="C36" s="11">
        <v>0.35974169022989161</v>
      </c>
      <c r="D36" s="11">
        <f>C36-B36</f>
        <v>0.10327030081437044</v>
      </c>
      <c r="E36" s="11">
        <v>0.17236206339077811</v>
      </c>
      <c r="F36" s="11">
        <f>SUM(D36:E36)</f>
        <v>0.27563236420514858</v>
      </c>
      <c r="G36" s="200">
        <f>IF(B36&gt;0,(1+(E36/B36))^(1/($C$6-$B$6))-1,0)</f>
        <v>3.4864086152053719E-2</v>
      </c>
      <c r="I36" s="11" t="str">
        <f t="shared" si="17"/>
        <v>Sales and customer service occupations</v>
      </c>
      <c r="J36" s="11">
        <v>1.2507432866574284</v>
      </c>
      <c r="K36" s="11">
        <v>2.2127562183683223</v>
      </c>
      <c r="L36" s="11">
        <v>0.96201293171089364</v>
      </c>
      <c r="M36" s="11">
        <v>0.99117962681532212</v>
      </c>
      <c r="N36" s="11">
        <v>1.953192558526216</v>
      </c>
      <c r="P36" s="10" t="str">
        <f>name!D4</f>
        <v>11 Corporate managers and directors</v>
      </c>
      <c r="Q36" s="11">
        <v>8.7461339469972259</v>
      </c>
      <c r="R36" s="11">
        <v>9.8046055747881447</v>
      </c>
      <c r="S36" s="345">
        <f>R36-Q36</f>
        <v>1.0584716277909187</v>
      </c>
      <c r="T36" s="345">
        <v>5.3513750764439072</v>
      </c>
      <c r="U36" s="345">
        <f>SUM(S36:T36)</f>
        <v>6.4098467042348259</v>
      </c>
      <c r="V36" s="346">
        <f>IF(Q36&gt;0,(1+(T36/Q36))^(1/($C$6-$B$6))-1,0)</f>
        <v>3.2337611594814852E-2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0.12853393211408096</v>
      </c>
      <c r="C37" s="11">
        <v>0.24751646300794247</v>
      </c>
      <c r="D37" s="11">
        <f t="shared" ref="D37:D60" si="25">C37-B37</f>
        <v>0.11898253089386152</v>
      </c>
      <c r="E37" s="11">
        <v>0.12111278549915905</v>
      </c>
      <c r="F37" s="11">
        <f t="shared" ref="F37:F60" si="26">SUM(D37:E37)</f>
        <v>0.24009531639302056</v>
      </c>
      <c r="G37" s="200">
        <f t="shared" ref="G37:G62" si="27">IF(B37&gt;0,(1+(E37/B37))^(1/($C$6-$B$6))-1,0)</f>
        <v>4.5250870168660473E-2</v>
      </c>
      <c r="I37" s="11" t="str">
        <f t="shared" si="17"/>
        <v>Process, plant and machine operatives</v>
      </c>
      <c r="J37" s="11">
        <v>0.32998842162008069</v>
      </c>
      <c r="K37" s="11">
        <v>0.70507027043353543</v>
      </c>
      <c r="L37" s="11">
        <v>0.37508184881345474</v>
      </c>
      <c r="M37" s="11">
        <v>0.32272981878257501</v>
      </c>
      <c r="N37" s="11">
        <v>0.69781166759602975</v>
      </c>
      <c r="P37" s="10" t="str">
        <f>name!D5</f>
        <v>12 Other managers and proprietors</v>
      </c>
      <c r="Q37" s="11">
        <v>6.347432303776892</v>
      </c>
      <c r="R37" s="11">
        <v>6.1589812723345663</v>
      </c>
      <c r="S37" s="345">
        <f t="shared" ref="S37:S60" si="28">R37-Q37</f>
        <v>-0.18845103144232578</v>
      </c>
      <c r="T37" s="345">
        <v>3.8375463378197847</v>
      </c>
      <c r="U37" s="345">
        <f t="shared" ref="U37:U60" si="29">SUM(S37:T37)</f>
        <v>3.6490953063774589</v>
      </c>
      <c r="V37" s="346">
        <f t="shared" ref="V37:V62" si="30">IF(Q37&gt;0,(1+(T37/Q37))^(1/($C$6-$B$6))-1,0)</f>
        <v>3.2026390450335507E-2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0.98835598659535429</v>
      </c>
      <c r="C38" s="11">
        <v>1.8496757954507721</v>
      </c>
      <c r="D38" s="11">
        <f t="shared" si="25"/>
        <v>0.86131980885541781</v>
      </c>
      <c r="E38" s="11">
        <v>0.59017744285032137</v>
      </c>
      <c r="F38" s="11">
        <f t="shared" si="26"/>
        <v>1.4514972517057392</v>
      </c>
      <c r="G38" s="200">
        <f t="shared" si="27"/>
        <v>3.1706165163428723E-2</v>
      </c>
      <c r="I38" s="11" t="str">
        <f t="shared" si="17"/>
        <v>Elementary occupations</v>
      </c>
      <c r="J38" s="11">
        <v>0.87175324932514575</v>
      </c>
      <c r="K38" s="11">
        <v>1.6654573878758929</v>
      </c>
      <c r="L38" s="11">
        <v>0.79370413855074706</v>
      </c>
      <c r="M38" s="11">
        <v>0.77281288233635981</v>
      </c>
      <c r="N38" s="11">
        <v>1.5665170208871069</v>
      </c>
      <c r="P38" s="10" t="str">
        <f>name!D6</f>
        <v>21 Science, research, engineering and technology professionals</v>
      </c>
      <c r="Q38" s="11">
        <v>4.345619035590226</v>
      </c>
      <c r="R38" s="11">
        <v>7.2966344210956313</v>
      </c>
      <c r="S38" s="345">
        <f t="shared" si="28"/>
        <v>2.9510153855054053</v>
      </c>
      <c r="T38" s="345">
        <v>3.2080579770193949</v>
      </c>
      <c r="U38" s="345">
        <f t="shared" si="29"/>
        <v>6.1590733625248006</v>
      </c>
      <c r="V38" s="346">
        <f t="shared" si="30"/>
        <v>3.7545419288597115E-2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1.6186421388233707</v>
      </c>
      <c r="C39" s="11">
        <v>2.4399032916170738</v>
      </c>
      <c r="D39" s="11">
        <f t="shared" si="25"/>
        <v>0.82126115279370304</v>
      </c>
      <c r="E39" s="11">
        <v>1.1261184712575727</v>
      </c>
      <c r="F39" s="11">
        <f t="shared" si="26"/>
        <v>1.9473796240512757</v>
      </c>
      <c r="G39" s="200">
        <f t="shared" si="27"/>
        <v>3.5834190578194702E-2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21.272719072789528</v>
      </c>
      <c r="R39" s="11">
        <v>22.474202170021591</v>
      </c>
      <c r="S39" s="345">
        <f t="shared" si="28"/>
        <v>1.2014830972320638</v>
      </c>
      <c r="T39" s="345">
        <v>12.986515631669818</v>
      </c>
      <c r="U39" s="345">
        <f t="shared" si="29"/>
        <v>14.187998728901881</v>
      </c>
      <c r="V39" s="346">
        <f t="shared" si="30"/>
        <v>3.2278725227824046E-2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1.9019613008331118</v>
      </c>
      <c r="C40" s="11">
        <v>2.476180325790605</v>
      </c>
      <c r="D40" s="11">
        <f>C40-B40</f>
        <v>0.57421902495749322</v>
      </c>
      <c r="E40" s="11">
        <v>1.1514468533142121</v>
      </c>
      <c r="F40" s="11">
        <f>SUM(D40:E40)</f>
        <v>1.7256658782717054</v>
      </c>
      <c r="G40" s="200">
        <f>IF(B40&gt;0,(1+(E40/B40))^(1/($C$6-$B$6))-1,0)</f>
        <v>3.2061424480246403E-2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14.847806552874715</v>
      </c>
      <c r="R40" s="11">
        <v>16.096753675146001</v>
      </c>
      <c r="S40" s="345">
        <f t="shared" si="28"/>
        <v>1.2489471222712858</v>
      </c>
      <c r="T40" s="345">
        <v>8.2141002106943422</v>
      </c>
      <c r="U40" s="345">
        <f t="shared" si="29"/>
        <v>9.4630473329656279</v>
      </c>
      <c r="V40" s="346">
        <f t="shared" si="30"/>
        <v>2.9790451846493093E-2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0.36420729526938422</v>
      </c>
      <c r="C41" s="11">
        <v>0.587223303378962</v>
      </c>
      <c r="D41" s="11">
        <f t="shared" si="25"/>
        <v>0.22301600810957778</v>
      </c>
      <c r="E41" s="11">
        <v>0.26132268783781165</v>
      </c>
      <c r="F41" s="11">
        <f t="shared" si="26"/>
        <v>0.48433869594738943</v>
      </c>
      <c r="G41" s="200">
        <f t="shared" si="27"/>
        <v>3.6716393476547982E-2</v>
      </c>
      <c r="I41" s="11" t="str">
        <f>I30</f>
        <v>Managers, directors and senior officials</v>
      </c>
      <c r="J41" s="11">
        <f t="array" ref="J41:J49">MMULT(aggregation!$B$13:$AA$21,B94:B119)</f>
        <v>9.3464617713790936</v>
      </c>
      <c r="K41" s="11">
        <f t="array" ref="K41:K49">MMULT(aggregation!$B$13:$AA$21,C94:C119)</f>
        <v>11.450132531804186</v>
      </c>
      <c r="L41" s="11">
        <f t="array" ref="L41:L49">MMULT(aggregation!$B$13:$AA$21,D94:D119)</f>
        <v>2.1036707604250924</v>
      </c>
      <c r="M41" s="11">
        <f t="array" ref="M41:M49">MMULT(aggregation!$B$13:$AA$21,E94:E119)</f>
        <v>6.2751323053537327</v>
      </c>
      <c r="N41" s="11">
        <f t="array" ref="N41:N49">MMULT(aggregation!$B$13:$AA$21,F94:F119)</f>
        <v>8.3788030657788255</v>
      </c>
      <c r="P41" s="10" t="str">
        <f>name!D9</f>
        <v>24 Business, media and public service professionals</v>
      </c>
      <c r="Q41" s="11">
        <v>12.306196108930839</v>
      </c>
      <c r="R41" s="11">
        <v>14.460053894956438</v>
      </c>
      <c r="S41" s="345">
        <f t="shared" si="28"/>
        <v>2.1538577860255987</v>
      </c>
      <c r="T41" s="345">
        <v>7.2514318749180777</v>
      </c>
      <c r="U41" s="345">
        <f t="shared" si="29"/>
        <v>9.4052896609436765</v>
      </c>
      <c r="V41" s="346">
        <f t="shared" si="30"/>
        <v>3.1366030697653979E-2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0.14078914052128713</v>
      </c>
      <c r="C42" s="11">
        <v>0.24504900855708048</v>
      </c>
      <c r="D42" s="11">
        <f t="shared" si="25"/>
        <v>0.10425986803579335</v>
      </c>
      <c r="E42" s="11">
        <v>9.5216164944817994E-2</v>
      </c>
      <c r="F42" s="11">
        <f t="shared" si="26"/>
        <v>0.19947603298061134</v>
      </c>
      <c r="G42" s="200">
        <f t="shared" si="27"/>
        <v>3.5039301147329116E-2</v>
      </c>
      <c r="I42" s="11" t="str">
        <f>I31</f>
        <v>Professional occupations</v>
      </c>
      <c r="J42" s="11">
        <v>32.704146296293203</v>
      </c>
      <c r="K42" s="11">
        <v>39.926287937369167</v>
      </c>
      <c r="L42" s="11">
        <v>7.2221416410759591</v>
      </c>
      <c r="M42" s="11">
        <v>18.583529606717825</v>
      </c>
      <c r="N42" s="11">
        <v>25.805671247793789</v>
      </c>
      <c r="P42" s="10" t="str">
        <f>name!D10</f>
        <v>31 Science, engineering and technology associate professionals</v>
      </c>
      <c r="Q42" s="11">
        <v>2.0677820610086952</v>
      </c>
      <c r="R42" s="11">
        <v>2.6039143776685778</v>
      </c>
      <c r="S42" s="345">
        <f t="shared" si="28"/>
        <v>0.53613231665988259</v>
      </c>
      <c r="T42" s="345">
        <v>1.1820487525780057</v>
      </c>
      <c r="U42" s="345">
        <f t="shared" si="29"/>
        <v>1.7181810692378883</v>
      </c>
      <c r="V42" s="346">
        <f t="shared" si="30"/>
        <v>3.0600619680430041E-2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3.2727559869796384E-2</v>
      </c>
      <c r="C43" s="11">
        <v>8.2080258111163332E-2</v>
      </c>
      <c r="D43" s="11">
        <f t="shared" si="25"/>
        <v>4.9352698241366948E-2</v>
      </c>
      <c r="E43" s="11">
        <v>4.3606681909290498E-2</v>
      </c>
      <c r="F43" s="11">
        <f t="shared" si="26"/>
        <v>9.2959380150657439E-2</v>
      </c>
      <c r="G43" s="200">
        <f t="shared" si="27"/>
        <v>5.8084578623656569E-2</v>
      </c>
      <c r="I43" s="11" t="str">
        <f>I32</f>
        <v>Associate professional occupations</v>
      </c>
      <c r="J43" s="11">
        <v>14.197611973027129</v>
      </c>
      <c r="K43" s="11">
        <v>20.815546713266055</v>
      </c>
      <c r="L43" s="11">
        <v>6.6179347402389261</v>
      </c>
      <c r="M43" s="11">
        <v>9.789972426892291</v>
      </c>
      <c r="N43" s="11">
        <v>16.407907167131217</v>
      </c>
      <c r="P43" s="10" t="str">
        <f>name!D11</f>
        <v>32 Health and social care associate professionals</v>
      </c>
      <c r="Q43" s="11">
        <v>7.9775915534970325</v>
      </c>
      <c r="R43" s="11">
        <v>15.377825279978847</v>
      </c>
      <c r="S43" s="345">
        <f t="shared" si="28"/>
        <v>7.4002337264818143</v>
      </c>
      <c r="T43" s="345">
        <v>8.2789183353184885</v>
      </c>
      <c r="U43" s="345">
        <f t="shared" si="29"/>
        <v>15.679152061800302</v>
      </c>
      <c r="V43" s="346">
        <f t="shared" si="30"/>
        <v>4.8601241835522613E-2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1.5428496300413246E-2</v>
      </c>
      <c r="C44" s="11">
        <v>2.4009652055847531E-2</v>
      </c>
      <c r="D44" s="11">
        <f t="shared" si="25"/>
        <v>8.5811557554342846E-3</v>
      </c>
      <c r="E44" s="11">
        <v>7.8140261785244955E-3</v>
      </c>
      <c r="F44" s="11">
        <f t="shared" si="26"/>
        <v>1.639518193395878E-2</v>
      </c>
      <c r="G44" s="200">
        <f t="shared" si="27"/>
        <v>2.7694369803634045E-2</v>
      </c>
      <c r="I44" s="11" t="str">
        <f>I33</f>
        <v>Administrative and secretarial occupations</v>
      </c>
      <c r="J44" s="11">
        <v>9.40065660709549</v>
      </c>
      <c r="K44" s="11">
        <v>14.342040381512861</v>
      </c>
      <c r="L44" s="11">
        <v>4.9413837744173712</v>
      </c>
      <c r="M44" s="11">
        <v>7.0828436739894709</v>
      </c>
      <c r="N44" s="11">
        <v>12.02422744840684</v>
      </c>
      <c r="P44" s="10" t="str">
        <f>name!D12</f>
        <v>33 Protective service occupations</v>
      </c>
      <c r="Q44" s="11">
        <v>1.9570147232220754</v>
      </c>
      <c r="R44" s="11">
        <v>2.1680076173878797</v>
      </c>
      <c r="S44" s="345">
        <f t="shared" si="28"/>
        <v>0.21099289416580436</v>
      </c>
      <c r="T44" s="345">
        <v>0.95920263966463359</v>
      </c>
      <c r="U44" s="345">
        <f t="shared" si="29"/>
        <v>1.170195533830438</v>
      </c>
      <c r="V44" s="346">
        <f t="shared" si="30"/>
        <v>2.6947841834862318E-2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9.393584855570794E-2</v>
      </c>
      <c r="C45" s="11">
        <v>0.10464963381578921</v>
      </c>
      <c r="D45" s="11">
        <f t="shared" ref="D45:D46" si="31">C45-B45</f>
        <v>1.0713785260081266E-2</v>
      </c>
      <c r="E45" s="11">
        <v>5.7401656361539467E-2</v>
      </c>
      <c r="F45" s="11">
        <f t="shared" ref="F45:F46" si="32">SUM(D45:E45)</f>
        <v>6.8115441621620726E-2</v>
      </c>
      <c r="G45" s="200">
        <f t="shared" si="27"/>
        <v>3.2304167064318046E-2</v>
      </c>
      <c r="I45" s="11" t="str">
        <f t="shared" ref="I45:I49" si="33">I34</f>
        <v>Skilled trades occupations</v>
      </c>
      <c r="J45" s="11">
        <v>2.0689913408744252</v>
      </c>
      <c r="K45" s="11">
        <v>2.9167563321183265</v>
      </c>
      <c r="L45" s="11">
        <v>0.84776499124390159</v>
      </c>
      <c r="M45" s="11">
        <v>1.4698510580503426</v>
      </c>
      <c r="N45" s="11">
        <v>2.3176160492942439</v>
      </c>
      <c r="P45" s="10" t="str">
        <f>name!D13</f>
        <v>34 Culture, media and sports occupations</v>
      </c>
      <c r="Q45" s="11">
        <v>3.2759520606308432</v>
      </c>
      <c r="R45" s="11">
        <v>3.2100413767532885</v>
      </c>
      <c r="S45" s="345">
        <f t="shared" si="28"/>
        <v>-6.5910683877554721E-2</v>
      </c>
      <c r="T45" s="345">
        <v>1.6791375065768008</v>
      </c>
      <c r="U45" s="345">
        <f t="shared" si="29"/>
        <v>1.6132268226992461</v>
      </c>
      <c r="V45" s="346">
        <f t="shared" si="30"/>
        <v>2.7971161980393289E-2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0.20541754668626344</v>
      </c>
      <c r="C46" s="11">
        <v>0.31875623380755852</v>
      </c>
      <c r="D46" s="11">
        <f t="shared" si="31"/>
        <v>0.11333868712129508</v>
      </c>
      <c r="E46" s="11">
        <v>0.13825119834019256</v>
      </c>
      <c r="F46" s="11">
        <f t="shared" si="32"/>
        <v>0.25158988546148764</v>
      </c>
      <c r="G46" s="200">
        <f t="shared" si="27"/>
        <v>3.490424080836485E-2</v>
      </c>
      <c r="I46" s="11" t="str">
        <f t="shared" si="33"/>
        <v>Caring, leisure and other service occupations</v>
      </c>
      <c r="J46" s="11">
        <v>4.6889300261101718</v>
      </c>
      <c r="K46" s="11">
        <v>6.8463525178954692</v>
      </c>
      <c r="L46" s="11">
        <v>2.1574224917852973</v>
      </c>
      <c r="M46" s="11">
        <v>3.8219796364886842</v>
      </c>
      <c r="N46" s="11">
        <v>5.9794021282739811</v>
      </c>
      <c r="P46" s="10" t="str">
        <f>name!D14</f>
        <v>35 Business and public service associate professionals</v>
      </c>
      <c r="Q46" s="11">
        <v>11.103994088642223</v>
      </c>
      <c r="R46" s="11">
        <v>12.087517774945438</v>
      </c>
      <c r="S46" s="345">
        <f t="shared" si="28"/>
        <v>0.98352368630321507</v>
      </c>
      <c r="T46" s="345">
        <v>6.2220769421316966</v>
      </c>
      <c r="U46" s="345">
        <f t="shared" si="29"/>
        <v>7.2056006284349117</v>
      </c>
      <c r="V46" s="346">
        <f t="shared" si="30"/>
        <v>3.0104753449255117E-2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0.20992598424477443</v>
      </c>
      <c r="C47" s="11">
        <v>0.31551282095973143</v>
      </c>
      <c r="D47" s="11">
        <f t="shared" si="25"/>
        <v>0.105586836714957</v>
      </c>
      <c r="E47" s="11">
        <v>0.15059873479408051</v>
      </c>
      <c r="F47" s="11">
        <f t="shared" si="26"/>
        <v>0.25618557150903754</v>
      </c>
      <c r="G47" s="200">
        <f t="shared" si="27"/>
        <v>3.6711517131940319E-2</v>
      </c>
      <c r="I47" s="11" t="str">
        <f t="shared" si="33"/>
        <v>Sales and customer service occupations</v>
      </c>
      <c r="J47" s="11">
        <v>6.0294147325792924</v>
      </c>
      <c r="K47" s="11">
        <v>9.6847482091171564</v>
      </c>
      <c r="L47" s="11">
        <v>3.6553334765378649</v>
      </c>
      <c r="M47" s="11">
        <v>4.6263725589419575</v>
      </c>
      <c r="N47" s="11">
        <v>8.2817060354798215</v>
      </c>
      <c r="P47" s="10" t="str">
        <f>name!D15</f>
        <v>41 Administrative occupations</v>
      </c>
      <c r="Q47" s="11">
        <v>29.50467426947225</v>
      </c>
      <c r="R47" s="11">
        <v>26.678514319084424</v>
      </c>
      <c r="S47" s="345">
        <f t="shared" si="28"/>
        <v>-2.8261599503878259</v>
      </c>
      <c r="T47" s="345">
        <v>16.549298323747141</v>
      </c>
      <c r="U47" s="345">
        <f t="shared" si="29"/>
        <v>13.723138373359316</v>
      </c>
      <c r="V47" s="346">
        <f t="shared" si="30"/>
        <v>3.0129327482255386E-2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1.2074250432811323E-2</v>
      </c>
      <c r="C48" s="11">
        <v>2.6124764786815177E-2</v>
      </c>
      <c r="D48" s="11">
        <f t="shared" si="25"/>
        <v>1.4050514354003854E-2</v>
      </c>
      <c r="E48" s="11">
        <v>1.3629406586907389E-2</v>
      </c>
      <c r="F48" s="11">
        <f t="shared" si="26"/>
        <v>2.7679920940911242E-2</v>
      </c>
      <c r="G48" s="200">
        <f t="shared" si="27"/>
        <v>5.1660710515724961E-2</v>
      </c>
      <c r="I48" s="11" t="str">
        <f t="shared" si="33"/>
        <v>Process, plant and machine operatives</v>
      </c>
      <c r="J48" s="11">
        <v>1.1347074388858842</v>
      </c>
      <c r="K48" s="11">
        <v>2.0108525418988901</v>
      </c>
      <c r="L48" s="11">
        <v>0.87614510301300563</v>
      </c>
      <c r="M48" s="11">
        <v>0.97052646883804239</v>
      </c>
      <c r="N48" s="11">
        <v>1.846671571851048</v>
      </c>
      <c r="P48" s="10" t="str">
        <f>name!D16</f>
        <v>42 Secretarial and related occupations</v>
      </c>
      <c r="Q48" s="11">
        <v>7.8782994801166373</v>
      </c>
      <c r="R48" s="11">
        <v>6.1214672807859367</v>
      </c>
      <c r="S48" s="345">
        <f t="shared" si="28"/>
        <v>-1.7568321993307006</v>
      </c>
      <c r="T48" s="345">
        <v>3.9212322669272406</v>
      </c>
      <c r="U48" s="345">
        <f t="shared" si="29"/>
        <v>2.16440006759654</v>
      </c>
      <c r="V48" s="346">
        <f t="shared" si="30"/>
        <v>2.7295736786688396E-2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7.5901355714584166E-3</v>
      </c>
      <c r="C49" s="11">
        <v>1.0000936443335566E-2</v>
      </c>
      <c r="D49" s="11">
        <f t="shared" si="25"/>
        <v>2.4108008718771497E-3</v>
      </c>
      <c r="E49" s="11">
        <v>5.9889034296060463E-3</v>
      </c>
      <c r="F49" s="11">
        <f t="shared" si="26"/>
        <v>8.3997043014831969E-3</v>
      </c>
      <c r="G49" s="200">
        <f t="shared" si="27"/>
        <v>3.9540227767499214E-2</v>
      </c>
      <c r="I49" s="11" t="str">
        <f t="shared" si="33"/>
        <v>Elementary occupations</v>
      </c>
      <c r="J49" s="11">
        <v>3.1794603002542847</v>
      </c>
      <c r="K49" s="11">
        <v>5.0367878894052058</v>
      </c>
      <c r="L49" s="11">
        <v>1.8573275891509211</v>
      </c>
      <c r="M49" s="11">
        <v>2.7365204048843235</v>
      </c>
      <c r="N49" s="11">
        <v>4.5938479940352446</v>
      </c>
      <c r="P49" s="10" t="str">
        <f>name!D17</f>
        <v>51 Skilled agricultural and related trades</v>
      </c>
      <c r="Q49" s="11">
        <v>0.79944414127525754</v>
      </c>
      <c r="R49" s="11">
        <v>0.97947842501613391</v>
      </c>
      <c r="S49" s="345">
        <f t="shared" si="28"/>
        <v>0.18003428374087638</v>
      </c>
      <c r="T49" s="345">
        <v>0.6047099490419573</v>
      </c>
      <c r="U49" s="345">
        <f t="shared" si="29"/>
        <v>0.78474423278283367</v>
      </c>
      <c r="V49" s="346">
        <f t="shared" si="30"/>
        <v>3.8265547135654554E-2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1.3571969398021778E-2</v>
      </c>
      <c r="C50" s="11">
        <v>2.2372184445464186E-2</v>
      </c>
      <c r="D50" s="11">
        <f t="shared" si="25"/>
        <v>8.8002150474424078E-3</v>
      </c>
      <c r="E50" s="11">
        <v>8.9636423281737598E-3</v>
      </c>
      <c r="F50" s="11">
        <f t="shared" si="26"/>
        <v>1.7763857375616168E-2</v>
      </c>
      <c r="G50" s="200">
        <f t="shared" si="27"/>
        <v>3.4383931211403151E-2</v>
      </c>
      <c r="O50" s="71"/>
      <c r="P50" s="10" t="str">
        <f>name!D18</f>
        <v>52 Skilled metal, electrical and electronic trades</v>
      </c>
      <c r="Q50" s="11">
        <v>0.26573169828326088</v>
      </c>
      <c r="R50" s="11">
        <v>0.62718424473463597</v>
      </c>
      <c r="S50" s="345">
        <f t="shared" si="28"/>
        <v>0.36145254645137509</v>
      </c>
      <c r="T50" s="345">
        <v>0.29584315972021302</v>
      </c>
      <c r="U50" s="345">
        <f t="shared" si="29"/>
        <v>0.65729570617158806</v>
      </c>
      <c r="V50" s="346">
        <f t="shared" si="30"/>
        <v>5.1149011399758137E-2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2.6883937711801591E-3</v>
      </c>
      <c r="C51" s="11">
        <v>4.6280943558593525E-3</v>
      </c>
      <c r="D51" s="11">
        <f t="shared" ref="D51" si="34">C51-B51</f>
        <v>1.9397005846791934E-3</v>
      </c>
      <c r="E51" s="11">
        <v>2.0430313789093738E-3</v>
      </c>
      <c r="F51" s="11">
        <f t="shared" ref="F51" si="35">SUM(D51:E51)</f>
        <v>3.9827319635885672E-3</v>
      </c>
      <c r="G51" s="200">
        <f t="shared" si="27"/>
        <v>3.8404606951470077E-2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0.45826696738130235</v>
      </c>
      <c r="R51" s="11">
        <v>0.31775094377803176</v>
      </c>
      <c r="S51" s="345">
        <f t="shared" si="28"/>
        <v>-0.14051602360327059</v>
      </c>
      <c r="T51" s="345">
        <v>0.16824894788513828</v>
      </c>
      <c r="U51" s="345">
        <f t="shared" si="29"/>
        <v>2.7732924281867688E-2</v>
      </c>
      <c r="V51" s="346">
        <f t="shared" si="30"/>
        <v>2.1066991860893225E-2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1.8858483248180527E-2</v>
      </c>
      <c r="C52" s="11">
        <v>3.3350060334706028E-2</v>
      </c>
      <c r="D52" s="11">
        <f t="shared" si="25"/>
        <v>1.4491577086525501E-2</v>
      </c>
      <c r="E52" s="11">
        <v>1.6203437985307167E-2</v>
      </c>
      <c r="F52" s="11">
        <f t="shared" si="26"/>
        <v>3.0695015071832667E-2</v>
      </c>
      <c r="G52" s="200">
        <f t="shared" si="27"/>
        <v>4.2210065733935931E-2</v>
      </c>
      <c r="I52" s="11" t="str">
        <f>I41</f>
        <v>Managers, directors and senior officials</v>
      </c>
      <c r="J52" s="11">
        <f t="array" ref="J52:J60">MMULT(aggregation!$B$13:$AA$21,B123:B148)</f>
        <v>2.6109814776882567</v>
      </c>
      <c r="K52" s="11">
        <f t="array" ref="K52:K60">MMULT(aggregation!$B$13:$AA$21,C123:C148)</f>
        <v>2.9298175524886734</v>
      </c>
      <c r="L52" s="11">
        <f t="array" ref="L52:L60">MMULT(aggregation!$B$13:$AA$21,D123:D148)</f>
        <v>0.31883607480041665</v>
      </c>
      <c r="M52" s="11">
        <f t="array" ref="M52:M60">MMULT(aggregation!$B$13:$AA$21,E123:E148)</f>
        <v>1.5537472768912568</v>
      </c>
      <c r="N52" s="11">
        <f t="array" ref="N52:N60">MMULT(aggregation!$B$13:$AA$21,F123:F148)</f>
        <v>1.8725833516916734</v>
      </c>
      <c r="P52" s="10" t="str">
        <f>name!D20</f>
        <v>54 Textiles, printing and other skilled trades</v>
      </c>
      <c r="Q52" s="11">
        <v>3.915431375533553</v>
      </c>
      <c r="R52" s="11">
        <v>3.8634275374116163</v>
      </c>
      <c r="S52" s="345">
        <f t="shared" si="28"/>
        <v>-5.2003838121936763E-2</v>
      </c>
      <c r="T52" s="345">
        <v>2.3578060322359038</v>
      </c>
      <c r="U52" s="345">
        <f t="shared" si="29"/>
        <v>2.305802194113967</v>
      </c>
      <c r="V52" s="346">
        <f t="shared" si="30"/>
        <v>3.1923431177746098E-2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1.6761233796256922E-2</v>
      </c>
      <c r="C53" s="11">
        <v>2.4832108789436008E-2</v>
      </c>
      <c r="D53" s="11">
        <f t="shared" si="25"/>
        <v>8.0708749931790863E-3</v>
      </c>
      <c r="E53" s="11">
        <v>1.3180237167834606E-2</v>
      </c>
      <c r="F53" s="11">
        <f t="shared" si="26"/>
        <v>2.1251112161013691E-2</v>
      </c>
      <c r="G53" s="200">
        <f t="shared" si="27"/>
        <v>3.9436133389051387E-2</v>
      </c>
      <c r="I53" s="11" t="str">
        <f>I42</f>
        <v>Professional occupations</v>
      </c>
      <c r="J53" s="11">
        <v>5.5148860581305454</v>
      </c>
      <c r="K53" s="11">
        <v>2.5214755854652067</v>
      </c>
      <c r="L53" s="11">
        <v>-2.9934104726653383</v>
      </c>
      <c r="M53" s="11">
        <v>1.3106775948383469</v>
      </c>
      <c r="N53" s="11">
        <v>-1.6827328778269914</v>
      </c>
      <c r="P53" s="10" t="str">
        <f>name!D21</f>
        <v>61 Caring personal service occupations</v>
      </c>
      <c r="Q53" s="11">
        <v>27.466545220298546</v>
      </c>
      <c r="R53" s="11">
        <v>27.621155856432289</v>
      </c>
      <c r="S53" s="345">
        <f t="shared" si="28"/>
        <v>0.15461063613374293</v>
      </c>
      <c r="T53" s="345">
        <v>16.191115945117591</v>
      </c>
      <c r="U53" s="345">
        <f t="shared" si="29"/>
        <v>16.345726581251334</v>
      </c>
      <c r="V53" s="346">
        <f t="shared" si="30"/>
        <v>3.1376175914559212E-2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1.2378911710015542E-2</v>
      </c>
      <c r="C54" s="11">
        <v>2.1030127624953075E-2</v>
      </c>
      <c r="D54" s="11">
        <f t="shared" ref="D54:D55" si="36">C54-B54</f>
        <v>8.6512159149375323E-3</v>
      </c>
      <c r="E54" s="11">
        <v>1.0166660881743396E-2</v>
      </c>
      <c r="F54" s="11">
        <f t="shared" ref="F54:F55" si="37">SUM(D54:E54)</f>
        <v>1.8817876796680927E-2</v>
      </c>
      <c r="G54" s="200">
        <f t="shared" si="27"/>
        <v>4.0779158518253089E-2</v>
      </c>
      <c r="I54" s="11" t="str">
        <f>I43</f>
        <v>Associate professional occupations</v>
      </c>
      <c r="J54" s="11">
        <v>4.3503584980667789</v>
      </c>
      <c r="K54" s="11">
        <v>4.3610169677412074</v>
      </c>
      <c r="L54" s="11">
        <v>1.0658469674427795E-2</v>
      </c>
      <c r="M54" s="11">
        <v>2.0846839869627605</v>
      </c>
      <c r="N54" s="11">
        <v>2.0953424566371885</v>
      </c>
      <c r="P54" s="10" t="str">
        <f>name!D22</f>
        <v>62 Leisure, travel and related personal service occupations</v>
      </c>
      <c r="Q54" s="11">
        <v>7.2523958566730906</v>
      </c>
      <c r="R54" s="11">
        <v>6.2178657462110838</v>
      </c>
      <c r="S54" s="345">
        <f t="shared" si="28"/>
        <v>-1.0345301104620068</v>
      </c>
      <c r="T54" s="345">
        <v>3.5724223582378358</v>
      </c>
      <c r="U54" s="345">
        <f t="shared" si="29"/>
        <v>2.537892247775829</v>
      </c>
      <c r="V54" s="346">
        <f t="shared" si="30"/>
        <v>2.7060296200947409E-2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9.7163432634922388E-4</v>
      </c>
      <c r="C55" s="11">
        <v>1.5557048169129138E-3</v>
      </c>
      <c r="D55" s="11">
        <f t="shared" si="36"/>
        <v>5.8407049056368994E-4</v>
      </c>
      <c r="E55" s="11">
        <v>7.6024077688422224E-4</v>
      </c>
      <c r="F55" s="11">
        <f t="shared" si="37"/>
        <v>1.3443112674479123E-3</v>
      </c>
      <c r="G55" s="200">
        <f t="shared" si="27"/>
        <v>3.9284016023191759E-2</v>
      </c>
      <c r="I55" s="11" t="str">
        <f>I44</f>
        <v>Administrative and secretarial occupations</v>
      </c>
      <c r="J55" s="11">
        <v>3.6935250367726762</v>
      </c>
      <c r="K55" s="11">
        <v>4.8117912001138867</v>
      </c>
      <c r="L55" s="11">
        <v>1.1182661633412103</v>
      </c>
      <c r="M55" s="11">
        <v>2.6151260325220473</v>
      </c>
      <c r="N55" s="11">
        <v>3.7333921958632574</v>
      </c>
      <c r="P55" s="10" t="str">
        <f>name!D23</f>
        <v>63 Community and civil enforcement occupations</v>
      </c>
      <c r="Q55" s="11">
        <v>0.15036245683699298</v>
      </c>
      <c r="R55" s="11">
        <v>0.19635266036757329</v>
      </c>
      <c r="S55" s="345">
        <f t="shared" si="28"/>
        <v>4.5990203530580309E-2</v>
      </c>
      <c r="T55" s="345">
        <v>0.12632842597912464</v>
      </c>
      <c r="U55" s="345">
        <f t="shared" si="29"/>
        <v>0.17231862950970495</v>
      </c>
      <c r="V55" s="346">
        <f t="shared" si="30"/>
        <v>4.1494615632456044E-2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5.9146827321874942E-2</v>
      </c>
      <c r="C56" s="11">
        <v>8.7086886034990013E-2</v>
      </c>
      <c r="D56" s="11">
        <f t="shared" si="25"/>
        <v>2.7940058713115071E-2</v>
      </c>
      <c r="E56" s="11">
        <v>3.9786104344734619E-2</v>
      </c>
      <c r="F56" s="11">
        <f t="shared" si="26"/>
        <v>6.7726163057849689E-2</v>
      </c>
      <c r="G56" s="200">
        <f t="shared" si="27"/>
        <v>3.4889454844666989E-2</v>
      </c>
      <c r="I56" s="11" t="str">
        <f t="shared" ref="I56:I60" si="38">I45</f>
        <v>Skilled trades occupations</v>
      </c>
      <c r="J56" s="11">
        <v>1.0762201541587006</v>
      </c>
      <c r="K56" s="11">
        <v>1.4980386673905368</v>
      </c>
      <c r="L56" s="11">
        <v>0.42181851323183617</v>
      </c>
      <c r="M56" s="11">
        <v>0.75177880822476362</v>
      </c>
      <c r="N56" s="11">
        <v>1.1735973214566</v>
      </c>
      <c r="P56" s="10" t="str">
        <f>name!D24</f>
        <v>71 Sales occupations</v>
      </c>
      <c r="Q56" s="11">
        <v>29.088163013226154</v>
      </c>
      <c r="R56" s="11">
        <v>28.043512200299421</v>
      </c>
      <c r="S56" s="345">
        <f t="shared" si="28"/>
        <v>-1.0446508129267329</v>
      </c>
      <c r="T56" s="345">
        <v>16.757009261847866</v>
      </c>
      <c r="U56" s="345">
        <f t="shared" si="29"/>
        <v>15.712358448921133</v>
      </c>
      <c r="V56" s="346">
        <f t="shared" si="30"/>
        <v>3.0793855090116562E-2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2.6011168381118464E-2</v>
      </c>
      <c r="C57" s="11">
        <v>5.2682637155407185E-2</v>
      </c>
      <c r="D57" s="11">
        <f t="shared" si="25"/>
        <v>2.667146877428872E-2</v>
      </c>
      <c r="E57" s="11">
        <v>1.9879570268908589E-2</v>
      </c>
      <c r="F57" s="11">
        <f t="shared" si="26"/>
        <v>4.6551039043197309E-2</v>
      </c>
      <c r="G57" s="200">
        <f t="shared" si="27"/>
        <v>3.8574557315188995E-2</v>
      </c>
      <c r="I57" s="11" t="str">
        <f t="shared" si="38"/>
        <v>Caring, leisure and other service occupations</v>
      </c>
      <c r="J57" s="11">
        <v>3.6248619444066938</v>
      </c>
      <c r="K57" s="11">
        <v>3.9582606382423067</v>
      </c>
      <c r="L57" s="11">
        <v>0.3333986938356126</v>
      </c>
      <c r="M57" s="11">
        <v>2.2088718615456262</v>
      </c>
      <c r="N57" s="11">
        <v>2.5422705553812386</v>
      </c>
      <c r="P57" s="10" t="str">
        <f>name!D25</f>
        <v>72 Customer service occupations</v>
      </c>
      <c r="Q57" s="11">
        <v>5.3109693355710013</v>
      </c>
      <c r="R57" s="11">
        <v>5.8673435276556427</v>
      </c>
      <c r="S57" s="345">
        <f t="shared" si="28"/>
        <v>0.55637419208464145</v>
      </c>
      <c r="T57" s="345">
        <v>3.0887258556688688</v>
      </c>
      <c r="U57" s="345">
        <f t="shared" si="29"/>
        <v>3.6451000477535103</v>
      </c>
      <c r="V57" s="346">
        <f t="shared" si="30"/>
        <v>3.1033197033006221E-2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2.4475341271809482E-2</v>
      </c>
      <c r="C58" s="11">
        <v>5.383070340995174E-2</v>
      </c>
      <c r="D58" s="11">
        <f t="shared" ref="D58:D59" si="39">C58-B58</f>
        <v>2.9355362138142257E-2</v>
      </c>
      <c r="E58" s="11">
        <v>1.8627502366213244E-2</v>
      </c>
      <c r="F58" s="11">
        <f t="shared" ref="F58:F59" si="40">SUM(D58:E58)</f>
        <v>4.7982864504355502E-2</v>
      </c>
      <c r="G58" s="200">
        <f t="shared" si="27"/>
        <v>3.8448933059237689E-2</v>
      </c>
      <c r="I58" s="11" t="str">
        <f t="shared" si="38"/>
        <v>Sales and customer service occupations</v>
      </c>
      <c r="J58" s="11">
        <v>2.213860249591785</v>
      </c>
      <c r="K58" s="11">
        <v>3.5087940066120429</v>
      </c>
      <c r="L58" s="11">
        <v>1.2949337570202581</v>
      </c>
      <c r="M58" s="11">
        <v>1.679718592456044</v>
      </c>
      <c r="N58" s="11">
        <v>2.974652349476302</v>
      </c>
      <c r="P58" s="10" t="str">
        <f>name!D26</f>
        <v>81 Process, plant and machine operatives</v>
      </c>
      <c r="Q58" s="11">
        <v>2.9201364762190094</v>
      </c>
      <c r="R58" s="11">
        <v>2.9034731018821676</v>
      </c>
      <c r="S58" s="345">
        <f t="shared" si="28"/>
        <v>-1.6663374336841841E-2</v>
      </c>
      <c r="T58" s="345">
        <v>1.4950581914903003</v>
      </c>
      <c r="U58" s="345">
        <f t="shared" si="29"/>
        <v>1.4783948171534584</v>
      </c>
      <c r="V58" s="346">
        <f t="shared" si="30"/>
        <v>2.794476816201219E-2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3.3004960658115284E-2</v>
      </c>
      <c r="C59" s="11">
        <v>7.1053711754126447E-2</v>
      </c>
      <c r="D59" s="11">
        <f t="shared" si="39"/>
        <v>3.8048751096011163E-2</v>
      </c>
      <c r="E59" s="11">
        <v>3.6156717954037271E-2</v>
      </c>
      <c r="F59" s="11">
        <f t="shared" si="40"/>
        <v>7.4205469050048434E-2</v>
      </c>
      <c r="G59" s="200">
        <f t="shared" si="27"/>
        <v>5.0555708740293692E-2</v>
      </c>
      <c r="I59" s="11" t="str">
        <f t="shared" si="38"/>
        <v>Process, plant and machine operatives</v>
      </c>
      <c r="J59" s="11">
        <v>0.59290049173276316</v>
      </c>
      <c r="K59" s="11">
        <v>0.8389911462390155</v>
      </c>
      <c r="L59" s="11">
        <v>0.24609065450625239</v>
      </c>
      <c r="M59" s="11">
        <v>0.40717763649101368</v>
      </c>
      <c r="N59" s="11">
        <v>0.65326829099726602</v>
      </c>
      <c r="P59" s="10" t="str">
        <f>name!D27</f>
        <v>82 Transport and mobile machine drivers and operatives</v>
      </c>
      <c r="Q59" s="11">
        <v>0.49763568723678381</v>
      </c>
      <c r="R59" s="11">
        <v>0.67149180309347645</v>
      </c>
      <c r="S59" s="345">
        <f t="shared" si="28"/>
        <v>0.17385611585669264</v>
      </c>
      <c r="T59" s="345">
        <v>0.390408551659369</v>
      </c>
      <c r="U59" s="345">
        <f t="shared" si="29"/>
        <v>0.56426466751606164</v>
      </c>
      <c r="V59" s="346">
        <f t="shared" si="30"/>
        <v>3.9365281076775727E-2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2.7862589778314173E-4</v>
      </c>
      <c r="C60" s="11">
        <v>2.07103908441243E-3</v>
      </c>
      <c r="D60" s="11">
        <f t="shared" si="25"/>
        <v>1.7924131866292883E-3</v>
      </c>
      <c r="E60" s="11">
        <v>1.1984141869676285E-3</v>
      </c>
      <c r="F60" s="11">
        <f t="shared" si="26"/>
        <v>2.990827373596917E-3</v>
      </c>
      <c r="G60" s="200">
        <f t="shared" si="27"/>
        <v>0.11761285047446135</v>
      </c>
      <c r="I60" s="11" t="str">
        <f t="shared" si="38"/>
        <v>Elementary occupations</v>
      </c>
      <c r="J60" s="11">
        <v>1.6500177555618747</v>
      </c>
      <c r="K60" s="11">
        <v>2.8993669068481007</v>
      </c>
      <c r="L60" s="11">
        <v>1.2493491512862263</v>
      </c>
      <c r="M60" s="11">
        <v>1.4507172708720515</v>
      </c>
      <c r="N60" s="11">
        <v>2.7000664221582777</v>
      </c>
      <c r="P60" s="10" t="str">
        <f>name!D28</f>
        <v>91 Elementary trades and related occupations</v>
      </c>
      <c r="Q60" s="11">
        <v>1.1529297411648507</v>
      </c>
      <c r="R60" s="11">
        <v>4.8584662730173793</v>
      </c>
      <c r="S60" s="345">
        <f t="shared" si="28"/>
        <v>3.7055365318525286</v>
      </c>
      <c r="T60" s="345">
        <v>2.6651652700924573</v>
      </c>
      <c r="U60" s="345">
        <f t="shared" si="29"/>
        <v>6.3707018019449855</v>
      </c>
      <c r="V60" s="346">
        <f t="shared" si="30"/>
        <v>8.310258561064976E-2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3.4954153752594565E-2</v>
      </c>
      <c r="C61" s="11">
        <v>5.0348335225581672E-2</v>
      </c>
      <c r="D61" s="11">
        <f t="shared" ref="D61" si="41">C61-B61</f>
        <v>1.5394181472987108E-2</v>
      </c>
      <c r="E61" s="11">
        <v>2.4976596026626711E-2</v>
      </c>
      <c r="F61" s="11">
        <f t="shared" ref="F61" si="42">SUM(D61:E61)</f>
        <v>4.0370777499613819E-2</v>
      </c>
      <c r="G61" s="200">
        <f t="shared" ref="G61" si="43">IF(B61&gt;0,(1+(E61/B61))^(1/($C$6-$B$6))-1,0)</f>
        <v>3.6597271234205975E-2</v>
      </c>
      <c r="P61" s="10" t="str">
        <f>name!D29</f>
        <v>92 Elementary administration and service occupations</v>
      </c>
      <c r="Q61" s="11">
        <v>21.986068657667296</v>
      </c>
      <c r="R61" s="11">
        <v>17.499073342897841</v>
      </c>
      <c r="S61" s="345">
        <f t="shared" ref="S61" si="44">R61-Q61</f>
        <v>-4.4869953147694552</v>
      </c>
      <c r="T61" s="345">
        <v>10.577664721363721</v>
      </c>
      <c r="U61" s="345">
        <f t="shared" ref="U61" si="45">SUM(S61:T61)</f>
        <v>6.0906694065942659</v>
      </c>
      <c r="V61" s="346">
        <f t="shared" ref="V61" si="46">IF(Q61&gt;0,(1+(T61/Q61))^(1/($C$6-$B$6))-1,0)</f>
        <v>2.6531878382994423E-2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6.2191627087666363</v>
      </c>
      <c r="C62" s="11">
        <f t="shared" ref="C62:F62" si="47">SUM(C36:C61)</f>
        <v>9.5112657710443713</v>
      </c>
      <c r="D62" s="11">
        <f t="shared" si="47"/>
        <v>3.2921030622777341</v>
      </c>
      <c r="E62" s="11">
        <f t="shared" si="47"/>
        <v>4.1269892323611561</v>
      </c>
      <c r="F62" s="11">
        <f t="shared" si="47"/>
        <v>7.4190922946388884</v>
      </c>
      <c r="G62" s="200">
        <f t="shared" si="27"/>
        <v>3.4514214089582218E-2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232.89529588491627</v>
      </c>
      <c r="R62" s="11">
        <f>SUM(R36:R61)</f>
        <v>244.2050946977441</v>
      </c>
      <c r="S62" s="345">
        <f>R62-Q62</f>
        <v>11.309798812827836</v>
      </c>
      <c r="T62" s="11">
        <f>SUM(T36:T61)</f>
        <v>137.93144854584963</v>
      </c>
      <c r="U62" s="345">
        <f>SUM(S62:T62)</f>
        <v>149.24124735867747</v>
      </c>
      <c r="V62" s="346">
        <f t="shared" si="30"/>
        <v>3.1495542263225262E-2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2.6473014948864786</v>
      </c>
      <c r="K63" s="11">
        <f t="array" ref="K63:K71">MMULT(aggregation!$B$13:$AA$21,C152:C177)</f>
        <v>2.7610410520163486</v>
      </c>
      <c r="L63" s="11">
        <f t="array" ref="L63:L71">MMULT(aggregation!$B$13:$AA$21,D152:D177)</f>
        <v>0.11373955712987005</v>
      </c>
      <c r="M63" s="11">
        <f t="array" ref="M63:M71">MMULT(aggregation!$B$13:$AA$21,E152:E177)</f>
        <v>1.4738812800141283</v>
      </c>
      <c r="N63" s="11">
        <f t="array" ref="N63:N71">MMULT(aggregation!$B$13:$AA$21,F152:F177)</f>
        <v>1.5876208371439984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4.367733571021704</v>
      </c>
      <c r="K64" s="11">
        <v>5.0715435343511874</v>
      </c>
      <c r="L64" s="11">
        <v>0.70380996332948409</v>
      </c>
      <c r="M64" s="11">
        <v>1.9911698014542367</v>
      </c>
      <c r="N64" s="11">
        <v>2.6949797647837208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2.5766301361017367</v>
      </c>
      <c r="C65" s="11">
        <v>3.1946196170375063</v>
      </c>
      <c r="D65" s="11">
        <f>C65-B65</f>
        <v>0.61798948093576955</v>
      </c>
      <c r="E65" s="11">
        <v>1.6503177751839575</v>
      </c>
      <c r="F65" s="11">
        <f>SUM(D65:E65)</f>
        <v>2.2683072561197273</v>
      </c>
      <c r="G65" s="200">
        <f>IF(B65&gt;0,(1+(E65/B65))^(1/($C$6-$B$6))-1,0)</f>
        <v>3.355038781047659E-2</v>
      </c>
      <c r="I65" s="11" t="str">
        <f>I54</f>
        <v>Associate professional occupations</v>
      </c>
      <c r="J65" s="11">
        <v>3.4087731191597976</v>
      </c>
      <c r="K65" s="11">
        <v>3.8752927869730471</v>
      </c>
      <c r="L65" s="11">
        <v>0.46651966781324933</v>
      </c>
      <c r="M65" s="11">
        <v>1.6970040275310272</v>
      </c>
      <c r="N65" s="11">
        <v>2.1635236953442765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1.1653400184261251</v>
      </c>
      <c r="C66" s="11">
        <v>2.1040330078814558</v>
      </c>
      <c r="D66" s="11">
        <f t="shared" ref="D66:D89" si="50">C66-B66</f>
        <v>0.93869298945533064</v>
      </c>
      <c r="E66" s="11">
        <v>1.0523615056609152</v>
      </c>
      <c r="F66" s="11">
        <f t="shared" ref="F66:F89" si="51">SUM(D66:E66)</f>
        <v>1.9910544951162459</v>
      </c>
      <c r="G66" s="200">
        <f t="shared" ref="G66:G89" si="52">IF(B66&gt;0,(1+(E66/B66))^(1/($C$6-$B$6))-1,0)</f>
        <v>4.3830611684579912E-2</v>
      </c>
      <c r="I66" s="11" t="str">
        <f>I55</f>
        <v>Administrative and secretarial occupations</v>
      </c>
      <c r="J66" s="11">
        <v>3.3286071061457174</v>
      </c>
      <c r="K66" s="11">
        <v>4.4271667051612864</v>
      </c>
      <c r="L66" s="11">
        <v>1.0985595990155692</v>
      </c>
      <c r="M66" s="11">
        <v>2.239997355931993</v>
      </c>
      <c r="N66" s="11">
        <v>3.338556954947562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3.7270516577248727</v>
      </c>
      <c r="C67" s="11">
        <v>7.7571644088283449</v>
      </c>
      <c r="D67" s="11">
        <f t="shared" si="50"/>
        <v>4.0301127511034718</v>
      </c>
      <c r="E67" s="11">
        <v>2.6022563403773198</v>
      </c>
      <c r="F67" s="11">
        <f t="shared" si="51"/>
        <v>6.6323690914807916</v>
      </c>
      <c r="G67" s="200">
        <f t="shared" si="52"/>
        <v>3.5935512445187001E-2</v>
      </c>
      <c r="I67" s="11" t="str">
        <f t="shared" ref="I67:I71" si="53">I56</f>
        <v>Skilled trades occupations</v>
      </c>
      <c r="J67" s="11">
        <v>2.0973646124952192</v>
      </c>
      <c r="K67" s="11">
        <v>2.3873077332663231</v>
      </c>
      <c r="L67" s="11">
        <v>0.28994312077110407</v>
      </c>
      <c r="M67" s="11">
        <v>1.1689233811335975</v>
      </c>
      <c r="N67" s="11">
        <v>1.4588665019047014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4.6352711117922496</v>
      </c>
      <c r="C68" s="11">
        <v>5.4306186442571356</v>
      </c>
      <c r="D68" s="11">
        <f t="shared" si="50"/>
        <v>0.79534753246488599</v>
      </c>
      <c r="E68" s="11">
        <v>2.871970574914025</v>
      </c>
      <c r="F68" s="11">
        <f t="shared" si="51"/>
        <v>3.667318107378911</v>
      </c>
      <c r="G68" s="200">
        <f t="shared" si="52"/>
        <v>3.2667122652195735E-2</v>
      </c>
      <c r="I68" s="11" t="str">
        <f t="shared" si="53"/>
        <v>Caring, leisure and other service occupations</v>
      </c>
      <c r="J68" s="11">
        <v>2.5108990559842317</v>
      </c>
      <c r="K68" s="11">
        <v>2.920639104667373</v>
      </c>
      <c r="L68" s="11">
        <v>0.40974004868314107</v>
      </c>
      <c r="M68" s="11">
        <v>1.6339391111512398</v>
      </c>
      <c r="N68" s="11">
        <v>2.0436791598343809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10.815640126613967</v>
      </c>
      <c r="C69" s="11">
        <v>13.595110822981846</v>
      </c>
      <c r="D69" s="11">
        <f t="shared" ref="D69" si="54">C69-B69</f>
        <v>2.7794706963678788</v>
      </c>
      <c r="E69" s="11">
        <v>6.6380060570023636</v>
      </c>
      <c r="F69" s="11">
        <f t="shared" ref="F69" si="55">SUM(D69:E69)</f>
        <v>9.4174767533702415</v>
      </c>
      <c r="G69" s="200">
        <f t="shared" si="52"/>
        <v>3.2418067007178974E-2</v>
      </c>
      <c r="I69" s="11" t="str">
        <f t="shared" si="53"/>
        <v>Sales and customer service occupations</v>
      </c>
      <c r="J69" s="11">
        <v>1.7853144926022062</v>
      </c>
      <c r="K69" s="11">
        <v>2.4823265636778182</v>
      </c>
      <c r="L69" s="11">
        <v>0.69701207107561225</v>
      </c>
      <c r="M69" s="11">
        <v>1.0987006112227959</v>
      </c>
      <c r="N69" s="11">
        <v>1.7957126822984082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4.6294536589058035</v>
      </c>
      <c r="C70" s="11">
        <v>6.1853984235657347</v>
      </c>
      <c r="D70" s="11">
        <f t="shared" si="50"/>
        <v>1.5559447646599311</v>
      </c>
      <c r="E70" s="11">
        <v>2.9986058532312057</v>
      </c>
      <c r="F70" s="11">
        <f t="shared" si="51"/>
        <v>4.5545506178911364</v>
      </c>
      <c r="G70" s="200">
        <f t="shared" si="52"/>
        <v>3.3853388320711941E-2</v>
      </c>
      <c r="I70" s="11" t="str">
        <f t="shared" si="53"/>
        <v>Process, plant and machine operatives</v>
      </c>
      <c r="J70" s="11">
        <v>0.95130850605965511</v>
      </c>
      <c r="K70" s="11">
        <v>1.1615711782233291</v>
      </c>
      <c r="L70" s="11">
        <v>0.21026267216367406</v>
      </c>
      <c r="M70" s="11">
        <v>0.62359570108561901</v>
      </c>
      <c r="N70" s="11">
        <v>0.83385837324929313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0.84841445702838314</v>
      </c>
      <c r="C71" s="11">
        <v>1.3029610613407383</v>
      </c>
      <c r="D71" s="11">
        <f t="shared" si="50"/>
        <v>0.45454660431235516</v>
      </c>
      <c r="E71" s="11">
        <v>0.49654543026383713</v>
      </c>
      <c r="F71" s="11">
        <f t="shared" si="51"/>
        <v>0.95109203457619229</v>
      </c>
      <c r="G71" s="200">
        <f t="shared" si="52"/>
        <v>3.1193305160877483E-2</v>
      </c>
      <c r="I71" s="11" t="str">
        <f t="shared" si="53"/>
        <v>Elementary occupations</v>
      </c>
      <c r="J71" s="11">
        <v>1.439962307378555</v>
      </c>
      <c r="K71" s="11">
        <v>2.2362093644671406</v>
      </c>
      <c r="L71" s="11">
        <v>0.79624705708858567</v>
      </c>
      <c r="M71" s="11">
        <v>1.145091225145024</v>
      </c>
      <c r="N71" s="11">
        <v>1.9413382822336096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0.96604990059571494</v>
      </c>
      <c r="C72" s="11">
        <v>2.1624803979779585</v>
      </c>
      <c r="D72" s="11">
        <f t="shared" si="50"/>
        <v>1.1964304973822437</v>
      </c>
      <c r="E72" s="11">
        <v>1.1670441564880716</v>
      </c>
      <c r="F72" s="11">
        <f t="shared" si="51"/>
        <v>2.3634746538703153</v>
      </c>
      <c r="G72" s="200">
        <f t="shared" si="52"/>
        <v>5.4226744848785646E-2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0.27163428406674356</v>
      </c>
      <c r="C73" s="11">
        <v>0.40909116049830019</v>
      </c>
      <c r="D73" s="11">
        <f t="shared" si="50"/>
        <v>0.13745687643155663</v>
      </c>
      <c r="E73" s="11">
        <v>0.11542811001069588</v>
      </c>
      <c r="F73" s="11">
        <f t="shared" si="51"/>
        <v>0.25288498644225249</v>
      </c>
      <c r="G73" s="200">
        <f t="shared" si="52"/>
        <v>2.38895087202593E-2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1.0338439191873678</v>
      </c>
      <c r="C74" s="11">
        <v>1.1070560151589937</v>
      </c>
      <c r="D74" s="11">
        <f t="shared" ref="D74:D75" si="56">C74-B74</f>
        <v>7.3212095971625812E-2</v>
      </c>
      <c r="E74" s="11">
        <v>0.6109418333241059</v>
      </c>
      <c r="F74" s="11">
        <f t="shared" ref="F74:F75" si="57">SUM(D74:E74)</f>
        <v>0.68415392929573171</v>
      </c>
      <c r="G74" s="200">
        <f t="shared" si="52"/>
        <v>3.1439178710265248E-2</v>
      </c>
      <c r="I74" s="11" t="str">
        <f>I63</f>
        <v>Managers, directors and senior officials</v>
      </c>
      <c r="J74" s="11">
        <f t="array" ref="J74:J82">MMULT(aggregation!$B$13:$AA$21,B181:B206)</f>
        <v>9.4404624010747415</v>
      </c>
      <c r="K74" s="11">
        <f t="array" ref="K74:K82">MMULT(aggregation!$B$13:$AA$21,C181:C206)</f>
        <v>8.3393751404833445</v>
      </c>
      <c r="L74" s="11">
        <f t="array" ref="L74:L82">MMULT(aggregation!$B$13:$AA$21,D181:D206)</f>
        <v>-1.1010872605913971</v>
      </c>
      <c r="M74" s="11">
        <f t="array" ref="M74:M82">MMULT(aggregation!$B$13:$AA$21,E181:E206)</f>
        <v>3.6491603680277995</v>
      </c>
      <c r="N74" s="11">
        <f t="array" ref="N74:N82">MMULT(aggregation!$B$13:$AA$21,F181:F206)</f>
        <v>2.5480731074364025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2.4355362236459297</v>
      </c>
      <c r="C75" s="11">
        <v>3.2638053291777211</v>
      </c>
      <c r="D75" s="11">
        <f t="shared" si="56"/>
        <v>0.82826910553179145</v>
      </c>
      <c r="E75" s="11">
        <v>1.5751678887150065</v>
      </c>
      <c r="F75" s="11">
        <f t="shared" si="57"/>
        <v>2.4034369942467979</v>
      </c>
      <c r="G75" s="200">
        <f t="shared" si="52"/>
        <v>3.3812396093369612E-2</v>
      </c>
      <c r="I75" s="11" t="str">
        <f>I64</f>
        <v>Professional occupations</v>
      </c>
      <c r="J75" s="11">
        <v>14.187096104078359</v>
      </c>
      <c r="K75" s="11">
        <v>15.069853973687195</v>
      </c>
      <c r="L75" s="11">
        <v>0.88275786960883851</v>
      </c>
      <c r="M75" s="11">
        <v>5.9233951294806264</v>
      </c>
      <c r="N75" s="11">
        <v>6.8061529990894645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2.3354815762406451</v>
      </c>
      <c r="C76" s="11">
        <v>3.552914941129528</v>
      </c>
      <c r="D76" s="11">
        <f t="shared" si="50"/>
        <v>1.2174333648888829</v>
      </c>
      <c r="E76" s="11">
        <v>1.8273190356308073</v>
      </c>
      <c r="F76" s="11">
        <f t="shared" si="51"/>
        <v>3.0447524005196902</v>
      </c>
      <c r="G76" s="200">
        <f t="shared" si="52"/>
        <v>3.9283289245331199E-2</v>
      </c>
      <c r="I76" s="11" t="str">
        <f>I65</f>
        <v>Associate professional occupations</v>
      </c>
      <c r="J76" s="11">
        <v>13.542475350323834</v>
      </c>
      <c r="K76" s="11">
        <v>13.854120347467516</v>
      </c>
      <c r="L76" s="11">
        <v>0.31164499714368277</v>
      </c>
      <c r="M76" s="11">
        <v>5.8879736863446261</v>
      </c>
      <c r="N76" s="11">
        <v>6.1996186834883087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0.32507193645881743</v>
      </c>
      <c r="C77" s="11">
        <v>0.47642429885477322</v>
      </c>
      <c r="D77" s="11">
        <f t="shared" si="50"/>
        <v>0.15135236239595579</v>
      </c>
      <c r="E77" s="11">
        <v>0.28360132400503107</v>
      </c>
      <c r="F77" s="11">
        <f t="shared" si="51"/>
        <v>0.43495368640098686</v>
      </c>
      <c r="G77" s="200">
        <f t="shared" si="52"/>
        <v>4.2702263538883845E-2</v>
      </c>
      <c r="I77" s="11" t="str">
        <f>I66</f>
        <v>Administrative and secretarial occupations</v>
      </c>
      <c r="J77" s="11">
        <v>12.621256007317907</v>
      </c>
      <c r="K77" s="11">
        <v>11.485558994985832</v>
      </c>
      <c r="L77" s="11">
        <v>-1.1356970123320753</v>
      </c>
      <c r="M77" s="11">
        <v>6.0913275360788965</v>
      </c>
      <c r="N77" s="11">
        <v>4.9556305237468212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4.443817735236124E-2</v>
      </c>
      <c r="C78" s="11">
        <v>6.23491795555575E-2</v>
      </c>
      <c r="D78" s="11">
        <f t="shared" si="50"/>
        <v>1.7911002203196261E-2</v>
      </c>
      <c r="E78" s="11">
        <v>3.0802625911980262E-2</v>
      </c>
      <c r="F78" s="11">
        <f t="shared" si="51"/>
        <v>4.8713628115176523E-2</v>
      </c>
      <c r="G78" s="200">
        <f t="shared" si="52"/>
        <v>3.5729816917284385E-2</v>
      </c>
      <c r="I78" s="11" t="str">
        <f t="shared" ref="I78:I82" si="58">I67</f>
        <v>Skilled trades occupations</v>
      </c>
      <c r="J78" s="11">
        <v>20.272330163151764</v>
      </c>
      <c r="K78" s="11">
        <v>16.483503279651327</v>
      </c>
      <c r="L78" s="11">
        <v>-3.7888268835004366</v>
      </c>
      <c r="M78" s="11">
        <v>6.7061598835257241</v>
      </c>
      <c r="N78" s="11">
        <v>2.9173330000252884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0.23266887704510036</v>
      </c>
      <c r="C79" s="11">
        <v>0.48013074164179703</v>
      </c>
      <c r="D79" s="11">
        <f t="shared" si="50"/>
        <v>0.24746186459669667</v>
      </c>
      <c r="E79" s="11">
        <v>0.18912862134784586</v>
      </c>
      <c r="F79" s="11">
        <f t="shared" si="51"/>
        <v>0.43659048594454253</v>
      </c>
      <c r="G79" s="200">
        <f t="shared" si="52"/>
        <v>4.0457584550557923E-2</v>
      </c>
      <c r="I79" s="11" t="str">
        <f t="shared" si="58"/>
        <v>Caring, leisure and other service occupations</v>
      </c>
      <c r="J79" s="11">
        <v>15.354484847911385</v>
      </c>
      <c r="K79" s="11">
        <v>18.02937444448612</v>
      </c>
      <c r="L79" s="11">
        <v>2.674889596574733</v>
      </c>
      <c r="M79" s="11">
        <v>9.4526661582659131</v>
      </c>
      <c r="N79" s="11">
        <v>12.127555754840646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9.912885240154036E-2</v>
      </c>
      <c r="C80" s="11">
        <v>0.16286481234522546</v>
      </c>
      <c r="D80" s="11">
        <f t="shared" ref="D80" si="59">C80-B80</f>
        <v>6.3735959943685097E-2</v>
      </c>
      <c r="E80" s="11">
        <v>7.4689134346981129E-2</v>
      </c>
      <c r="F80" s="11">
        <f t="shared" ref="F80" si="60">SUM(D80:E80)</f>
        <v>0.13842509429066624</v>
      </c>
      <c r="G80" s="200">
        <f t="shared" si="52"/>
        <v>3.8148886457797238E-2</v>
      </c>
      <c r="I80" s="11" t="str">
        <f t="shared" si="58"/>
        <v>Sales and customer service occupations</v>
      </c>
      <c r="J80" s="11">
        <v>15.328514549950349</v>
      </c>
      <c r="K80" s="11">
        <v>18.57942540518</v>
      </c>
      <c r="L80" s="11">
        <v>3.2509108552296535</v>
      </c>
      <c r="M80" s="11">
        <v>8.4640863659081873</v>
      </c>
      <c r="N80" s="11">
        <v>11.714997221137841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0.22128711708918863</v>
      </c>
      <c r="C81" s="11">
        <v>0.36317990917027171</v>
      </c>
      <c r="D81" s="11">
        <f t="shared" si="50"/>
        <v>0.14189279208108307</v>
      </c>
      <c r="E81" s="11">
        <v>0.17813521692832812</v>
      </c>
      <c r="F81" s="11">
        <f t="shared" si="51"/>
        <v>0.3200280090094112</v>
      </c>
      <c r="G81" s="200">
        <f t="shared" si="52"/>
        <v>4.0155845994620964E-2</v>
      </c>
      <c r="I81" s="11" t="str">
        <f t="shared" si="58"/>
        <v>Process, plant and machine operatives</v>
      </c>
      <c r="J81" s="11">
        <v>10.340932737085517</v>
      </c>
      <c r="K81" s="11">
        <v>10.076949272061412</v>
      </c>
      <c r="L81" s="11">
        <v>-0.2639834650241033</v>
      </c>
      <c r="M81" s="11">
        <v>4.3054517343450076</v>
      </c>
      <c r="N81" s="11">
        <v>4.0414682693209043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0.95862488584387873</v>
      </c>
      <c r="C82" s="11">
        <v>1.4086544905951566</v>
      </c>
      <c r="D82" s="11">
        <f t="shared" si="50"/>
        <v>0.45002960475127785</v>
      </c>
      <c r="E82" s="11">
        <v>0.80214860269286026</v>
      </c>
      <c r="F82" s="11">
        <f t="shared" si="51"/>
        <v>1.2521782074441381</v>
      </c>
      <c r="G82" s="200">
        <f t="shared" si="52"/>
        <v>4.1366620222073491E-2</v>
      </c>
      <c r="I82" s="11" t="str">
        <f t="shared" si="58"/>
        <v>Elementary occupations</v>
      </c>
      <c r="J82" s="11">
        <v>10.763173243621518</v>
      </c>
      <c r="K82" s="11">
        <v>9.9485734567238087</v>
      </c>
      <c r="L82" s="11">
        <v>-0.81459978689770929</v>
      </c>
      <c r="M82" s="11">
        <v>4.8293173135025027</v>
      </c>
      <c r="N82" s="11">
        <v>4.0147175266047928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0.19610858398678244</v>
      </c>
      <c r="C83" s="11">
        <v>0.24790528782650817</v>
      </c>
      <c r="D83" s="11">
        <f t="shared" ref="D83:D84" si="61">C83-B83</f>
        <v>5.1796703839725733E-2</v>
      </c>
      <c r="E83" s="11">
        <v>0.13467661227996067</v>
      </c>
      <c r="F83" s="11">
        <f t="shared" ref="F83:F84" si="62">SUM(D83:E83)</f>
        <v>0.1864733161196864</v>
      </c>
      <c r="G83" s="200">
        <f t="shared" si="52"/>
        <v>3.5467877719401741E-2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1.7480551831257497E-2</v>
      </c>
      <c r="C84" s="11">
        <v>2.3692510535355194E-2</v>
      </c>
      <c r="D84" s="11">
        <f t="shared" si="61"/>
        <v>6.2119587040976969E-3</v>
      </c>
      <c r="E84" s="11">
        <v>1.0756552851793291E-2</v>
      </c>
      <c r="F84" s="11">
        <f t="shared" si="62"/>
        <v>1.6968511555890988E-2</v>
      </c>
      <c r="G84" s="200">
        <f t="shared" si="52"/>
        <v>3.2486388653403031E-2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0.97778367585463155</v>
      </c>
      <c r="C85" s="11">
        <v>1.7083820783711774</v>
      </c>
      <c r="D85" s="11">
        <f t="shared" si="50"/>
        <v>0.73059840251654584</v>
      </c>
      <c r="E85" s="11">
        <v>0.76761067109519221</v>
      </c>
      <c r="F85" s="11">
        <f t="shared" si="51"/>
        <v>1.4982090736117382</v>
      </c>
      <c r="G85" s="200">
        <f t="shared" si="52"/>
        <v>3.9385655462723879E-2</v>
      </c>
      <c r="I85" s="11" t="str">
        <f>I74</f>
        <v>Managers, directors and senior officials</v>
      </c>
      <c r="J85" s="11">
        <f t="array" ref="J85:J93">MMULT(aggregation!$B$13:$AA$21,B210:B235)</f>
        <v>7.3715753281513985</v>
      </c>
      <c r="K85" s="11">
        <f t="array" ref="K85:K93">MMULT(aggregation!$B$13:$AA$21,C210:C235)</f>
        <v>6.4946723606067724</v>
      </c>
      <c r="L85" s="11">
        <f t="array" ref="L85:L93">MMULT(aggregation!$B$13:$AA$21,D210:D235)</f>
        <v>-0.8769029675446256</v>
      </c>
      <c r="M85" s="11">
        <f t="array" ref="M85:M93">MMULT(aggregation!$B$13:$AA$21,E210:E235)</f>
        <v>3.1416108501529258</v>
      </c>
      <c r="N85" s="11">
        <f t="array" ref="N85:N93">MMULT(aggregation!$B$13:$AA$21,F210:F235)</f>
        <v>2.2647078826083002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0.27295961080279685</v>
      </c>
      <c r="C86" s="11">
        <v>0.50437413999714464</v>
      </c>
      <c r="D86" s="11">
        <f t="shared" si="50"/>
        <v>0.2314145291943478</v>
      </c>
      <c r="E86" s="11">
        <v>0.22356895572012989</v>
      </c>
      <c r="F86" s="11">
        <f t="shared" si="51"/>
        <v>0.45498348491447771</v>
      </c>
      <c r="G86" s="200">
        <f t="shared" si="52"/>
        <v>4.0694014204901041E-2</v>
      </c>
      <c r="I86" s="11" t="str">
        <f>I75</f>
        <v>Professional occupations</v>
      </c>
      <c r="J86" s="11">
        <v>8.8311553534870821</v>
      </c>
      <c r="K86" s="11">
        <v>8.3832317511431089</v>
      </c>
      <c r="L86" s="11">
        <v>-0.44792360234397455</v>
      </c>
      <c r="M86" s="11">
        <v>3.2902220908802295</v>
      </c>
      <c r="N86" s="11">
        <v>2.8422984885362546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0.1474795073148199</v>
      </c>
      <c r="C87" s="11">
        <v>0.3194024328795938</v>
      </c>
      <c r="D87" s="11">
        <f t="shared" ref="D87:D88" si="63">C87-B87</f>
        <v>0.1719229255647739</v>
      </c>
      <c r="E87" s="11">
        <v>0.13228236184437792</v>
      </c>
      <c r="F87" s="11">
        <f t="shared" ref="F87:F88" si="64">SUM(D87:E87)</f>
        <v>0.30420528740915181</v>
      </c>
      <c r="G87" s="200">
        <f t="shared" si="52"/>
        <v>4.3607334944218312E-2</v>
      </c>
      <c r="I87" s="11" t="str">
        <f>I76</f>
        <v>Associate professional occupations</v>
      </c>
      <c r="J87" s="11">
        <v>9.3802599704218892</v>
      </c>
      <c r="K87" s="11">
        <v>8.321489830284257</v>
      </c>
      <c r="L87" s="11">
        <v>-1.0587701401376319</v>
      </c>
      <c r="M87" s="11">
        <v>3.3910692192359373</v>
      </c>
      <c r="N87" s="11">
        <v>2.3322990790983051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0.18250891430526076</v>
      </c>
      <c r="C88" s="11">
        <v>0.38566783755394157</v>
      </c>
      <c r="D88" s="11">
        <f t="shared" si="63"/>
        <v>0.20315892324868082</v>
      </c>
      <c r="E88" s="11">
        <v>0.19044745693819712</v>
      </c>
      <c r="F88" s="11">
        <f t="shared" si="64"/>
        <v>0.39360638018687794</v>
      </c>
      <c r="G88" s="200">
        <f t="shared" si="52"/>
        <v>4.8797386832661438E-2</v>
      </c>
      <c r="I88" s="11" t="str">
        <f>I77</f>
        <v>Administrative and secretarial occupations</v>
      </c>
      <c r="J88" s="11">
        <v>13.096378619836051</v>
      </c>
      <c r="K88" s="11">
        <v>8.3331896566733565</v>
      </c>
      <c r="L88" s="11">
        <v>-4.763188963162694</v>
      </c>
      <c r="M88" s="11">
        <v>4.4221157397361885</v>
      </c>
      <c r="N88" s="11">
        <v>-0.34107322342650526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4.2429138939162808E-2</v>
      </c>
      <c r="C89" s="11">
        <v>0.1813903355671988</v>
      </c>
      <c r="D89" s="11">
        <f t="shared" si="50"/>
        <v>0.13896119662803599</v>
      </c>
      <c r="E89" s="11">
        <v>7.1960822786602652E-2</v>
      </c>
      <c r="F89" s="11">
        <f t="shared" si="51"/>
        <v>0.21092201941463865</v>
      </c>
      <c r="G89" s="200">
        <f t="shared" si="52"/>
        <v>6.8353342481501711E-2</v>
      </c>
      <c r="I89" s="11" t="str">
        <f t="shared" ref="I89:I93" si="65">I78</f>
        <v>Skilled trades occupations</v>
      </c>
      <c r="J89" s="11">
        <v>13.874051454663551</v>
      </c>
      <c r="K89" s="11">
        <v>13.457356891285977</v>
      </c>
      <c r="L89" s="11">
        <v>-0.41669456337757382</v>
      </c>
      <c r="M89" s="11">
        <v>5.622118917190301</v>
      </c>
      <c r="N89" s="11">
        <v>5.2054243538127265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0.82932411038598297</v>
      </c>
      <c r="C90" s="11">
        <v>1.4840670523086941</v>
      </c>
      <c r="D90" s="11">
        <f t="shared" ref="D90" si="66">C90-B90</f>
        <v>0.6547429419227111</v>
      </c>
      <c r="E90" s="11">
        <v>0.70085205954975716</v>
      </c>
      <c r="F90" s="11">
        <f t="shared" ref="F90" si="67">SUM(D90:E90)</f>
        <v>1.3555950014724683</v>
      </c>
      <c r="G90" s="200">
        <f t="shared" ref="G90:G91" si="68">IF(B90&gt;0,(1+(E90/B90))^(1/($C$6-$B$6))-1,0)</f>
        <v>4.1680360471333389E-2</v>
      </c>
      <c r="I90" s="11" t="str">
        <f t="shared" si="65"/>
        <v>Caring, leisure and other service occupations</v>
      </c>
      <c r="J90" s="11">
        <v>11.485992617405618</v>
      </c>
      <c r="K90" s="11">
        <v>7.0067335186575193</v>
      </c>
      <c r="L90" s="11">
        <v>-4.4792590987480976</v>
      </c>
      <c r="M90" s="11">
        <v>4.2541084621277037</v>
      </c>
      <c r="N90" s="11">
        <v>-0.22515063662039395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39.987641009941122</v>
      </c>
      <c r="C91" s="11">
        <f t="shared" ref="C91:F91" si="69">SUM(C65:C90)</f>
        <v>57.873738937037658</v>
      </c>
      <c r="D91" s="11">
        <f t="shared" si="69"/>
        <v>17.886097927096536</v>
      </c>
      <c r="E91" s="11">
        <f t="shared" si="69"/>
        <v>27.396625579101347</v>
      </c>
      <c r="F91" s="11">
        <f t="shared" si="69"/>
        <v>45.28272350619789</v>
      </c>
      <c r="G91" s="200">
        <f t="shared" si="68"/>
        <v>3.5401638926746193E-2</v>
      </c>
      <c r="I91" s="11" t="str">
        <f t="shared" si="65"/>
        <v>Sales and customer service occupations</v>
      </c>
      <c r="J91" s="11">
        <v>14.533667242912978</v>
      </c>
      <c r="K91" s="11">
        <v>11.225057852674839</v>
      </c>
      <c r="L91" s="11">
        <v>-3.3086093902381384</v>
      </c>
      <c r="M91" s="11">
        <v>6.1527929629061129</v>
      </c>
      <c r="N91" s="11">
        <v>2.8441835726679745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12.096709052666874</v>
      </c>
      <c r="K92" s="11">
        <v>12.923947974659958</v>
      </c>
      <c r="L92" s="11">
        <v>0.82723892199308402</v>
      </c>
      <c r="M92" s="11">
        <v>5.8281980042719201</v>
      </c>
      <c r="N92" s="11">
        <v>6.6554369262650042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17.785534539875989</v>
      </c>
      <c r="K93" s="11">
        <v>17.760552203097568</v>
      </c>
      <c r="L93" s="11">
        <v>-2.4982336778422543E-2</v>
      </c>
      <c r="M93" s="11">
        <v>7.8676165889708169</v>
      </c>
      <c r="N93" s="11">
        <v>7.8426342521923953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6.3931782441860072</v>
      </c>
      <c r="C94" s="11">
        <v>7.3253185171512545</v>
      </c>
      <c r="D94" s="11">
        <f>C94-B94</f>
        <v>0.93214027296524726</v>
      </c>
      <c r="E94" s="11">
        <v>3.8884383964260678</v>
      </c>
      <c r="F94" s="11">
        <f>SUM(D94:E94)</f>
        <v>4.8205786693913151</v>
      </c>
      <c r="G94" s="200">
        <f>IF(B94&gt;0,(1+(E94/B94))^(1/($C$6-$B$6))-1,0)</f>
        <v>3.2182059480173164E-2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2.953283527193086</v>
      </c>
      <c r="C95" s="11">
        <v>4.1248140146529311</v>
      </c>
      <c r="D95" s="11">
        <f t="shared" ref="D95:D118" si="72">C95-B95</f>
        <v>1.1715304874598451</v>
      </c>
      <c r="E95" s="11">
        <v>2.3866939089276649</v>
      </c>
      <c r="F95" s="11">
        <f t="shared" ref="F95:F118" si="73">SUM(D95:E95)</f>
        <v>3.55822439638751</v>
      </c>
      <c r="G95" s="200">
        <f t="shared" ref="G95:G120" si="74">IF(B95&gt;0,(1+(E95/B95))^(1/($C$6-$B$6))-1,0)</f>
        <v>4.0276893090267274E-2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6.6730758946435724</v>
      </c>
      <c r="C96" s="11">
        <v>9.0979222393908117</v>
      </c>
      <c r="D96" s="11">
        <f t="shared" si="72"/>
        <v>2.4248463447472393</v>
      </c>
      <c r="E96" s="11">
        <v>3.3046362438232575</v>
      </c>
      <c r="F96" s="11">
        <f t="shared" si="73"/>
        <v>5.7294825885704963</v>
      </c>
      <c r="G96" s="200">
        <f t="shared" si="74"/>
        <v>2.7181038258060397E-2</v>
      </c>
      <c r="I96" s="11" t="str">
        <f>I85</f>
        <v>Managers, directors and senior officials</v>
      </c>
      <c r="J96" s="11">
        <f t="array" ref="J96:J104">MMULT(aggregation!$B$13:$AA$21,B239:B264)</f>
        <v>3.7173378308353859</v>
      </c>
      <c r="K96" s="11">
        <f t="array" ref="K96:K104">MMULT(aggregation!$B$13:$AA$21,C239:C264)</f>
        <v>2.4366354985691707</v>
      </c>
      <c r="L96" s="11">
        <f t="array" ref="L96:L104">MMULT(aggregation!$B$13:$AA$21,D239:D264)</f>
        <v>-1.2807023322662152</v>
      </c>
      <c r="M96" s="11">
        <f t="array" ref="M96:M104">MMULT(aggregation!$B$13:$AA$21,E239:E264)</f>
        <v>1.393567402927069</v>
      </c>
      <c r="N96" s="11">
        <f t="array" ref="N96:N104">MMULT(aggregation!$B$13:$AA$21,F239:F264)</f>
        <v>0.11286507066085383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11.122749387389629</v>
      </c>
      <c r="C97" s="11">
        <v>14.429275766978909</v>
      </c>
      <c r="D97" s="11">
        <f t="shared" si="72"/>
        <v>3.3065263795892808</v>
      </c>
      <c r="E97" s="11">
        <v>7.4410261933861204</v>
      </c>
      <c r="F97" s="11">
        <f t="shared" si="73"/>
        <v>10.747552572975401</v>
      </c>
      <c r="G97" s="200">
        <f t="shared" si="74"/>
        <v>3.4737710852756898E-2</v>
      </c>
      <c r="I97" s="11" t="str">
        <f>I86</f>
        <v>Professional occupations</v>
      </c>
      <c r="J97" s="11">
        <v>3.982513725387264</v>
      </c>
      <c r="K97" s="11">
        <v>2.7534493713007535</v>
      </c>
      <c r="L97" s="11">
        <v>-1.2290643540865103</v>
      </c>
      <c r="M97" s="11">
        <v>1.2651512313011521</v>
      </c>
      <c r="N97" s="11">
        <v>3.6086877214641905E-2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6.2641927642000326</v>
      </c>
      <c r="C98" s="11">
        <v>5.7043171295693149</v>
      </c>
      <c r="D98" s="11">
        <f t="shared" ref="D98" si="75">C98-B98</f>
        <v>-0.55987563463071766</v>
      </c>
      <c r="E98" s="11">
        <v>2.7768515799069449</v>
      </c>
      <c r="F98" s="11">
        <f t="shared" ref="F98" si="76">SUM(D98:E98)</f>
        <v>2.2169759452762272</v>
      </c>
      <c r="G98" s="200">
        <f t="shared" si="74"/>
        <v>2.4763305094201327E-2</v>
      </c>
      <c r="I98" s="11" t="str">
        <f>I87</f>
        <v>Associate professional occupations</v>
      </c>
      <c r="J98" s="11">
        <v>4.1522908686970155</v>
      </c>
      <c r="K98" s="11">
        <v>2.5128522111710447</v>
      </c>
      <c r="L98" s="11">
        <v>-1.6394386575259716</v>
      </c>
      <c r="M98" s="11">
        <v>1.2280710876072769</v>
      </c>
      <c r="N98" s="11">
        <v>-0.4113675699186945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8.6441282500599712</v>
      </c>
      <c r="C99" s="11">
        <v>10.694772801430128</v>
      </c>
      <c r="D99" s="11">
        <f t="shared" si="72"/>
        <v>2.0506445513701568</v>
      </c>
      <c r="E99" s="11">
        <v>5.0610155896015039</v>
      </c>
      <c r="F99" s="11">
        <f t="shared" si="73"/>
        <v>7.1116601409716607</v>
      </c>
      <c r="G99" s="200">
        <f t="shared" si="74"/>
        <v>3.1202980863170859E-2</v>
      </c>
      <c r="I99" s="11" t="str">
        <f>I88</f>
        <v>Administrative and secretarial occupations</v>
      </c>
      <c r="J99" s="11">
        <v>5.6608541270372568</v>
      </c>
      <c r="K99" s="11">
        <v>1.3421257614694051</v>
      </c>
      <c r="L99" s="11">
        <v>-4.3187283655678517</v>
      </c>
      <c r="M99" s="11">
        <v>1.226622727782094</v>
      </c>
      <c r="N99" s="11">
        <v>-3.0921056377857576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2.1085057853084481</v>
      </c>
      <c r="C100" s="11">
        <v>2.3624440186414724</v>
      </c>
      <c r="D100" s="11">
        <f t="shared" si="72"/>
        <v>0.25393823333302423</v>
      </c>
      <c r="E100" s="11">
        <v>0.98144526764576634</v>
      </c>
      <c r="F100" s="11">
        <f t="shared" si="73"/>
        <v>1.2353835009787906</v>
      </c>
      <c r="G100" s="200">
        <f t="shared" si="74"/>
        <v>2.5805728952885021E-2</v>
      </c>
      <c r="I100" s="11" t="str">
        <f t="shared" ref="I100:I104" si="77">I89</f>
        <v>Skilled trades occupations</v>
      </c>
      <c r="J100" s="11">
        <v>5.4360867086510218</v>
      </c>
      <c r="K100" s="11">
        <v>3.7105253319490741</v>
      </c>
      <c r="L100" s="11">
        <v>-1.725561376701948</v>
      </c>
      <c r="M100" s="11">
        <v>1.9306573555926343</v>
      </c>
      <c r="N100" s="11">
        <v>0.20509597889068643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3.2124045820987304</v>
      </c>
      <c r="C101" s="11">
        <v>8.1169856940428566</v>
      </c>
      <c r="D101" s="11">
        <f t="shared" si="72"/>
        <v>4.9045811119441263</v>
      </c>
      <c r="E101" s="11">
        <v>4.0948379236291483</v>
      </c>
      <c r="F101" s="11">
        <f t="shared" si="73"/>
        <v>8.9994190355732755</v>
      </c>
      <c r="G101" s="200">
        <f t="shared" si="74"/>
        <v>5.6318499142645528E-2</v>
      </c>
      <c r="I101" s="11" t="str">
        <f t="shared" si="77"/>
        <v>Caring, leisure and other service occupations</v>
      </c>
      <c r="J101" s="11">
        <v>2.9374116570296693</v>
      </c>
      <c r="K101" s="11">
        <v>1.6557881352655357</v>
      </c>
      <c r="L101" s="11">
        <v>-1.2816235217641336</v>
      </c>
      <c r="M101" s="11">
        <v>0.82650174462600368</v>
      </c>
      <c r="N101" s="11">
        <v>-0.45512177713813012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1.5717975147645868</v>
      </c>
      <c r="C102" s="11">
        <v>2.0029827799440079</v>
      </c>
      <c r="D102" s="11">
        <f t="shared" si="72"/>
        <v>0.43118526517942102</v>
      </c>
      <c r="E102" s="11">
        <v>0.74252429629851746</v>
      </c>
      <c r="F102" s="11">
        <f t="shared" si="73"/>
        <v>1.1737095614779385</v>
      </c>
      <c r="G102" s="200">
        <f t="shared" si="74"/>
        <v>2.6128641849341161E-2</v>
      </c>
      <c r="I102" s="11" t="str">
        <f t="shared" si="77"/>
        <v>Sales and customer service occupations</v>
      </c>
      <c r="J102" s="11">
        <v>7.5570859650542612</v>
      </c>
      <c r="K102" s="11">
        <v>3.5487155303295479</v>
      </c>
      <c r="L102" s="11">
        <v>-4.0083704347247133</v>
      </c>
      <c r="M102" s="11">
        <v>2.2112306360720471</v>
      </c>
      <c r="N102" s="11">
        <v>-1.7971397986526665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2.1050311039145502</v>
      </c>
      <c r="C103" s="11">
        <v>2.131649273695885</v>
      </c>
      <c r="D103" s="11">
        <f t="shared" ref="D103:D104" si="78">C103-B103</f>
        <v>2.6618169781334799E-2</v>
      </c>
      <c r="E103" s="11">
        <v>1.0142952220724497</v>
      </c>
      <c r="F103" s="11">
        <f t="shared" ref="F103:F104" si="79">SUM(D103:E103)</f>
        <v>1.0409133918537845</v>
      </c>
      <c r="G103" s="200">
        <f t="shared" si="74"/>
        <v>2.6565865909185193E-2</v>
      </c>
      <c r="I103" s="11" t="str">
        <f t="shared" si="77"/>
        <v>Process, plant and machine operatives</v>
      </c>
      <c r="J103" s="11">
        <v>6.6849033229512251</v>
      </c>
      <c r="K103" s="11">
        <v>3.4280105220418413</v>
      </c>
      <c r="L103" s="11">
        <v>-3.2568928009093843</v>
      </c>
      <c r="M103" s="11">
        <v>2.233120626213382</v>
      </c>
      <c r="N103" s="11">
        <v>-1.0237721746960022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5.1998729869408145</v>
      </c>
      <c r="C104" s="11">
        <v>6.2014849469418341</v>
      </c>
      <c r="D104" s="11">
        <f t="shared" si="78"/>
        <v>1.0016119600010196</v>
      </c>
      <c r="E104" s="11">
        <v>2.9568697172464087</v>
      </c>
      <c r="F104" s="11">
        <f t="shared" si="79"/>
        <v>3.9584816772474283</v>
      </c>
      <c r="G104" s="200">
        <f t="shared" si="74"/>
        <v>3.0469009274154413E-2</v>
      </c>
      <c r="I104" s="11" t="str">
        <f t="shared" si="77"/>
        <v>Elementary occupations</v>
      </c>
      <c r="J104" s="11">
        <v>12.297720474206562</v>
      </c>
      <c r="K104" s="11">
        <v>9.1594607224734368</v>
      </c>
      <c r="L104" s="11">
        <v>-3.1382597517331261</v>
      </c>
      <c r="M104" s="11">
        <v>4.5188248833083922</v>
      </c>
      <c r="N104" s="11">
        <v>1.3805651315752665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8.1703174044609916</v>
      </c>
      <c r="C105" s="11">
        <v>11.780954942010693</v>
      </c>
      <c r="D105" s="11">
        <f t="shared" si="72"/>
        <v>3.6106375375497013</v>
      </c>
      <c r="E105" s="11">
        <v>5.9729501243620708</v>
      </c>
      <c r="F105" s="11">
        <f t="shared" si="73"/>
        <v>9.5835876619117712</v>
      </c>
      <c r="G105" s="200">
        <f t="shared" si="74"/>
        <v>3.7259422164051204E-2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1.2303392026344988</v>
      </c>
      <c r="C106" s="11">
        <v>2.5610854395021683</v>
      </c>
      <c r="D106" s="11">
        <f t="shared" si="72"/>
        <v>1.3307462368676695</v>
      </c>
      <c r="E106" s="11">
        <v>1.1098935496274001</v>
      </c>
      <c r="F106" s="11">
        <f t="shared" si="73"/>
        <v>2.4406397864950695</v>
      </c>
      <c r="G106" s="200">
        <f t="shared" si="74"/>
        <v>4.3795962723637061E-2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0.40513952390525071</v>
      </c>
      <c r="C107" s="11">
        <v>0.61794079712544525</v>
      </c>
      <c r="D107" s="11">
        <f t="shared" si="72"/>
        <v>0.21280127322019454</v>
      </c>
      <c r="E107" s="11">
        <v>0.35613987178001771</v>
      </c>
      <c r="F107" s="11">
        <f t="shared" si="73"/>
        <v>0.5689411450002122</v>
      </c>
      <c r="G107" s="200">
        <f t="shared" si="74"/>
        <v>4.2947940425164921E-2</v>
      </c>
      <c r="I107" s="11" t="str">
        <f>I96</f>
        <v>Managers, directors and senior officials</v>
      </c>
      <c r="J107" s="11">
        <f t="array" ref="J107:J115">MMULT(aggregation!$B$13:$AA$21,B268:B293)</f>
        <v>1.1095179571352007</v>
      </c>
      <c r="K107" s="11">
        <f t="array" ref="K107:K115">MMULT(aggregation!$B$13:$AA$21,C268:C293)</f>
        <v>1.0663534122663478</v>
      </c>
      <c r="L107" s="11">
        <f t="array" ref="L107:L115">MMULT(aggregation!$B$13:$AA$21,D268:D293)</f>
        <v>-4.3164544868853016E-2</v>
      </c>
      <c r="M107" s="11">
        <f t="array" ref="M107:M115">MMULT(aggregation!$B$13:$AA$21,E268:E293)</f>
        <v>0.39558794230468242</v>
      </c>
      <c r="N107" s="11">
        <f t="array" ref="N107:N115">MMULT(aggregation!$B$13:$AA$21,F268:F293)</f>
        <v>0.3524233974358294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0.69999891375234879</v>
      </c>
      <c r="C108" s="11">
        <v>0.92499492094313662</v>
      </c>
      <c r="D108" s="11">
        <f t="shared" si="72"/>
        <v>0.22499600719078783</v>
      </c>
      <c r="E108" s="11">
        <v>0.41118127910380498</v>
      </c>
      <c r="F108" s="11">
        <f t="shared" si="73"/>
        <v>0.6361772862945928</v>
      </c>
      <c r="G108" s="200">
        <f t="shared" si="74"/>
        <v>3.1286046462367212E-2</v>
      </c>
      <c r="I108" s="11" t="str">
        <f>I97</f>
        <v>Professional occupations</v>
      </c>
      <c r="J108" s="11">
        <v>0.94608449898543245</v>
      </c>
      <c r="K108" s="11">
        <v>1.1110681889544087</v>
      </c>
      <c r="L108" s="11">
        <v>0.16498368996897628</v>
      </c>
      <c r="M108" s="11">
        <v>0.39494657925358601</v>
      </c>
      <c r="N108" s="11">
        <v>0.55993026922256228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0.32793025563081307</v>
      </c>
      <c r="C109" s="11">
        <v>0.35354639473614063</v>
      </c>
      <c r="D109" s="11">
        <f t="shared" ref="D109" si="80">C109-B109</f>
        <v>2.5616139105327562E-2</v>
      </c>
      <c r="E109" s="11">
        <v>0.18582143627068357</v>
      </c>
      <c r="F109" s="11">
        <f t="shared" ref="F109" si="81">SUM(D109:E109)</f>
        <v>0.21143757537601113</v>
      </c>
      <c r="G109" s="200">
        <f t="shared" si="74"/>
        <v>3.0381656503173593E-2</v>
      </c>
      <c r="I109" s="11" t="str">
        <f>I98</f>
        <v>Associate professional occupations</v>
      </c>
      <c r="J109" s="11">
        <v>0.92617442972559072</v>
      </c>
      <c r="K109" s="11">
        <v>0.98410008211444422</v>
      </c>
      <c r="L109" s="11">
        <v>5.792565238885336E-2</v>
      </c>
      <c r="M109" s="11">
        <v>0.33613136107531871</v>
      </c>
      <c r="N109" s="11">
        <v>0.39405701346417199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0.63592264758601247</v>
      </c>
      <c r="C110" s="11">
        <v>1.0202742193136041</v>
      </c>
      <c r="D110" s="11">
        <f t="shared" si="72"/>
        <v>0.3843515717275916</v>
      </c>
      <c r="E110" s="11">
        <v>0.51670847089583627</v>
      </c>
      <c r="F110" s="11">
        <f t="shared" si="73"/>
        <v>0.90106004262342787</v>
      </c>
      <c r="G110" s="200">
        <f t="shared" si="74"/>
        <v>4.044486201718045E-2</v>
      </c>
      <c r="I110" s="11" t="str">
        <f>I99</f>
        <v>Administrative and secretarial occupations</v>
      </c>
      <c r="J110" s="11">
        <v>1.7076168754533214</v>
      </c>
      <c r="K110" s="11">
        <v>1.577290335894737</v>
      </c>
      <c r="L110" s="11">
        <v>-0.13032653955858448</v>
      </c>
      <c r="M110" s="11">
        <v>0.67613427269917081</v>
      </c>
      <c r="N110" s="11">
        <v>0.54580773314058628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3.598941672918694</v>
      </c>
      <c r="C111" s="11">
        <v>5.2620049369125006</v>
      </c>
      <c r="D111" s="11">
        <f>C111-B111</f>
        <v>1.6630632639938066</v>
      </c>
      <c r="E111" s="11">
        <v>2.9752299703526548</v>
      </c>
      <c r="F111" s="11">
        <f>SUM(D111:E111)</f>
        <v>4.6382932343464613</v>
      </c>
      <c r="G111" s="200">
        <f t="shared" si="74"/>
        <v>4.0984865172271734E-2</v>
      </c>
      <c r="I111" s="11" t="str">
        <f t="shared" ref="I111:I115" si="82">I100</f>
        <v>Skilled trades occupations</v>
      </c>
      <c r="J111" s="11">
        <v>2.7361333004216375</v>
      </c>
      <c r="K111" s="11">
        <v>1.1254141960496682</v>
      </c>
      <c r="L111" s="11">
        <v>-1.6107191043719697</v>
      </c>
      <c r="M111" s="11">
        <v>0.64456170295855542</v>
      </c>
      <c r="N111" s="11">
        <v>-0.96615740141341422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0.99543390402757359</v>
      </c>
      <c r="C112" s="11">
        <v>1.4490447323029823</v>
      </c>
      <c r="D112" s="11">
        <f t="shared" ref="D112:D113" si="83">C112-B112</f>
        <v>0.45361082827540866</v>
      </c>
      <c r="E112" s="11">
        <v>0.7686157745449731</v>
      </c>
      <c r="F112" s="11">
        <f t="shared" ref="F112:F113" si="84">SUM(D112:E112)</f>
        <v>1.2222266028203816</v>
      </c>
      <c r="G112" s="200">
        <f t="shared" si="74"/>
        <v>3.8882806739270137E-2</v>
      </c>
      <c r="I112" s="11" t="str">
        <f t="shared" si="82"/>
        <v>Caring, leisure and other service occupations</v>
      </c>
      <c r="J112" s="11">
        <v>0.97402581365940943</v>
      </c>
      <c r="K112" s="11">
        <v>0.68817481248232393</v>
      </c>
      <c r="L112" s="11">
        <v>-0.28585100117708562</v>
      </c>
      <c r="M112" s="11">
        <v>0.25222885749157958</v>
      </c>
      <c r="N112" s="11">
        <v>-3.3622143685506041E-2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9.4554449163903709E-2</v>
      </c>
      <c r="C113" s="11">
        <v>0.13530284867998585</v>
      </c>
      <c r="D113" s="11">
        <f t="shared" si="83"/>
        <v>4.074839951608214E-2</v>
      </c>
      <c r="E113" s="11">
        <v>7.8133891591056312E-2</v>
      </c>
      <c r="F113" s="11">
        <f t="shared" si="84"/>
        <v>0.11888229110713845</v>
      </c>
      <c r="G113" s="200">
        <f t="shared" si="74"/>
        <v>4.0971253295020604E-2</v>
      </c>
      <c r="I113" s="11" t="str">
        <f t="shared" si="82"/>
        <v>Sales and customer service occupations</v>
      </c>
      <c r="J113" s="11">
        <v>2.831895866741287</v>
      </c>
      <c r="K113" s="11">
        <v>1.4617017337693923</v>
      </c>
      <c r="L113" s="11">
        <v>-1.3701941329718947</v>
      </c>
      <c r="M113" s="11">
        <v>0.71846299785822831</v>
      </c>
      <c r="N113" s="11">
        <v>-0.65173113511366632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4.7126640315765567</v>
      </c>
      <c r="C114" s="11">
        <v>7.6001921496317637</v>
      </c>
      <c r="D114" s="11">
        <f t="shared" si="72"/>
        <v>2.887528118055207</v>
      </c>
      <c r="E114" s="11">
        <v>3.7052378899308183</v>
      </c>
      <c r="F114" s="11">
        <f t="shared" si="73"/>
        <v>6.5927660079860253</v>
      </c>
      <c r="G114" s="200">
        <f t="shared" si="74"/>
        <v>3.9431383800236919E-2</v>
      </c>
      <c r="I114" s="11" t="str">
        <f t="shared" si="82"/>
        <v>Process, plant and machine operatives</v>
      </c>
      <c r="J114" s="11">
        <v>3.4622553638233948</v>
      </c>
      <c r="K114" s="11">
        <v>0.820226155694188</v>
      </c>
      <c r="L114" s="11">
        <v>-2.6420292081292067</v>
      </c>
      <c r="M114" s="11">
        <v>0.64954115869746876</v>
      </c>
      <c r="N114" s="11">
        <v>-1.9924880494317381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1.3167507010027355</v>
      </c>
      <c r="C115" s="11">
        <v>2.0845560594853936</v>
      </c>
      <c r="D115" s="11">
        <f t="shared" si="72"/>
        <v>0.76780535848265807</v>
      </c>
      <c r="E115" s="11">
        <v>0.92113466901113905</v>
      </c>
      <c r="F115" s="11">
        <f t="shared" si="73"/>
        <v>1.6889400274937971</v>
      </c>
      <c r="G115" s="200">
        <f t="shared" si="74"/>
        <v>3.5990131762365429E-2</v>
      </c>
      <c r="I115" s="11" t="str">
        <f t="shared" si="82"/>
        <v>Elementary occupations</v>
      </c>
      <c r="J115" s="11">
        <v>4.6779814932179553</v>
      </c>
      <c r="K115" s="11">
        <v>2.5579811879806629</v>
      </c>
      <c r="L115" s="11">
        <v>-2.1200003052372929</v>
      </c>
      <c r="M115" s="11">
        <v>1.0833597991390185</v>
      </c>
      <c r="N115" s="11">
        <v>-1.0366405060982744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0.44409589440882885</v>
      </c>
      <c r="C116" s="11">
        <v>0.93187803325646379</v>
      </c>
      <c r="D116" s="11">
        <f t="shared" ref="D116:D117" si="85">C116-B116</f>
        <v>0.48778213884763494</v>
      </c>
      <c r="E116" s="11">
        <v>0.37208171467006285</v>
      </c>
      <c r="F116" s="11">
        <f t="shared" ref="F116:F117" si="86">SUM(D116:E116)</f>
        <v>0.85986385351769778</v>
      </c>
      <c r="G116" s="200">
        <f t="shared" si="74"/>
        <v>4.1407084720679999E-2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0.69061154447705542</v>
      </c>
      <c r="C117" s="11">
        <v>1.0789745086424261</v>
      </c>
      <c r="D117" s="11">
        <f t="shared" si="85"/>
        <v>0.38836296416537064</v>
      </c>
      <c r="E117" s="11">
        <v>0.5984447541679796</v>
      </c>
      <c r="F117" s="11">
        <f t="shared" si="86"/>
        <v>0.98680771833335024</v>
      </c>
      <c r="G117" s="200">
        <f t="shared" si="74"/>
        <v>4.2483532552292536E-2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0.20426378797180531</v>
      </c>
      <c r="C118" s="11">
        <v>0.83099806377235208</v>
      </c>
      <c r="D118" s="11">
        <f t="shared" si="72"/>
        <v>0.62673427580054675</v>
      </c>
      <c r="E118" s="11">
        <v>0.41374891242284256</v>
      </c>
      <c r="F118" s="11">
        <f t="shared" si="73"/>
        <v>1.0404831882233894</v>
      </c>
      <c r="G118" s="200">
        <f t="shared" si="74"/>
        <v>7.6598411229858554E-2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2.9751965122824795</v>
      </c>
      <c r="C119" s="11">
        <v>4.2057898256328539</v>
      </c>
      <c r="D119" s="11">
        <f t="shared" ref="D119" si="87">C119-B119</f>
        <v>1.2305933133503744</v>
      </c>
      <c r="E119" s="11">
        <v>2.3227714924614808</v>
      </c>
      <c r="F119" s="11">
        <f t="shared" ref="F119" si="88">SUM(D119:E119)</f>
        <v>3.5533648058118552</v>
      </c>
      <c r="G119" s="200">
        <f t="shared" si="74"/>
        <v>3.9217005935871851E-2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82.750380486498983</v>
      </c>
      <c r="C120" s="11">
        <f t="shared" ref="C120:F120" si="89">SUM(C94:C119)</f>
        <v>113.02950505438731</v>
      </c>
      <c r="D120" s="11">
        <f t="shared" si="89"/>
        <v>30.279124567888342</v>
      </c>
      <c r="E120" s="11">
        <f t="shared" si="89"/>
        <v>55.356728140156676</v>
      </c>
      <c r="F120" s="11">
        <f t="shared" si="89"/>
        <v>85.635852708045022</v>
      </c>
      <c r="G120" s="200">
        <f t="shared" si="74"/>
        <v>3.4736420485820707E-2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1.5451992701779873</v>
      </c>
      <c r="C123" s="11">
        <v>1.5691089650346486</v>
      </c>
      <c r="D123" s="11">
        <f>C123-B123</f>
        <v>2.3909694856661279E-2</v>
      </c>
      <c r="E123" s="11">
        <v>0.79647719054540378</v>
      </c>
      <c r="F123" s="11">
        <f>SUM(D123:E123)</f>
        <v>0.82038688540206506</v>
      </c>
      <c r="G123" s="200">
        <f>IF(B123&gt;0,(1+(E123/B123))^(1/($C$6-$B$6))-1,0)</f>
        <v>2.810189520580586E-2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1.0657822075102696</v>
      </c>
      <c r="C124" s="11">
        <v>1.360708587454025</v>
      </c>
      <c r="D124" s="11">
        <f t="shared" ref="D124:D139" si="92">C124-B124</f>
        <v>0.29492637994375537</v>
      </c>
      <c r="E124" s="11">
        <v>0.75727008634585302</v>
      </c>
      <c r="F124" s="11">
        <f t="shared" ref="F124:F131" si="93">SUM(D124:E124)</f>
        <v>1.0521964662896084</v>
      </c>
      <c r="G124" s="200">
        <f t="shared" ref="G124:G147" si="94">IF(B124&gt;0,(1+(E124/B124))^(1/($C$6-$B$6))-1,0)</f>
        <v>3.6434936844051524E-2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0.71813197768352577</v>
      </c>
      <c r="C125" s="11">
        <v>1.0031752738739328</v>
      </c>
      <c r="D125" s="11">
        <f t="shared" si="92"/>
        <v>0.28504329619040703</v>
      </c>
      <c r="E125" s="11">
        <v>0.34578505881049543</v>
      </c>
      <c r="F125" s="11">
        <f t="shared" si="93"/>
        <v>0.6308283550009024</v>
      </c>
      <c r="G125" s="200">
        <f t="shared" si="94"/>
        <v>2.655029743302828E-2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3.633808547317241</v>
      </c>
      <c r="C126" s="11">
        <v>0.57150082307210759</v>
      </c>
      <c r="D126" s="11">
        <f t="shared" si="92"/>
        <v>-3.0623077242451333</v>
      </c>
      <c r="E126" s="11">
        <v>0.63240530345971169</v>
      </c>
      <c r="F126" s="11">
        <f t="shared" si="93"/>
        <v>-2.4299024207854218</v>
      </c>
      <c r="G126" s="200">
        <f t="shared" si="94"/>
        <v>1.0753774819101336E-2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0.33302338347027921</v>
      </c>
      <c r="C127" s="11">
        <v>0.14970038148580822</v>
      </c>
      <c r="D127" s="11">
        <f t="shared" si="92"/>
        <v>-0.18332300198447099</v>
      </c>
      <c r="E127" s="11">
        <v>4.3759946363838606E-2</v>
      </c>
      <c r="F127" s="11">
        <f t="shared" si="93"/>
        <v>-0.13956305562063237</v>
      </c>
      <c r="G127" s="200">
        <f>IF(B127&gt;0,(1+(E127/B127))^(1/($C$6-$B$6))-1,0)</f>
        <v>8.2644698753204793E-3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0.82992214965949895</v>
      </c>
      <c r="C128" s="11">
        <v>0.79709910703335807</v>
      </c>
      <c r="D128" s="11">
        <f t="shared" si="92"/>
        <v>-3.2823042626140886E-2</v>
      </c>
      <c r="E128" s="11">
        <v>0.28872728620430127</v>
      </c>
      <c r="F128" s="11">
        <f t="shared" si="93"/>
        <v>0.25590424357816038</v>
      </c>
      <c r="G128" s="200">
        <f t="shared" si="94"/>
        <v>2.0102417600585509E-2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0.43236010434828775</v>
      </c>
      <c r="C129" s="11">
        <v>0.60033340344578134</v>
      </c>
      <c r="D129" s="11">
        <f t="shared" si="92"/>
        <v>0.16797329909749359</v>
      </c>
      <c r="E129" s="11">
        <v>0.23576826853791341</v>
      </c>
      <c r="F129" s="11">
        <f t="shared" si="93"/>
        <v>0.40374156763540703</v>
      </c>
      <c r="G129" s="200">
        <f t="shared" si="94"/>
        <v>2.943979672892949E-2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1.6217102532606711</v>
      </c>
      <c r="C130" s="11">
        <v>1.0310660211217015</v>
      </c>
      <c r="D130" s="11">
        <f t="shared" si="92"/>
        <v>-0.59064423213896955</v>
      </c>
      <c r="E130" s="11">
        <v>0.69480213987804607</v>
      </c>
      <c r="F130" s="11">
        <f t="shared" si="93"/>
        <v>0.10415790773907652</v>
      </c>
      <c r="G130" s="200">
        <f t="shared" si="94"/>
        <v>2.405690678216299E-2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0.41924702669697489</v>
      </c>
      <c r="C131" s="11">
        <v>0.49226913257421578</v>
      </c>
      <c r="D131" s="11">
        <f t="shared" si="92"/>
        <v>7.3022105877240895E-2</v>
      </c>
      <c r="E131" s="11">
        <v>0.165953875120113</v>
      </c>
      <c r="F131" s="11">
        <f t="shared" si="93"/>
        <v>0.2389759809973539</v>
      </c>
      <c r="G131" s="200">
        <f t="shared" si="94"/>
        <v>2.2481988305957046E-2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0.28339150692906484</v>
      </c>
      <c r="C132" s="11">
        <v>0.34547105821151447</v>
      </c>
      <c r="D132" s="11">
        <f t="shared" si="92"/>
        <v>6.207955128244963E-2</v>
      </c>
      <c r="E132" s="11">
        <v>0.14488376734068731</v>
      </c>
      <c r="F132" s="11">
        <f t="shared" ref="F132:F133" si="95">SUM(D132:E132)</f>
        <v>0.20696331862313694</v>
      </c>
      <c r="G132" s="200">
        <f t="shared" si="94"/>
        <v>2.7911547093020905E-2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1.5936496068317805</v>
      </c>
      <c r="C133" s="11">
        <v>1.8918773523879937</v>
      </c>
      <c r="D133" s="11">
        <f t="shared" si="92"/>
        <v>0.29822774555621323</v>
      </c>
      <c r="E133" s="11">
        <v>0.84327593608600093</v>
      </c>
      <c r="F133" s="11">
        <f t="shared" si="95"/>
        <v>1.1415036816422142</v>
      </c>
      <c r="G133" s="200">
        <f t="shared" si="94"/>
        <v>2.8718684649575943E-2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3.1548017631321628</v>
      </c>
      <c r="C134" s="11">
        <v>4.2330497410308023</v>
      </c>
      <c r="D134" s="11">
        <f t="shared" si="92"/>
        <v>1.0782479778986396</v>
      </c>
      <c r="E134" s="11">
        <v>2.2529685925276577</v>
      </c>
      <c r="F134" s="11">
        <f t="shared" ref="F134:F137" si="96">SUM(D134:E134)</f>
        <v>3.3312165704262973</v>
      </c>
      <c r="G134" s="200">
        <f t="shared" si="94"/>
        <v>3.6580602700485798E-2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0.53872327364051331</v>
      </c>
      <c r="C135" s="11">
        <v>0.57874145908308405</v>
      </c>
      <c r="D135" s="11">
        <f t="shared" si="92"/>
        <v>4.0018185442570742E-2</v>
      </c>
      <c r="E135" s="11">
        <v>0.36215743999438954</v>
      </c>
      <c r="F135" s="11">
        <f t="shared" si="96"/>
        <v>0.40217562543696028</v>
      </c>
      <c r="G135" s="200">
        <f t="shared" si="94"/>
        <v>3.4872318041674566E-2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0.24056997948172151</v>
      </c>
      <c r="C136" s="11">
        <v>0.31379170938697987</v>
      </c>
      <c r="D136" s="11">
        <f t="shared" si="92"/>
        <v>7.3221729905258354E-2</v>
      </c>
      <c r="E136" s="11">
        <v>0.19571578951483309</v>
      </c>
      <c r="F136" s="11">
        <f t="shared" si="96"/>
        <v>0.26893751942009148</v>
      </c>
      <c r="G136" s="200">
        <f t="shared" si="94"/>
        <v>4.0483763967299247E-2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0.2772740967195898</v>
      </c>
      <c r="C137" s="11">
        <v>0.41090827246993156</v>
      </c>
      <c r="D137" s="11">
        <f t="shared" si="92"/>
        <v>0.13363417575034175</v>
      </c>
      <c r="E137" s="11">
        <v>0.15982011276956148</v>
      </c>
      <c r="F137" s="11">
        <f t="shared" si="96"/>
        <v>0.29345428851990324</v>
      </c>
      <c r="G137" s="200">
        <f t="shared" si="94"/>
        <v>3.0807849331050852E-2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0.25009547070018201</v>
      </c>
      <c r="C138" s="11">
        <v>0.29048928480431091</v>
      </c>
      <c r="D138" s="11">
        <f t="shared" si="92"/>
        <v>4.03938141041289E-2</v>
      </c>
      <c r="E138" s="11">
        <v>0.15317662021271375</v>
      </c>
      <c r="F138" s="11">
        <f t="shared" ref="F138" si="97">SUM(D138:E138)</f>
        <v>0.19357043431684265</v>
      </c>
      <c r="G138" s="200">
        <f t="shared" si="94"/>
        <v>3.2363931119482547E-2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0.30828060725720741</v>
      </c>
      <c r="C139" s="11">
        <v>0.48284940072931454</v>
      </c>
      <c r="D139" s="11">
        <f t="shared" si="92"/>
        <v>0.17456879347210713</v>
      </c>
      <c r="E139" s="11">
        <v>0.24306628572765537</v>
      </c>
      <c r="F139" s="11">
        <f t="shared" ref="F139" si="98">SUM(D139:E139)</f>
        <v>0.4176350791997625</v>
      </c>
      <c r="G139" s="200">
        <f t="shared" si="94"/>
        <v>3.9517763504216763E-2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2.9362392656920209</v>
      </c>
      <c r="C140" s="11">
        <v>2.9850875415128049</v>
      </c>
      <c r="D140" s="11">
        <f>C140-B140</f>
        <v>4.8848275820783993E-2</v>
      </c>
      <c r="E140" s="11">
        <v>1.7003642637197418</v>
      </c>
      <c r="F140" s="11">
        <f>SUM(D140:E140)</f>
        <v>1.7492125395405258</v>
      </c>
      <c r="G140" s="200">
        <f t="shared" si="94"/>
        <v>3.0925387408985427E-2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0.6611581731677314</v>
      </c>
      <c r="C141" s="11">
        <v>0.94317659615197058</v>
      </c>
      <c r="D141" s="11">
        <f t="shared" ref="D141:D147" si="99">C141-B141</f>
        <v>0.28201842298423918</v>
      </c>
      <c r="E141" s="11">
        <v>0.49227648741066038</v>
      </c>
      <c r="F141" s="11">
        <f t="shared" ref="F141:F142" si="100">SUM(D141:E141)</f>
        <v>0.7742949103948995</v>
      </c>
      <c r="G141" s="200">
        <f t="shared" si="94"/>
        <v>3.7797233040069766E-2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2.7464505546941718E-2</v>
      </c>
      <c r="C142" s="11">
        <v>2.9996500577531119E-2</v>
      </c>
      <c r="D142" s="11">
        <f t="shared" si="99"/>
        <v>2.5319950305894012E-3</v>
      </c>
      <c r="E142" s="11">
        <v>1.6231110415223873E-2</v>
      </c>
      <c r="F142" s="11">
        <f t="shared" si="100"/>
        <v>1.8763105445813274E-2</v>
      </c>
      <c r="G142" s="200">
        <f t="shared" si="94"/>
        <v>3.1441034907675247E-2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1.7936531413445216</v>
      </c>
      <c r="C143" s="11">
        <v>2.8380717478564912</v>
      </c>
      <c r="D143" s="11">
        <f t="shared" si="99"/>
        <v>1.0444186065119696</v>
      </c>
      <c r="E143" s="11">
        <v>1.3785406842226908</v>
      </c>
      <c r="F143" s="11">
        <f t="shared" ref="F143:F144" si="101">SUM(D143:E143)</f>
        <v>2.4229592907346604</v>
      </c>
      <c r="G143" s="200">
        <f t="shared" si="94"/>
        <v>3.8742936388404647E-2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0.42020710824726332</v>
      </c>
      <c r="C144" s="11">
        <v>0.6707222587555518</v>
      </c>
      <c r="D144" s="11">
        <f t="shared" si="99"/>
        <v>0.25051515050828849</v>
      </c>
      <c r="E144" s="11">
        <v>0.30117790823335311</v>
      </c>
      <c r="F144" s="11">
        <f t="shared" si="101"/>
        <v>0.55169305874164154</v>
      </c>
      <c r="G144" s="200">
        <f t="shared" si="94"/>
        <v>3.6685239113078083E-2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0.25917120377382025</v>
      </c>
      <c r="C145" s="11">
        <v>0.43624325152045501</v>
      </c>
      <c r="D145" s="11">
        <f t="shared" si="99"/>
        <v>0.17707204774663476</v>
      </c>
      <c r="E145" s="11">
        <v>0.1737364662855555</v>
      </c>
      <c r="F145" s="11">
        <f t="shared" ref="F145:F146" si="102">SUM(D145:E145)</f>
        <v>0.35080851403219027</v>
      </c>
      <c r="G145" s="200">
        <f t="shared" si="94"/>
        <v>3.479400096755314E-2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0.33372928795894286</v>
      </c>
      <c r="C146" s="11">
        <v>0.40274789471856048</v>
      </c>
      <c r="D146" s="11">
        <f t="shared" si="99"/>
        <v>6.9018606759617629E-2</v>
      </c>
      <c r="E146" s="11">
        <v>0.23344117020545815</v>
      </c>
      <c r="F146" s="11">
        <f t="shared" si="102"/>
        <v>0.30245977696507576</v>
      </c>
      <c r="G146" s="200">
        <f t="shared" si="94"/>
        <v>3.5987746501517703E-2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0.14862578116134942</v>
      </c>
      <c r="C147" s="11">
        <v>0.80035758267287493</v>
      </c>
      <c r="D147" s="11">
        <f t="shared" si="99"/>
        <v>0.65173180151152554</v>
      </c>
      <c r="E147" s="11">
        <v>0.39172655757942321</v>
      </c>
      <c r="F147" s="11">
        <f t="shared" ref="F147" si="103">SUM(D147:E147)</f>
        <v>1.0434583590909488</v>
      </c>
      <c r="G147" s="200">
        <f t="shared" si="94"/>
        <v>8.986371138966387E-2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1.5013919744005253</v>
      </c>
      <c r="C148" s="11">
        <v>2.0990093241752259</v>
      </c>
      <c r="D148" s="11">
        <f t="shared" ref="D148" si="104">C148-B148</f>
        <v>0.5976173497747006</v>
      </c>
      <c r="E148" s="11">
        <v>1.0589907132926284</v>
      </c>
      <c r="F148" s="11">
        <f t="shared" ref="F148" si="105">SUM(D148:E148)</f>
        <v>1.656608063067329</v>
      </c>
      <c r="G148" s="200">
        <f t="shared" ref="G148:G149" si="106">IF(B148&gt;0,(1+(E148/B148))^(1/($C$6-$B$6))-1,0)</f>
        <v>3.6224968782528899E-2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25.327611666110077</v>
      </c>
      <c r="C149" s="11">
        <f t="shared" ref="C149:F149" si="107">SUM(C123:C148)</f>
        <v>27.327552671140985</v>
      </c>
      <c r="D149" s="11">
        <f t="shared" si="107"/>
        <v>1.9999410050309023</v>
      </c>
      <c r="E149" s="11">
        <f t="shared" si="107"/>
        <v>14.062499060803907</v>
      </c>
      <c r="F149" s="11">
        <f t="shared" si="107"/>
        <v>16.06244006583481</v>
      </c>
      <c r="G149" s="200">
        <f t="shared" si="106"/>
        <v>2.9878987847943961E-2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1.7453801965572175</v>
      </c>
      <c r="C152" s="11">
        <v>1.6672845522280202</v>
      </c>
      <c r="D152" s="11">
        <f>C152-B152</f>
        <v>-7.8095644329197356E-2</v>
      </c>
      <c r="E152" s="11">
        <v>0.86330550159334496</v>
      </c>
      <c r="F152" s="11">
        <f>SUM(D152:E152)</f>
        <v>0.7852098572641476</v>
      </c>
      <c r="G152" s="200">
        <f>IF(B152&gt;0,(1+(E152/B152))^(1/($C$6-$B$6))-1,0)</f>
        <v>2.715372990514453E-2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0.90192129832926105</v>
      </c>
      <c r="C153" s="11">
        <v>1.0937564997883285</v>
      </c>
      <c r="D153" s="11">
        <f t="shared" ref="D153:D168" si="110">C153-B153</f>
        <v>0.19183520145906741</v>
      </c>
      <c r="E153" s="11">
        <v>0.61057577842078337</v>
      </c>
      <c r="F153" s="11">
        <f t="shared" ref="F153:F160" si="111">SUM(D153:E153)</f>
        <v>0.80241097987985077</v>
      </c>
      <c r="G153" s="200">
        <f t="shared" ref="G153:G155" si="112">IF(B153&gt;0,(1+(E153/B153))^(1/($C$6-$B$6))-1,0)</f>
        <v>3.5066835044934574E-2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2.1875230652317836</v>
      </c>
      <c r="C154" s="11">
        <v>2.5201752250354925</v>
      </c>
      <c r="D154" s="11">
        <f t="shared" si="110"/>
        <v>0.33265215980370888</v>
      </c>
      <c r="E154" s="11">
        <v>0.85385271068010793</v>
      </c>
      <c r="F154" s="11">
        <f t="shared" si="111"/>
        <v>1.1865048704838168</v>
      </c>
      <c r="G154" s="200">
        <f t="shared" si="112"/>
        <v>2.2212442112157893E-2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0.75602185429574165</v>
      </c>
      <c r="C155" s="11">
        <v>0.92595723732767699</v>
      </c>
      <c r="D155" s="11">
        <f t="shared" si="110"/>
        <v>0.16993538303193534</v>
      </c>
      <c r="E155" s="11">
        <v>0.42527333760033398</v>
      </c>
      <c r="F155" s="11">
        <f t="shared" si="111"/>
        <v>0.59520872063226937</v>
      </c>
      <c r="G155" s="200">
        <f t="shared" si="112"/>
        <v>3.0200142852034872E-2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0.1543736591571683</v>
      </c>
      <c r="C156" s="11">
        <v>9.5643915666223406E-2</v>
      </c>
      <c r="D156" s="11">
        <f t="shared" si="110"/>
        <v>-5.8729743490944897E-2</v>
      </c>
      <c r="E156" s="11">
        <v>4.5702909570294166E-2</v>
      </c>
      <c r="F156" s="11">
        <f t="shared" si="111"/>
        <v>-1.3026833920650731E-2</v>
      </c>
      <c r="G156" s="200">
        <f>IF(B156&gt;0,(1+(E156/B156))^(1/($C$6-$B$6))-1,0)</f>
        <v>1.7438581495777594E-2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1.2698149923370103</v>
      </c>
      <c r="C157" s="11">
        <v>1.5297671563217952</v>
      </c>
      <c r="D157" s="11">
        <f t="shared" si="110"/>
        <v>0.25995216398478482</v>
      </c>
      <c r="E157" s="11">
        <v>0.66634084360350077</v>
      </c>
      <c r="F157" s="11">
        <f t="shared" si="111"/>
        <v>0.92629300758828559</v>
      </c>
      <c r="G157" s="200">
        <f t="shared" ref="G157:G178" si="113">IF(B157&gt;0,(1+(E157/B157))^(1/($C$6-$B$6))-1,0)</f>
        <v>2.852138021322026E-2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0.99540759597919337</v>
      </c>
      <c r="C158" s="11">
        <v>0.85153335062231728</v>
      </c>
      <c r="D158" s="11">
        <f t="shared" si="110"/>
        <v>-0.1438742453568761</v>
      </c>
      <c r="E158" s="11">
        <v>0.33258970809104704</v>
      </c>
      <c r="F158" s="11">
        <f t="shared" si="111"/>
        <v>0.18871546273417095</v>
      </c>
      <c r="G158" s="200">
        <f t="shared" si="113"/>
        <v>1.9404194406870356E-2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0.43911563349304228</v>
      </c>
      <c r="C159" s="11">
        <v>0.77873442025125972</v>
      </c>
      <c r="D159" s="11">
        <f t="shared" si="110"/>
        <v>0.33961878675821744</v>
      </c>
      <c r="E159" s="11">
        <v>0.38652578337143223</v>
      </c>
      <c r="F159" s="11">
        <f t="shared" si="111"/>
        <v>0.72614457012964961</v>
      </c>
      <c r="G159" s="200">
        <f t="shared" si="113"/>
        <v>4.2991665666451295E-2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0.33792358210743867</v>
      </c>
      <c r="C160" s="11">
        <v>0.30444441844415299</v>
      </c>
      <c r="D160" s="11">
        <f t="shared" si="110"/>
        <v>-3.3479163663285683E-2</v>
      </c>
      <c r="E160" s="11">
        <v>0.12227993257562082</v>
      </c>
      <c r="F160" s="11">
        <f t="shared" si="111"/>
        <v>8.880076891233514E-2</v>
      </c>
      <c r="G160" s="200">
        <f t="shared" si="113"/>
        <v>2.0803370636765628E-2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0.3228751824084693</v>
      </c>
      <c r="C161" s="11">
        <v>0.34644757779187013</v>
      </c>
      <c r="D161" s="11">
        <f t="shared" si="110"/>
        <v>2.3572395383400835E-2</v>
      </c>
      <c r="E161" s="11">
        <v>0.15379074798695491</v>
      </c>
      <c r="F161" s="11">
        <f t="shared" ref="F161:F162" si="114">SUM(D161:E161)</f>
        <v>0.17736314337035575</v>
      </c>
      <c r="G161" s="200">
        <f t="shared" si="113"/>
        <v>2.631016374212547E-2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1.3134511251716543</v>
      </c>
      <c r="C162" s="11">
        <v>1.5941330198634471</v>
      </c>
      <c r="D162" s="11">
        <f t="shared" si="110"/>
        <v>0.28068189469179283</v>
      </c>
      <c r="E162" s="11">
        <v>0.70181785550597209</v>
      </c>
      <c r="F162" s="11">
        <f t="shared" si="114"/>
        <v>0.98249975019776492</v>
      </c>
      <c r="G162" s="200">
        <f t="shared" si="113"/>
        <v>2.895079460533867E-2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2.8740149631790741</v>
      </c>
      <c r="C163" s="11">
        <v>3.738585932669209</v>
      </c>
      <c r="D163" s="11">
        <f t="shared" si="110"/>
        <v>0.8645709694901349</v>
      </c>
      <c r="E163" s="11">
        <v>1.9255389157053115</v>
      </c>
      <c r="F163" s="11">
        <f t="shared" ref="F163:F166" si="115">SUM(D163:E163)</f>
        <v>2.7901098851954464</v>
      </c>
      <c r="G163" s="200">
        <f t="shared" si="113"/>
        <v>3.4778642480368882E-2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0.45459214296664313</v>
      </c>
      <c r="C164" s="11">
        <v>0.6885807724920775</v>
      </c>
      <c r="D164" s="11">
        <f t="shared" si="110"/>
        <v>0.23398862952543437</v>
      </c>
      <c r="E164" s="11">
        <v>0.31445844022668124</v>
      </c>
      <c r="F164" s="11">
        <f t="shared" si="115"/>
        <v>0.54844706975211555</v>
      </c>
      <c r="G164" s="200">
        <f t="shared" si="113"/>
        <v>3.567191345120313E-2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0.32881662722072602</v>
      </c>
      <c r="C165" s="11">
        <v>0.46894186757840828</v>
      </c>
      <c r="D165" s="11">
        <f t="shared" si="110"/>
        <v>0.14012524035768226</v>
      </c>
      <c r="E165" s="11">
        <v>0.25513928122139645</v>
      </c>
      <c r="F165" s="11">
        <f t="shared" si="115"/>
        <v>0.39526452157907871</v>
      </c>
      <c r="G165" s="200">
        <f t="shared" si="113"/>
        <v>3.9030794176886374E-2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1.1390999755195907</v>
      </c>
      <c r="C166" s="11">
        <v>1.2100895312208038</v>
      </c>
      <c r="D166" s="11">
        <f t="shared" si="110"/>
        <v>7.0989555701213014E-2</v>
      </c>
      <c r="E166" s="11">
        <v>0.53132016356201672</v>
      </c>
      <c r="F166" s="11">
        <f t="shared" si="115"/>
        <v>0.60230971926322974</v>
      </c>
      <c r="G166" s="200">
        <f t="shared" si="113"/>
        <v>2.5850934289356697E-2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0.3682470497419657</v>
      </c>
      <c r="C167" s="11">
        <v>0.38061274133277284</v>
      </c>
      <c r="D167" s="11">
        <f t="shared" si="110"/>
        <v>1.2365691590807137E-2</v>
      </c>
      <c r="E167" s="11">
        <v>0.20487235912488908</v>
      </c>
      <c r="F167" s="11">
        <f t="shared" ref="F167" si="116">SUM(D167:E167)</f>
        <v>0.21723805071569621</v>
      </c>
      <c r="G167" s="200">
        <f t="shared" si="113"/>
        <v>2.9928452509957459E-2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0.26120096001293691</v>
      </c>
      <c r="C168" s="11">
        <v>0.32766359313433857</v>
      </c>
      <c r="D168" s="11">
        <f t="shared" si="110"/>
        <v>6.646263312140166E-2</v>
      </c>
      <c r="E168" s="11">
        <v>0.17759157722529514</v>
      </c>
      <c r="F168" s="11">
        <f t="shared" ref="F168" si="117">SUM(D168:E168)</f>
        <v>0.2440542103466968</v>
      </c>
      <c r="G168" s="200">
        <f t="shared" si="113"/>
        <v>3.5187369035525995E-2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1.6178821789027096</v>
      </c>
      <c r="C169" s="11">
        <v>1.6768016972107969</v>
      </c>
      <c r="D169" s="11">
        <f>C169-B169</f>
        <v>5.8919518308087282E-2</v>
      </c>
      <c r="E169" s="11">
        <v>0.99076464829584299</v>
      </c>
      <c r="F169" s="11">
        <f>SUM(D169:E169)</f>
        <v>1.0496841666039303</v>
      </c>
      <c r="G169" s="200">
        <f t="shared" si="113"/>
        <v>3.2360136359482095E-2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0.86909590666472525</v>
      </c>
      <c r="C170" s="11">
        <v>1.2214019521272095</v>
      </c>
      <c r="D170" s="11">
        <f t="shared" ref="D170:D176" si="118">C170-B170</f>
        <v>0.35230604546248423</v>
      </c>
      <c r="E170" s="11">
        <v>0.62924493334974696</v>
      </c>
      <c r="F170" s="11">
        <f t="shared" ref="F170:F171" si="119">SUM(D170:E170)</f>
        <v>0.98155097881223119</v>
      </c>
      <c r="G170" s="200">
        <f t="shared" si="113"/>
        <v>3.6977963704702743E-2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2.3920970416797162E-2</v>
      </c>
      <c r="C171" s="11">
        <v>2.243545532936669E-2</v>
      </c>
      <c r="D171" s="11">
        <f t="shared" si="118"/>
        <v>-1.4855150874304723E-3</v>
      </c>
      <c r="E171" s="11">
        <v>1.3929529505649763E-2</v>
      </c>
      <c r="F171" s="11">
        <f t="shared" si="119"/>
        <v>1.2444014418219291E-2</v>
      </c>
      <c r="G171" s="200">
        <f t="shared" si="113"/>
        <v>3.1065340990309442E-2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1.2611749309589864</v>
      </c>
      <c r="C172" s="11">
        <v>1.7469046010471556</v>
      </c>
      <c r="D172" s="11">
        <f t="shared" si="118"/>
        <v>0.48572967008816925</v>
      </c>
      <c r="E172" s="11">
        <v>0.7790420383020038</v>
      </c>
      <c r="F172" s="11">
        <f t="shared" ref="F172:F173" si="120">SUM(D172:E172)</f>
        <v>1.2647717083901731</v>
      </c>
      <c r="G172" s="200">
        <f t="shared" si="113"/>
        <v>3.2587194901297689E-2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0.52413956164321973</v>
      </c>
      <c r="C173" s="11">
        <v>0.73542196263066273</v>
      </c>
      <c r="D173" s="11">
        <f t="shared" si="118"/>
        <v>0.211282400987443</v>
      </c>
      <c r="E173" s="11">
        <v>0.31965857292079219</v>
      </c>
      <c r="F173" s="11">
        <f t="shared" si="120"/>
        <v>0.53094097390823514</v>
      </c>
      <c r="G173" s="200">
        <f t="shared" si="113"/>
        <v>3.2252891287982033E-2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0.42977180028945189</v>
      </c>
      <c r="C174" s="11">
        <v>0.54332757780836627</v>
      </c>
      <c r="D174" s="11">
        <f t="shared" si="118"/>
        <v>0.11355577751891438</v>
      </c>
      <c r="E174" s="11">
        <v>0.2282536679673545</v>
      </c>
      <c r="F174" s="11">
        <f t="shared" ref="F174:F175" si="121">SUM(D174:E174)</f>
        <v>0.3418094454862689</v>
      </c>
      <c r="G174" s="200">
        <f t="shared" si="113"/>
        <v>2.8806388716851483E-2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0.52153670577020317</v>
      </c>
      <c r="C175" s="11">
        <v>0.61824360041496285</v>
      </c>
      <c r="D175" s="11">
        <f t="shared" si="118"/>
        <v>9.6706894644759678E-2</v>
      </c>
      <c r="E175" s="11">
        <v>0.39534203311826455</v>
      </c>
      <c r="F175" s="11">
        <f t="shared" si="121"/>
        <v>0.49204892776302422</v>
      </c>
      <c r="G175" s="200">
        <f t="shared" si="113"/>
        <v>3.8329361108854876E-2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0.15979020958215087</v>
      </c>
      <c r="C176" s="11">
        <v>0.56413006699024215</v>
      </c>
      <c r="D176" s="11">
        <f t="shared" si="118"/>
        <v>0.40433985740809131</v>
      </c>
      <c r="E176" s="11">
        <v>0.26093134498417203</v>
      </c>
      <c r="F176" s="11">
        <f t="shared" ref="F176" si="122">SUM(D176:E176)</f>
        <v>0.66527120239226334</v>
      </c>
      <c r="G176" s="200">
        <f t="shared" si="113"/>
        <v>6.6668916799841993E-2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1.2801720977964042</v>
      </c>
      <c r="C177" s="11">
        <v>1.6720792974768985</v>
      </c>
      <c r="D177" s="11">
        <f t="shared" ref="D177" si="123">C177-B177</f>
        <v>0.39190719968049437</v>
      </c>
      <c r="E177" s="11">
        <v>0.88415988016085201</v>
      </c>
      <c r="F177" s="11">
        <f t="shared" ref="F177" si="124">SUM(D177:E177)</f>
        <v>1.2760670798413463</v>
      </c>
      <c r="G177" s="200">
        <f t="shared" si="113"/>
        <v>3.562780311948055E-2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22.537264265733569</v>
      </c>
      <c r="C178" s="11">
        <f t="shared" ref="C178:F178" si="125">SUM(C152:C177)</f>
        <v>27.323098022803851</v>
      </c>
      <c r="D178" s="11">
        <f t="shared" si="125"/>
        <v>4.7858337570702902</v>
      </c>
      <c r="E178" s="11">
        <f t="shared" si="125"/>
        <v>13.07230249466966</v>
      </c>
      <c r="F178" s="11">
        <f t="shared" si="125"/>
        <v>17.858136251739957</v>
      </c>
      <c r="G178" s="200">
        <f t="shared" si="113"/>
        <v>3.096605499587346E-2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6.2291780834165849</v>
      </c>
      <c r="C181" s="11">
        <v>5.2471654912810228</v>
      </c>
      <c r="D181" s="11">
        <f>C181-B181</f>
        <v>-0.98201259213556202</v>
      </c>
      <c r="E181" s="11">
        <v>2.261305479598791</v>
      </c>
      <c r="F181" s="11">
        <f>SUM(D181:E181)</f>
        <v>1.279292887463229</v>
      </c>
      <c r="G181" s="200">
        <f>IF(B181&gt;0,(1+(E181/B181))^(1/($C$6-$B$6))-1,0)</f>
        <v>2.0861389768948246E-2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3.2112843176581567</v>
      </c>
      <c r="C182" s="11">
        <v>3.0922096492023217</v>
      </c>
      <c r="D182" s="11">
        <f t="shared" ref="D182:D197" si="128">C182-B182</f>
        <v>-0.11907466845583503</v>
      </c>
      <c r="E182" s="11">
        <v>1.3878548884290083</v>
      </c>
      <c r="F182" s="11">
        <f t="shared" ref="F182:F189" si="129">SUM(D182:E182)</f>
        <v>1.2687802199731733</v>
      </c>
      <c r="G182" s="200">
        <f t="shared" ref="G182:G184" si="130">IF(B182&gt;0,(1+(E182/B182))^(1/($C$6-$B$6))-1,0)</f>
        <v>2.4235567676085701E-2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4.8741350791578073</v>
      </c>
      <c r="C183" s="11">
        <v>4.7359361185588034</v>
      </c>
      <c r="D183" s="11">
        <f t="shared" si="128"/>
        <v>-0.13819896059900394</v>
      </c>
      <c r="E183" s="11">
        <v>1.3703387450998223</v>
      </c>
      <c r="F183" s="11">
        <f t="shared" si="129"/>
        <v>1.2321397845008184</v>
      </c>
      <c r="G183" s="200">
        <f t="shared" si="130"/>
        <v>1.6654106585838768E-2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3.6145723555808158</v>
      </c>
      <c r="C184" s="11">
        <v>4.4866744180700886</v>
      </c>
      <c r="D184" s="11">
        <f t="shared" si="128"/>
        <v>0.8721020624892728</v>
      </c>
      <c r="E184" s="11">
        <v>2.2562426422070732</v>
      </c>
      <c r="F184" s="11">
        <f t="shared" si="129"/>
        <v>3.128344704696346</v>
      </c>
      <c r="G184" s="200">
        <f t="shared" si="130"/>
        <v>3.2863106402890585E-2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1.1680599686917252</v>
      </c>
      <c r="C185" s="11">
        <v>1.1670167654956483</v>
      </c>
      <c r="D185" s="11">
        <f t="shared" si="128"/>
        <v>-1.0432031960769805E-3</v>
      </c>
      <c r="E185" s="11">
        <v>0.43758083658475733</v>
      </c>
      <c r="F185" s="11">
        <f t="shared" si="129"/>
        <v>0.43653763338868035</v>
      </c>
      <c r="G185" s="200">
        <f>IF(B185&gt;0,(1+(E185/B185))^(1/($C$6-$B$6))-1,0)</f>
        <v>2.1438485572685462E-2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4.5303287006480097</v>
      </c>
      <c r="C186" s="11">
        <v>4.6802266715626564</v>
      </c>
      <c r="D186" s="11">
        <f t="shared" si="128"/>
        <v>0.14989797091464663</v>
      </c>
      <c r="E186" s="11">
        <v>1.8592329055889734</v>
      </c>
      <c r="F186" s="11">
        <f t="shared" si="129"/>
        <v>2.0091308765036198</v>
      </c>
      <c r="G186" s="200">
        <f t="shared" ref="G186:G205" si="131">IF(B186&gt;0,(1+(E186/B186))^(1/($C$6-$B$6))-1,0)</f>
        <v>2.3189535641394032E-2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2.9838721379343611</v>
      </c>
      <c r="C187" s="11">
        <v>2.0243098590537008</v>
      </c>
      <c r="D187" s="11">
        <f t="shared" si="128"/>
        <v>-0.95956227888066037</v>
      </c>
      <c r="E187" s="11">
        <v>0.74850747604807999</v>
      </c>
      <c r="F187" s="11">
        <f t="shared" si="129"/>
        <v>-0.21105480283258038</v>
      </c>
      <c r="G187" s="200">
        <f t="shared" si="131"/>
        <v>1.50334939857939E-2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2.1157694017217059</v>
      </c>
      <c r="C188" s="11">
        <v>4.5490182706300031</v>
      </c>
      <c r="D188" s="11">
        <f t="shared" si="128"/>
        <v>2.4332488689082972</v>
      </c>
      <c r="E188" s="11">
        <v>2.2596352886195405</v>
      </c>
      <c r="F188" s="11">
        <f t="shared" si="129"/>
        <v>4.6928841575278373</v>
      </c>
      <c r="G188" s="200">
        <f t="shared" si="131"/>
        <v>4.9631026522658495E-2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1.77126767611653</v>
      </c>
      <c r="C189" s="11">
        <v>1.0597079102124518</v>
      </c>
      <c r="D189" s="11">
        <f t="shared" si="128"/>
        <v>-0.71155976590407821</v>
      </c>
      <c r="E189" s="11">
        <v>0.29948850577119296</v>
      </c>
      <c r="F189" s="11">
        <f t="shared" si="129"/>
        <v>-0.41207126013288525</v>
      </c>
      <c r="G189" s="200">
        <f t="shared" si="131"/>
        <v>1.0468977215042585E-2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1.0662458757776048</v>
      </c>
      <c r="C190" s="11">
        <v>0.94507015521149107</v>
      </c>
      <c r="D190" s="11">
        <f t="shared" si="128"/>
        <v>-0.1211757205661137</v>
      </c>
      <c r="E190" s="11">
        <v>0.35966218134292238</v>
      </c>
      <c r="F190" s="11">
        <f t="shared" ref="F190:F191" si="132">SUM(D190:E190)</f>
        <v>0.23848646077680868</v>
      </c>
      <c r="G190" s="200">
        <f t="shared" si="131"/>
        <v>1.9566624905249075E-2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5.6053202587736308</v>
      </c>
      <c r="C191" s="11">
        <v>5.2760141523598687</v>
      </c>
      <c r="D191" s="11">
        <f t="shared" si="128"/>
        <v>-0.32930610641376212</v>
      </c>
      <c r="E191" s="11">
        <v>2.2206802345628902</v>
      </c>
      <c r="F191" s="11">
        <f t="shared" si="132"/>
        <v>1.8913741281491281</v>
      </c>
      <c r="G191" s="200">
        <f t="shared" si="131"/>
        <v>2.2498381715183591E-2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10.755348617728213</v>
      </c>
      <c r="C192" s="11">
        <v>10.121661507887744</v>
      </c>
      <c r="D192" s="11">
        <f t="shared" si="128"/>
        <v>-0.63368710984046928</v>
      </c>
      <c r="E192" s="11">
        <v>5.0862164873731581</v>
      </c>
      <c r="F192" s="11">
        <f t="shared" ref="F192:F195" si="133">SUM(D192:E192)</f>
        <v>4.4525293775326888</v>
      </c>
      <c r="G192" s="200">
        <f t="shared" si="131"/>
        <v>2.6151709469959483E-2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1.8659073895896934</v>
      </c>
      <c r="C193" s="11">
        <v>1.3638974870980873</v>
      </c>
      <c r="D193" s="11">
        <f t="shared" si="128"/>
        <v>-0.50200990249160604</v>
      </c>
      <c r="E193" s="11">
        <v>1.0051110487057382</v>
      </c>
      <c r="F193" s="11">
        <f t="shared" si="133"/>
        <v>0.50310114621413216</v>
      </c>
      <c r="G193" s="200">
        <f t="shared" si="131"/>
        <v>2.9144584646304317E-2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0.70229487575308058</v>
      </c>
      <c r="C194" s="11">
        <v>0.66366925953441402</v>
      </c>
      <c r="D194" s="11">
        <f t="shared" si="128"/>
        <v>-3.8625616218666559E-2</v>
      </c>
      <c r="E194" s="11">
        <v>0.33802998580421456</v>
      </c>
      <c r="F194" s="11">
        <f t="shared" si="133"/>
        <v>0.299404369585548</v>
      </c>
      <c r="G194" s="200">
        <f t="shared" si="131"/>
        <v>2.6541784966036319E-2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10.348202992287872</v>
      </c>
      <c r="C195" s="11">
        <v>8.2310977976908415</v>
      </c>
      <c r="D195" s="11">
        <f t="shared" si="128"/>
        <v>-2.1171051945970305</v>
      </c>
      <c r="E195" s="11">
        <v>3.118436491752743</v>
      </c>
      <c r="F195" s="11">
        <f t="shared" si="133"/>
        <v>1.0013312971557125</v>
      </c>
      <c r="G195" s="200">
        <f t="shared" si="131"/>
        <v>1.7715259429865293E-2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6.8372011297024091</v>
      </c>
      <c r="C196" s="11">
        <v>4.6857883404782417</v>
      </c>
      <c r="D196" s="11">
        <f t="shared" si="128"/>
        <v>-2.1514127892241675</v>
      </c>
      <c r="E196" s="11">
        <v>2.0884338393243924</v>
      </c>
      <c r="F196" s="11">
        <f t="shared" ref="F196" si="134">SUM(D196:E196)</f>
        <v>-6.2978949899775039E-2</v>
      </c>
      <c r="G196" s="200">
        <f t="shared" si="131"/>
        <v>1.7928758907822528E-2</v>
      </c>
    </row>
    <row r="197" spans="1:14" x14ac:dyDescent="0.2">
      <c r="A197" t="str">
        <f t="shared" si="127"/>
        <v>54 Textiles, printing and other skilled trades</v>
      </c>
      <c r="B197" s="11">
        <v>2.3846311654084005</v>
      </c>
      <c r="C197" s="11">
        <v>2.9029478819478287</v>
      </c>
      <c r="D197" s="11">
        <f t="shared" si="128"/>
        <v>0.51831671653942823</v>
      </c>
      <c r="E197" s="11">
        <v>1.1612595666443746</v>
      </c>
      <c r="F197" s="11">
        <f t="shared" ref="F197" si="135">SUM(D197:E197)</f>
        <v>1.6795762831838028</v>
      </c>
      <c r="G197" s="200">
        <f t="shared" si="131"/>
        <v>2.6802558636614293E-2</v>
      </c>
    </row>
    <row r="198" spans="1:14" x14ac:dyDescent="0.2">
      <c r="A198" t="str">
        <f t="shared" si="127"/>
        <v>61 Caring personal service occupations</v>
      </c>
      <c r="B198" s="11">
        <v>12.323385887515412</v>
      </c>
      <c r="C198" s="11">
        <v>15.204033782262933</v>
      </c>
      <c r="D198" s="11">
        <f>C198-B198</f>
        <v>2.8806478947475203</v>
      </c>
      <c r="E198" s="11">
        <v>8.1564821400273999</v>
      </c>
      <c r="F198" s="11">
        <f>SUM(D198:E198)</f>
        <v>11.03713003477492</v>
      </c>
      <c r="G198" s="200">
        <f t="shared" si="131"/>
        <v>3.4442782301311148E-2</v>
      </c>
    </row>
    <row r="199" spans="1:14" x14ac:dyDescent="0.2">
      <c r="A199" t="str">
        <f t="shared" si="127"/>
        <v>62 Leisure, travel and related personal service occupations</v>
      </c>
      <c r="B199" s="11">
        <v>2.8972719535721958</v>
      </c>
      <c r="C199" s="11">
        <v>2.747421016082491</v>
      </c>
      <c r="D199" s="11">
        <f t="shared" ref="D199:D205" si="136">C199-B199</f>
        <v>-0.14985093748970479</v>
      </c>
      <c r="E199" s="11">
        <v>1.2658170461686142</v>
      </c>
      <c r="F199" s="11">
        <f t="shared" ref="F199:F200" si="137">SUM(D199:E199)</f>
        <v>1.1159661086789094</v>
      </c>
      <c r="G199" s="200">
        <f t="shared" si="131"/>
        <v>2.4460211084356143E-2</v>
      </c>
    </row>
    <row r="200" spans="1:14" x14ac:dyDescent="0.2">
      <c r="A200" t="str">
        <f t="shared" si="127"/>
        <v>63 Community and civil enforcement occupations</v>
      </c>
      <c r="B200" s="11">
        <v>0.13382700682377766</v>
      </c>
      <c r="C200" s="11">
        <v>7.7919646140695062E-2</v>
      </c>
      <c r="D200" s="11">
        <f t="shared" si="136"/>
        <v>-5.5907360683082594E-2</v>
      </c>
      <c r="E200" s="11">
        <v>3.0366972069898433E-2</v>
      </c>
      <c r="F200" s="11">
        <f t="shared" si="137"/>
        <v>-2.554038861318416E-2</v>
      </c>
      <c r="G200" s="200">
        <f t="shared" si="131"/>
        <v>1.3726728503263175E-2</v>
      </c>
    </row>
    <row r="201" spans="1:14" x14ac:dyDescent="0.2">
      <c r="A201" t="str">
        <f t="shared" si="127"/>
        <v>71 Sales occupations</v>
      </c>
      <c r="B201" s="11">
        <v>12.831249083597427</v>
      </c>
      <c r="C201" s="11">
        <v>15.479646556107896</v>
      </c>
      <c r="D201" s="11">
        <f t="shared" si="136"/>
        <v>2.6483974725104691</v>
      </c>
      <c r="E201" s="11">
        <v>7.2272480922808446</v>
      </c>
      <c r="F201" s="11">
        <f t="shared" ref="F201:F202" si="138">SUM(D201:E201)</f>
        <v>9.8756455647913128</v>
      </c>
      <c r="G201" s="200">
        <f t="shared" si="131"/>
        <v>3.0232620814920175E-2</v>
      </c>
    </row>
    <row r="202" spans="1:14" x14ac:dyDescent="0.2">
      <c r="A202" t="str">
        <f t="shared" si="127"/>
        <v>72 Customer service occupations</v>
      </c>
      <c r="B202" s="11">
        <v>2.4972654663529203</v>
      </c>
      <c r="C202" s="11">
        <v>3.0997788490721048</v>
      </c>
      <c r="D202" s="11">
        <f t="shared" si="136"/>
        <v>0.60251338271918442</v>
      </c>
      <c r="E202" s="11">
        <v>1.2368382736273431</v>
      </c>
      <c r="F202" s="11">
        <f t="shared" si="138"/>
        <v>1.8393516563465275</v>
      </c>
      <c r="G202" s="200">
        <f t="shared" si="131"/>
        <v>2.7183681222291201E-2</v>
      </c>
    </row>
    <row r="203" spans="1:14" x14ac:dyDescent="0.2">
      <c r="A203" t="str">
        <f t="shared" si="127"/>
        <v>81 Process, plant and machine operatives</v>
      </c>
      <c r="B203" s="11">
        <v>5.3689909260486761</v>
      </c>
      <c r="C203" s="11">
        <v>5.6330804484640442</v>
      </c>
      <c r="D203" s="11">
        <f t="shared" si="136"/>
        <v>0.26408952241536809</v>
      </c>
      <c r="E203" s="11">
        <v>2.0336342774094676</v>
      </c>
      <c r="F203" s="11">
        <f t="shared" ref="F203:F204" si="139">SUM(D203:E203)</f>
        <v>2.2977237998248357</v>
      </c>
      <c r="G203" s="200">
        <f t="shared" si="131"/>
        <v>2.1643883913837758E-2</v>
      </c>
    </row>
    <row r="204" spans="1:14" x14ac:dyDescent="0.2">
      <c r="A204" t="str">
        <f t="shared" si="127"/>
        <v>82 Transport and mobile machine drivers and operatives</v>
      </c>
      <c r="B204" s="11">
        <v>4.9719418110368405</v>
      </c>
      <c r="C204" s="11">
        <v>4.4438688235973691</v>
      </c>
      <c r="D204" s="11">
        <f t="shared" si="136"/>
        <v>-0.5280729874394714</v>
      </c>
      <c r="E204" s="11">
        <v>2.27181745693554</v>
      </c>
      <c r="F204" s="11">
        <f t="shared" si="139"/>
        <v>1.7437444694960686</v>
      </c>
      <c r="G204" s="200">
        <f t="shared" si="131"/>
        <v>2.5406024706757568E-2</v>
      </c>
    </row>
    <row r="205" spans="1:14" x14ac:dyDescent="0.2">
      <c r="A205" t="str">
        <f t="shared" si="127"/>
        <v>91 Elementary trades and related occupations</v>
      </c>
      <c r="B205" s="11">
        <v>1.2531029816760884</v>
      </c>
      <c r="C205" s="11">
        <v>2.4487024635583428</v>
      </c>
      <c r="D205" s="11">
        <f t="shared" si="136"/>
        <v>1.1955994818822544</v>
      </c>
      <c r="E205" s="11">
        <v>0.96551702229302871</v>
      </c>
      <c r="F205" s="11">
        <f t="shared" ref="F205" si="140">SUM(D205:E205)</f>
        <v>2.1611165041752831</v>
      </c>
      <c r="G205" s="200">
        <f t="shared" si="131"/>
        <v>3.8818664636435685E-2</v>
      </c>
    </row>
    <row r="206" spans="1:14" x14ac:dyDescent="0.2">
      <c r="A206" t="str">
        <f t="shared" si="127"/>
        <v>92 Elementary administration and service occupations</v>
      </c>
      <c r="B206" s="11">
        <v>9.5100702619454296</v>
      </c>
      <c r="C206" s="11">
        <v>7.4998709931654659</v>
      </c>
      <c r="D206" s="11">
        <f t="shared" ref="D206" si="141">C206-B206</f>
        <v>-2.0101992687799637</v>
      </c>
      <c r="E206" s="11">
        <v>3.8638002912094738</v>
      </c>
      <c r="F206" s="11">
        <f t="shared" ref="F206" si="142">SUM(D206:E206)</f>
        <v>1.8536010224295101</v>
      </c>
      <c r="G206" s="200">
        <f t="shared" ref="G206:G207" si="143">IF(B206&gt;0,(1+(E206/B206))^(1/($C$6-$B$6))-1,0)</f>
        <v>2.2990402620681305E-2</v>
      </c>
    </row>
    <row r="207" spans="1:14" x14ac:dyDescent="0.2">
      <c r="A207" t="str">
        <f t="shared" si="127"/>
        <v>All occupations</v>
      </c>
      <c r="B207" s="11">
        <f>SUM(B181:B206)</f>
        <v>121.8507254045154</v>
      </c>
      <c r="C207" s="11">
        <f t="shared" ref="C207:F207" si="144">SUM(C181:C206)</f>
        <v>121.86673431472659</v>
      </c>
      <c r="D207" s="11">
        <f t="shared" si="144"/>
        <v>1.6008910211186667E-2</v>
      </c>
      <c r="E207" s="11">
        <f t="shared" si="144"/>
        <v>55.309538175479275</v>
      </c>
      <c r="F207" s="11">
        <f t="shared" si="144"/>
        <v>55.325547085690474</v>
      </c>
      <c r="G207" s="200">
        <f t="shared" si="143"/>
        <v>2.5264405150719593E-2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4.1645606883325774</v>
      </c>
      <c r="C210" s="11">
        <v>3.1822664317724536</v>
      </c>
      <c r="D210" s="11">
        <f>C210-B210</f>
        <v>-0.98229425656012381</v>
      </c>
      <c r="E210" s="11">
        <v>1.4976599111156834</v>
      </c>
      <c r="F210" s="11">
        <f>SUM(D210:E210)</f>
        <v>0.5153656545555596</v>
      </c>
      <c r="G210" s="200">
        <f>IF(B210&gt;0,(1+(E210/B210))^(1/($C$6-$B$6))-1,0)</f>
        <v>2.0691518552848009E-2</v>
      </c>
    </row>
    <row r="211" spans="1:7" x14ac:dyDescent="0.2">
      <c r="A211" t="str">
        <f t="shared" si="146"/>
        <v>12 Other managers and proprietors</v>
      </c>
      <c r="B211" s="11">
        <v>3.2070146398188211</v>
      </c>
      <c r="C211" s="11">
        <v>3.3124059288343193</v>
      </c>
      <c r="D211" s="11">
        <f t="shared" ref="D211:D226" si="147">C211-B211</f>
        <v>0.10539128901549821</v>
      </c>
      <c r="E211" s="11">
        <v>1.6439509390372424</v>
      </c>
      <c r="F211" s="11">
        <f t="shared" ref="F211:F218" si="148">SUM(D211:E211)</f>
        <v>1.7493422280527406</v>
      </c>
      <c r="G211" s="200">
        <f t="shared" ref="G211:G213" si="149">IF(B211&gt;0,(1+(E211/B211))^(1/($C$6-$B$6))-1,0)</f>
        <v>2.7973257435346177E-2</v>
      </c>
    </row>
    <row r="212" spans="1:7" x14ac:dyDescent="0.2">
      <c r="A212" t="str">
        <f t="shared" si="146"/>
        <v>21 Science, research, engineering and technology professionals</v>
      </c>
      <c r="B212" s="11">
        <v>2.7748554415944735</v>
      </c>
      <c r="C212" s="11">
        <v>3.2831156796176368</v>
      </c>
      <c r="D212" s="11">
        <f t="shared" si="147"/>
        <v>0.50826023802316334</v>
      </c>
      <c r="E212" s="11">
        <v>0.98353341104391945</v>
      </c>
      <c r="F212" s="11">
        <f t="shared" si="148"/>
        <v>1.4917936490670827</v>
      </c>
      <c r="G212" s="200">
        <f t="shared" si="149"/>
        <v>2.0432048337156061E-2</v>
      </c>
    </row>
    <row r="213" spans="1:7" x14ac:dyDescent="0.2">
      <c r="A213" t="str">
        <f t="shared" si="146"/>
        <v>22 Health professionals</v>
      </c>
      <c r="B213" s="11">
        <v>2.5159311448060646</v>
      </c>
      <c r="C213" s="11">
        <v>2.0560172426639713</v>
      </c>
      <c r="D213" s="11">
        <f t="shared" si="147"/>
        <v>-0.45991390214209327</v>
      </c>
      <c r="E213" s="11">
        <v>0.99330227086775869</v>
      </c>
      <c r="F213" s="11">
        <f t="shared" si="148"/>
        <v>0.53338836872566542</v>
      </c>
      <c r="G213" s="200">
        <f t="shared" si="149"/>
        <v>2.2431529419612906E-2</v>
      </c>
    </row>
    <row r="214" spans="1:7" x14ac:dyDescent="0.2">
      <c r="A214" t="str">
        <f t="shared" si="146"/>
        <v>23 Teaching and other educational professionals</v>
      </c>
      <c r="B214" s="11">
        <v>0.84175080405137059</v>
      </c>
      <c r="C214" s="11">
        <v>0.59748791567541693</v>
      </c>
      <c r="D214" s="11">
        <f t="shared" si="147"/>
        <v>-0.24426288837595367</v>
      </c>
      <c r="E214" s="11">
        <v>0.30353829842538699</v>
      </c>
      <c r="F214" s="11">
        <f t="shared" si="148"/>
        <v>5.9275410049433319E-2</v>
      </c>
      <c r="G214" s="200">
        <f>IF(B214&gt;0,(1+(E214/B214))^(1/($C$6-$B$6))-1,0)</f>
        <v>2.0740717603421777E-2</v>
      </c>
    </row>
    <row r="215" spans="1:7" x14ac:dyDescent="0.2">
      <c r="A215" t="str">
        <f t="shared" si="146"/>
        <v>24 Business, media and public service professionals</v>
      </c>
      <c r="B215" s="11">
        <v>2.6986179630351734</v>
      </c>
      <c r="C215" s="11">
        <v>2.4466109131860825</v>
      </c>
      <c r="D215" s="11">
        <f t="shared" si="147"/>
        <v>-0.25200704984909095</v>
      </c>
      <c r="E215" s="11">
        <v>1.009848110543164</v>
      </c>
      <c r="F215" s="11">
        <f t="shared" si="148"/>
        <v>0.75784106069407309</v>
      </c>
      <c r="G215" s="200">
        <f t="shared" ref="G215:G234" si="150">IF(B215&gt;0,(1+(E215/B215))^(1/($C$6-$B$6))-1,0)</f>
        <v>2.1418046865758322E-2</v>
      </c>
    </row>
    <row r="216" spans="1:7" x14ac:dyDescent="0.2">
      <c r="A216" t="str">
        <f t="shared" si="146"/>
        <v>31 Science, engineering and technology associate professionals</v>
      </c>
      <c r="B216" s="11">
        <v>1.9321506171084861</v>
      </c>
      <c r="C216" s="11">
        <v>1.8233137746080037</v>
      </c>
      <c r="D216" s="11">
        <f t="shared" si="147"/>
        <v>-0.10883684250048242</v>
      </c>
      <c r="E216" s="11">
        <v>0.61684450130919788</v>
      </c>
      <c r="F216" s="11">
        <f t="shared" si="148"/>
        <v>0.50800765880871546</v>
      </c>
      <c r="G216" s="200">
        <f t="shared" si="150"/>
        <v>1.8642679307319776E-2</v>
      </c>
    </row>
    <row r="217" spans="1:7" x14ac:dyDescent="0.2">
      <c r="A217" t="str">
        <f t="shared" si="146"/>
        <v>32 Health and social care associate professionals</v>
      </c>
      <c r="B217" s="11">
        <v>1.4991771253325286</v>
      </c>
      <c r="C217" s="11">
        <v>1.8547847286394732</v>
      </c>
      <c r="D217" s="11">
        <f t="shared" si="147"/>
        <v>0.35560760330694463</v>
      </c>
      <c r="E217" s="11">
        <v>0.98513334136551323</v>
      </c>
      <c r="F217" s="11">
        <f t="shared" si="148"/>
        <v>1.3407409446724579</v>
      </c>
      <c r="G217" s="200">
        <f t="shared" si="150"/>
        <v>3.4245233703916744E-2</v>
      </c>
    </row>
    <row r="218" spans="1:7" x14ac:dyDescent="0.2">
      <c r="A218" t="str">
        <f t="shared" si="146"/>
        <v>33 Protective service occupations</v>
      </c>
      <c r="B218" s="11">
        <v>1.7732089170100205</v>
      </c>
      <c r="C218" s="11">
        <v>1.1811441689364202</v>
      </c>
      <c r="D218" s="11">
        <f t="shared" si="147"/>
        <v>-0.59206474807360032</v>
      </c>
      <c r="E218" s="11">
        <v>0.37857856527085304</v>
      </c>
      <c r="F218" s="11">
        <f t="shared" si="148"/>
        <v>-0.21348618280274728</v>
      </c>
      <c r="G218" s="200">
        <f t="shared" si="150"/>
        <v>1.2984106302894149E-2</v>
      </c>
    </row>
    <row r="219" spans="1:7" x14ac:dyDescent="0.2">
      <c r="A219" t="str">
        <f t="shared" si="146"/>
        <v>34 Culture, media and sports occupations</v>
      </c>
      <c r="B219" s="11">
        <v>0.40796208792279831</v>
      </c>
      <c r="C219" s="11">
        <v>0.1898288654608529</v>
      </c>
      <c r="D219" s="11">
        <f t="shared" si="147"/>
        <v>-0.21813322246194541</v>
      </c>
      <c r="E219" s="11">
        <v>0.10371252241390128</v>
      </c>
      <c r="F219" s="11">
        <f t="shared" ref="F219:F220" si="151">SUM(D219:E219)</f>
        <v>-0.11442070004804414</v>
      </c>
      <c r="G219" s="200">
        <f t="shared" si="150"/>
        <v>1.5215572388727505E-2</v>
      </c>
    </row>
    <row r="220" spans="1:7" x14ac:dyDescent="0.2">
      <c r="A220" t="str">
        <f t="shared" si="146"/>
        <v>35 Business and public service associate professionals</v>
      </c>
      <c r="B220" s="11">
        <v>3.7677612230480557</v>
      </c>
      <c r="C220" s="11">
        <v>3.2724182926395073</v>
      </c>
      <c r="D220" s="11">
        <f t="shared" si="147"/>
        <v>-0.49534293040854838</v>
      </c>
      <c r="E220" s="11">
        <v>1.3068002888764716</v>
      </c>
      <c r="F220" s="11">
        <f t="shared" si="151"/>
        <v>0.81145735846792322</v>
      </c>
      <c r="G220" s="200">
        <f t="shared" si="150"/>
        <v>2.0048942483295029E-2</v>
      </c>
    </row>
    <row r="221" spans="1:7" x14ac:dyDescent="0.2">
      <c r="A221" t="str">
        <f t="shared" si="146"/>
        <v>41 Administrative occupations</v>
      </c>
      <c r="B221" s="11">
        <v>11.251761870190732</v>
      </c>
      <c r="C221" s="11">
        <v>8.0421977186549807</v>
      </c>
      <c r="D221" s="11">
        <f t="shared" si="147"/>
        <v>-3.2095641515357514</v>
      </c>
      <c r="E221" s="11">
        <v>4.000993994093883</v>
      </c>
      <c r="F221" s="11">
        <f t="shared" ref="F221:F224" si="152">SUM(D221:E221)</f>
        <v>0.79142984255813165</v>
      </c>
      <c r="G221" s="200">
        <f t="shared" si="150"/>
        <v>2.0489449652752789E-2</v>
      </c>
    </row>
    <row r="222" spans="1:7" x14ac:dyDescent="0.2">
      <c r="A222" t="str">
        <f t="shared" si="146"/>
        <v>42 Secretarial and related occupations</v>
      </c>
      <c r="B222" s="11">
        <v>1.8446167496453179</v>
      </c>
      <c r="C222" s="11">
        <v>0.29099193801837558</v>
      </c>
      <c r="D222" s="11">
        <f t="shared" si="147"/>
        <v>-1.5536248116269422</v>
      </c>
      <c r="E222" s="11">
        <v>0.42112174564230526</v>
      </c>
      <c r="F222" s="11">
        <f t="shared" si="152"/>
        <v>-1.1325030659846369</v>
      </c>
      <c r="G222" s="200">
        <f t="shared" si="150"/>
        <v>1.3803008577003117E-2</v>
      </c>
    </row>
    <row r="223" spans="1:7" x14ac:dyDescent="0.2">
      <c r="A223" t="str">
        <f t="shared" si="146"/>
        <v>51 Skilled agricultural and related trades</v>
      </c>
      <c r="B223" s="11">
        <v>1.0936337670608878</v>
      </c>
      <c r="C223" s="11">
        <v>1.2049613341134089</v>
      </c>
      <c r="D223" s="11">
        <f t="shared" si="147"/>
        <v>0.11132756705252111</v>
      </c>
      <c r="E223" s="11">
        <v>0.593016134552522</v>
      </c>
      <c r="F223" s="11">
        <f t="shared" si="152"/>
        <v>0.70434370160504312</v>
      </c>
      <c r="G223" s="200">
        <f t="shared" si="150"/>
        <v>2.9303704021247601E-2</v>
      </c>
    </row>
    <row r="224" spans="1:7" x14ac:dyDescent="0.2">
      <c r="A224" t="str">
        <f t="shared" si="146"/>
        <v>52 Skilled metal, electrical and electronic trades</v>
      </c>
      <c r="B224" s="11">
        <v>4.7685009260348012</v>
      </c>
      <c r="C224" s="11">
        <v>4.2610932029173227</v>
      </c>
      <c r="D224" s="11">
        <f t="shared" si="147"/>
        <v>-0.5074077231174785</v>
      </c>
      <c r="E224" s="11">
        <v>1.6356831700494265</v>
      </c>
      <c r="F224" s="11">
        <f t="shared" si="152"/>
        <v>1.128275446931948</v>
      </c>
      <c r="G224" s="200">
        <f t="shared" si="150"/>
        <v>1.9855860255502344E-2</v>
      </c>
    </row>
    <row r="225" spans="1:7" x14ac:dyDescent="0.2">
      <c r="A225" t="str">
        <f t="shared" si="146"/>
        <v>53 Skilled construction and building trades</v>
      </c>
      <c r="B225" s="11">
        <v>5.5721606121850407</v>
      </c>
      <c r="C225" s="11">
        <v>6.0488756338694794</v>
      </c>
      <c r="D225" s="11">
        <f t="shared" si="147"/>
        <v>0.47671502168443869</v>
      </c>
      <c r="E225" s="11">
        <v>2.549543830526666</v>
      </c>
      <c r="F225" s="11">
        <f t="shared" ref="F225" si="153">SUM(D225:E225)</f>
        <v>3.0262588522111047</v>
      </c>
      <c r="G225" s="200">
        <f t="shared" si="150"/>
        <v>2.5435236972399133E-2</v>
      </c>
    </row>
    <row r="226" spans="1:7" x14ac:dyDescent="0.2">
      <c r="A226" t="str">
        <f t="shared" si="146"/>
        <v>54 Textiles, printing and other skilled trades</v>
      </c>
      <c r="B226" s="11">
        <v>2.4397561493828213</v>
      </c>
      <c r="C226" s="11">
        <v>1.9424267203857661</v>
      </c>
      <c r="D226" s="11">
        <f t="shared" si="147"/>
        <v>-0.49732942899705512</v>
      </c>
      <c r="E226" s="11">
        <v>0.8438757820616859</v>
      </c>
      <c r="F226" s="11">
        <f t="shared" ref="F226" si="154">SUM(D226:E226)</f>
        <v>0.34654635306463077</v>
      </c>
      <c r="G226" s="200">
        <f t="shared" si="150"/>
        <v>2.0000856867806949E-2</v>
      </c>
    </row>
    <row r="227" spans="1:7" x14ac:dyDescent="0.2">
      <c r="A227" t="str">
        <f t="shared" si="146"/>
        <v>61 Caring personal service occupations</v>
      </c>
      <c r="B227" s="11">
        <v>8.447216316877558</v>
      </c>
      <c r="C227" s="11">
        <v>5.154597423301472</v>
      </c>
      <c r="D227" s="11">
        <f>C227-B227</f>
        <v>-3.2926188935760861</v>
      </c>
      <c r="E227" s="11">
        <v>3.2317522468327775</v>
      </c>
      <c r="F227" s="11">
        <f>SUM(D227:E227)</f>
        <v>-6.086664674330855E-2</v>
      </c>
      <c r="G227" s="200">
        <f t="shared" si="150"/>
        <v>2.1831747120334422E-2</v>
      </c>
    </row>
    <row r="228" spans="1:7" x14ac:dyDescent="0.2">
      <c r="A228" t="str">
        <f t="shared" si="146"/>
        <v>62 Leisure, travel and related personal service occupations</v>
      </c>
      <c r="B228" s="11">
        <v>2.8570854177976912</v>
      </c>
      <c r="C228" s="11">
        <v>1.7151899666434676</v>
      </c>
      <c r="D228" s="11">
        <f t="shared" ref="D228:D234" si="155">C228-B228</f>
        <v>-1.1418954511542236</v>
      </c>
      <c r="E228" s="11">
        <v>0.96550520134934359</v>
      </c>
      <c r="F228" s="11">
        <f t="shared" ref="F228:F229" si="156">SUM(D228:E228)</f>
        <v>-0.17639024980488005</v>
      </c>
      <c r="G228" s="200">
        <f t="shared" si="150"/>
        <v>1.9597990845638069E-2</v>
      </c>
    </row>
    <row r="229" spans="1:7" x14ac:dyDescent="0.2">
      <c r="A229" t="str">
        <f t="shared" si="146"/>
        <v>63 Community and civil enforcement occupations</v>
      </c>
      <c r="B229" s="11">
        <v>0.18169088273036782</v>
      </c>
      <c r="C229" s="11">
        <v>0.13694612871258041</v>
      </c>
      <c r="D229" s="11">
        <f t="shared" si="155"/>
        <v>-4.4744754017787408E-2</v>
      </c>
      <c r="E229" s="11">
        <v>5.6851013945582056E-2</v>
      </c>
      <c r="F229" s="11">
        <f t="shared" si="156"/>
        <v>1.2106259927794648E-2</v>
      </c>
      <c r="G229" s="200">
        <f t="shared" si="150"/>
        <v>1.8314908891994275E-2</v>
      </c>
    </row>
    <row r="230" spans="1:7" x14ac:dyDescent="0.2">
      <c r="A230" t="str">
        <f t="shared" si="146"/>
        <v>71 Sales occupations</v>
      </c>
      <c r="B230" s="11">
        <v>12.003960639130492</v>
      </c>
      <c r="C230" s="11">
        <v>8.7123009270672629</v>
      </c>
      <c r="D230" s="11">
        <f t="shared" si="155"/>
        <v>-3.2916597120632289</v>
      </c>
      <c r="E230" s="11">
        <v>5.0226990512740013</v>
      </c>
      <c r="F230" s="11">
        <f t="shared" ref="F230:F231" si="157">SUM(D230:E230)</f>
        <v>1.7310393392107724</v>
      </c>
      <c r="G230" s="200">
        <f t="shared" si="150"/>
        <v>2.3576546496290041E-2</v>
      </c>
    </row>
    <row r="231" spans="1:7" x14ac:dyDescent="0.2">
      <c r="A231" t="str">
        <f t="shared" si="146"/>
        <v>72 Customer service occupations</v>
      </c>
      <c r="B231" s="11">
        <v>2.5297066037824858</v>
      </c>
      <c r="C231" s="11">
        <v>2.5127569256075764</v>
      </c>
      <c r="D231" s="11">
        <f t="shared" si="155"/>
        <v>-1.6949678174909444E-2</v>
      </c>
      <c r="E231" s="11">
        <v>1.1300939116321116</v>
      </c>
      <c r="F231" s="11">
        <f t="shared" si="157"/>
        <v>1.1131442334572021</v>
      </c>
      <c r="G231" s="200">
        <f t="shared" si="150"/>
        <v>2.492593781289254E-2</v>
      </c>
    </row>
    <row r="232" spans="1:7" x14ac:dyDescent="0.2">
      <c r="A232" t="str">
        <f t="shared" si="146"/>
        <v>81 Process, plant and machine operatives</v>
      </c>
      <c r="B232" s="11">
        <v>5.4653777368136112</v>
      </c>
      <c r="C232" s="11">
        <v>5.6944943770537559</v>
      </c>
      <c r="D232" s="11">
        <f t="shared" si="155"/>
        <v>0.22911664024014478</v>
      </c>
      <c r="E232" s="11">
        <v>2.2112381950585394</v>
      </c>
      <c r="F232" s="11">
        <f t="shared" ref="F232:F233" si="158">SUM(D232:E232)</f>
        <v>2.4403548352986841</v>
      </c>
      <c r="G232" s="200">
        <f t="shared" si="150"/>
        <v>2.2908157350314706E-2</v>
      </c>
    </row>
    <row r="233" spans="1:7" x14ac:dyDescent="0.2">
      <c r="A233" t="str">
        <f t="shared" si="146"/>
        <v>82 Transport and mobile machine drivers and operatives</v>
      </c>
      <c r="B233" s="11">
        <v>6.631331315853263</v>
      </c>
      <c r="C233" s="11">
        <v>7.2294535976062022</v>
      </c>
      <c r="D233" s="11">
        <f t="shared" si="155"/>
        <v>0.59812228175293924</v>
      </c>
      <c r="E233" s="11">
        <v>3.6169598092133808</v>
      </c>
      <c r="F233" s="11">
        <f t="shared" si="158"/>
        <v>4.2150820909663196</v>
      </c>
      <c r="G233" s="200">
        <f t="shared" si="150"/>
        <v>2.944555283657202E-2</v>
      </c>
    </row>
    <row r="234" spans="1:7" x14ac:dyDescent="0.2">
      <c r="A234" t="str">
        <f t="shared" si="146"/>
        <v>91 Elementary trades and related occupations</v>
      </c>
      <c r="B234" s="11">
        <v>2.1374494091122882</v>
      </c>
      <c r="C234" s="11">
        <v>4.0980877007388852</v>
      </c>
      <c r="D234" s="11">
        <f t="shared" si="155"/>
        <v>1.960638291626597</v>
      </c>
      <c r="E234" s="11">
        <v>1.4093004734062506</v>
      </c>
      <c r="F234" s="11">
        <f t="shared" ref="F234" si="159">SUM(D234:E234)</f>
        <v>3.3699387650328476</v>
      </c>
      <c r="G234" s="200">
        <f t="shared" si="150"/>
        <v>3.4337605333079724E-2</v>
      </c>
    </row>
    <row r="235" spans="1:7" x14ac:dyDescent="0.2">
      <c r="A235" t="str">
        <f t="shared" si="146"/>
        <v>92 Elementary administration and service occupations</v>
      </c>
      <c r="B235" s="11">
        <v>15.648085130763702</v>
      </c>
      <c r="C235" s="11">
        <v>13.662464502358683</v>
      </c>
      <c r="D235" s="11">
        <f t="shared" ref="D235" si="160">C235-B235</f>
        <v>-1.9856206284050195</v>
      </c>
      <c r="E235" s="11">
        <v>6.4583161155645668</v>
      </c>
      <c r="F235" s="11">
        <f t="shared" ref="F235" si="161">SUM(D235:E235)</f>
        <v>4.4726954871595472</v>
      </c>
      <c r="G235" s="200">
        <f t="shared" ref="G235:G236" si="162">IF(B235&gt;0,(1+(E235/B235))^(1/($C$6-$B$6))-1,0)</f>
        <v>2.330192213043758E-2</v>
      </c>
    </row>
    <row r="236" spans="1:7" x14ac:dyDescent="0.2">
      <c r="A236" t="str">
        <f t="shared" si="146"/>
        <v>All occupations</v>
      </c>
      <c r="B236" s="11">
        <f>SUM(B210:B235)</f>
        <v>108.45532417942144</v>
      </c>
      <c r="C236" s="11">
        <f t="shared" ref="C236:F236" si="163">SUM(C210:C235)</f>
        <v>93.906232039083363</v>
      </c>
      <c r="D236" s="11">
        <f t="shared" si="163"/>
        <v>-14.549092140338072</v>
      </c>
      <c r="E236" s="11">
        <f t="shared" si="163"/>
        <v>43.969852835472132</v>
      </c>
      <c r="F236" s="11">
        <f t="shared" si="163"/>
        <v>29.42076069513406</v>
      </c>
      <c r="G236" s="200">
        <f t="shared" si="162"/>
        <v>2.2948387481039889E-2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2.0358110936241354</v>
      </c>
      <c r="C239" s="11">
        <v>1.191445571467254</v>
      </c>
      <c r="D239" s="11">
        <f>C239-B239</f>
        <v>-0.84436552215688132</v>
      </c>
      <c r="E239" s="11">
        <v>0.68213162128889548</v>
      </c>
      <c r="F239" s="11">
        <f>SUM(D239:E239)</f>
        <v>-0.16223390086798584</v>
      </c>
      <c r="G239" s="200">
        <f>IF(B239&gt;0,(1+(E239/B239))^(1/($C$6-$B$6))-1,0)</f>
        <v>1.9452170432553206E-2</v>
      </c>
    </row>
    <row r="240" spans="1:7" x14ac:dyDescent="0.2">
      <c r="A240" t="str">
        <f t="shared" si="165"/>
        <v>12 Other managers and proprietors</v>
      </c>
      <c r="B240" s="11">
        <v>1.6815267372112508</v>
      </c>
      <c r="C240" s="11">
        <v>1.2451899271019169</v>
      </c>
      <c r="D240" s="11">
        <f t="shared" ref="D240:D255" si="166">C240-B240</f>
        <v>-0.43633681010933389</v>
      </c>
      <c r="E240" s="11">
        <v>0.71143578163817356</v>
      </c>
      <c r="F240" s="11">
        <f t="shared" ref="F240:F247" si="167">SUM(D240:E240)</f>
        <v>0.27509897152883966</v>
      </c>
      <c r="G240" s="200">
        <f t="shared" ref="G240:G242" si="168">IF(B240&gt;0,(1+(E240/B240))^(1/($C$6-$B$6))-1,0)</f>
        <v>2.3800823645570901E-2</v>
      </c>
    </row>
    <row r="241" spans="1:7" x14ac:dyDescent="0.2">
      <c r="A241" t="str">
        <f t="shared" si="165"/>
        <v>21 Science, research, engineering and technology professionals</v>
      </c>
      <c r="B241" s="11">
        <v>1.2445641907081855</v>
      </c>
      <c r="C241" s="11">
        <v>1.2951932710304168</v>
      </c>
      <c r="D241" s="11">
        <f t="shared" si="166"/>
        <v>5.0629080322231346E-2</v>
      </c>
      <c r="E241" s="11">
        <v>0.42953662934647602</v>
      </c>
      <c r="F241" s="11">
        <f t="shared" si="167"/>
        <v>0.48016570966870736</v>
      </c>
      <c r="G241" s="200">
        <f t="shared" si="168"/>
        <v>1.9962693626905947E-2</v>
      </c>
    </row>
    <row r="242" spans="1:7" x14ac:dyDescent="0.2">
      <c r="A242" t="str">
        <f t="shared" si="165"/>
        <v>22 Health professionals</v>
      </c>
      <c r="B242" s="11">
        <v>1.0065382008822985</v>
      </c>
      <c r="C242" s="11">
        <v>0.42555856534576136</v>
      </c>
      <c r="D242" s="11">
        <f t="shared" si="166"/>
        <v>-0.58097963553653709</v>
      </c>
      <c r="E242" s="11">
        <v>0.28331583515597797</v>
      </c>
      <c r="F242" s="11">
        <f t="shared" si="167"/>
        <v>-0.29766380038055912</v>
      </c>
      <c r="G242" s="200">
        <f t="shared" si="168"/>
        <v>1.6671588211982113E-2</v>
      </c>
    </row>
    <row r="243" spans="1:7" x14ac:dyDescent="0.2">
      <c r="A243" t="str">
        <f t="shared" si="165"/>
        <v>23 Teaching and other educational professionals</v>
      </c>
      <c r="B243" s="11">
        <v>0.51668305880615528</v>
      </c>
      <c r="C243" s="11">
        <v>0.30460646828792798</v>
      </c>
      <c r="D243" s="11">
        <f t="shared" si="166"/>
        <v>-0.2120765905182273</v>
      </c>
      <c r="E243" s="11">
        <v>0.16484284359294835</v>
      </c>
      <c r="F243" s="11">
        <f t="shared" si="167"/>
        <v>-4.7233746925278958E-2</v>
      </c>
      <c r="G243" s="200">
        <f>IF(B243&gt;0,(1+(E243/B243))^(1/($C$6-$B$6))-1,0)</f>
        <v>1.8631752215836572E-2</v>
      </c>
    </row>
    <row r="244" spans="1:7" x14ac:dyDescent="0.2">
      <c r="A244" t="str">
        <f t="shared" si="165"/>
        <v>24 Business, media and public service professionals</v>
      </c>
      <c r="B244" s="11">
        <v>1.2147282749906247</v>
      </c>
      <c r="C244" s="11">
        <v>0.72809106663664758</v>
      </c>
      <c r="D244" s="11">
        <f t="shared" si="166"/>
        <v>-0.48663720835397717</v>
      </c>
      <c r="E244" s="11">
        <v>0.38745592320574979</v>
      </c>
      <c r="F244" s="11">
        <f t="shared" si="167"/>
        <v>-9.9181285148227383E-2</v>
      </c>
      <c r="G244" s="200">
        <f t="shared" ref="G244:G263" si="169">IF(B244&gt;0,(1+(E244/B244))^(1/($C$6-$B$6))-1,0)</f>
        <v>1.8627867943567855E-2</v>
      </c>
    </row>
    <row r="245" spans="1:7" x14ac:dyDescent="0.2">
      <c r="A245" t="str">
        <f t="shared" si="165"/>
        <v>31 Science, engineering and technology associate professionals</v>
      </c>
      <c r="B245" s="11">
        <v>1.024253399768041</v>
      </c>
      <c r="C245" s="11">
        <v>0.8445814617865024</v>
      </c>
      <c r="D245" s="11">
        <f t="shared" si="166"/>
        <v>-0.17967193798153858</v>
      </c>
      <c r="E245" s="11">
        <v>0.33174916215306927</v>
      </c>
      <c r="F245" s="11">
        <f t="shared" si="167"/>
        <v>0.15207722417153069</v>
      </c>
      <c r="G245" s="200">
        <f>IF(B245&gt;0,(1+(E245/B245))^(1/($C$6-$B$6))-1,0)</f>
        <v>1.8881178519971842E-2</v>
      </c>
    </row>
    <row r="246" spans="1:7" x14ac:dyDescent="0.2">
      <c r="A246" t="str">
        <f t="shared" si="165"/>
        <v>32 Health and social care associate professionals</v>
      </c>
      <c r="B246" s="11">
        <v>0.40324860803968315</v>
      </c>
      <c r="C246" s="11">
        <v>0.28852963221492262</v>
      </c>
      <c r="D246" s="11">
        <f t="shared" si="166"/>
        <v>-0.11471897582476054</v>
      </c>
      <c r="E246" s="11">
        <v>0.18066978799417696</v>
      </c>
      <c r="F246" s="11">
        <f t="shared" si="167"/>
        <v>6.5950812169416423E-2</v>
      </c>
      <c r="G246" s="200">
        <f t="shared" si="169"/>
        <v>2.498761713490727E-2</v>
      </c>
    </row>
    <row r="247" spans="1:7" x14ac:dyDescent="0.2">
      <c r="A247" t="str">
        <f t="shared" si="165"/>
        <v>33 Protective service occupations</v>
      </c>
      <c r="B247" s="11">
        <v>0.76172072596832441</v>
      </c>
      <c r="C247" s="11">
        <v>0.39903734200289903</v>
      </c>
      <c r="D247" s="11">
        <f t="shared" si="166"/>
        <v>-0.36268338396542538</v>
      </c>
      <c r="E247" s="11">
        <v>0.20198222769879393</v>
      </c>
      <c r="F247" s="11">
        <f t="shared" si="167"/>
        <v>-0.16070115626663145</v>
      </c>
      <c r="G247" s="200">
        <f t="shared" si="169"/>
        <v>1.5803787576271766E-2</v>
      </c>
    </row>
    <row r="248" spans="1:7" x14ac:dyDescent="0.2">
      <c r="A248" t="str">
        <f t="shared" si="165"/>
        <v>34 Culture, media and sports occupations</v>
      </c>
      <c r="B248" s="11">
        <v>0.30007204449731861</v>
      </c>
      <c r="C248" s="11">
        <v>9.3819686476287814E-2</v>
      </c>
      <c r="D248" s="11">
        <f t="shared" si="166"/>
        <v>-0.20625235802103081</v>
      </c>
      <c r="E248" s="11">
        <v>5.8693211206162985E-2</v>
      </c>
      <c r="F248" s="11">
        <f t="shared" ref="F248:F249" si="170">SUM(D248:E248)</f>
        <v>-0.14755914681486781</v>
      </c>
      <c r="G248" s="200">
        <f t="shared" si="169"/>
        <v>1.1980916130192254E-2</v>
      </c>
    </row>
    <row r="249" spans="1:7" x14ac:dyDescent="0.2">
      <c r="A249" t="str">
        <f t="shared" si="165"/>
        <v>35 Business and public service associate professionals</v>
      </c>
      <c r="B249" s="11">
        <v>1.6629960904236489</v>
      </c>
      <c r="C249" s="11">
        <v>0.88688408869043278</v>
      </c>
      <c r="D249" s="11">
        <f t="shared" si="166"/>
        <v>-0.77611200173321615</v>
      </c>
      <c r="E249" s="11">
        <v>0.45497669855507378</v>
      </c>
      <c r="F249" s="11">
        <f t="shared" si="170"/>
        <v>-0.32113530317814237</v>
      </c>
      <c r="G249" s="200">
        <f t="shared" si="169"/>
        <v>1.6253239952477072E-2</v>
      </c>
    </row>
    <row r="250" spans="1:7" x14ac:dyDescent="0.2">
      <c r="A250" t="str">
        <f t="shared" si="165"/>
        <v>41 Administrative occupations</v>
      </c>
      <c r="B250" s="11">
        <v>4.0702742853697043</v>
      </c>
      <c r="C250" s="11">
        <v>1.1163552594879667</v>
      </c>
      <c r="D250" s="11">
        <f t="shared" si="166"/>
        <v>-2.9539190258817376</v>
      </c>
      <c r="E250" s="11">
        <v>0.89860998529862091</v>
      </c>
      <c r="F250" s="11">
        <f t="shared" ref="F250:F253" si="171">SUM(D250:E250)</f>
        <v>-2.0553090405831167</v>
      </c>
      <c r="G250" s="200">
        <f t="shared" si="169"/>
        <v>1.3387820492955615E-2</v>
      </c>
    </row>
    <row r="251" spans="1:7" x14ac:dyDescent="0.2">
      <c r="A251" t="str">
        <f t="shared" si="165"/>
        <v>42 Secretarial and related occupations</v>
      </c>
      <c r="B251" s="11">
        <v>1.5905798416675523</v>
      </c>
      <c r="C251" s="11">
        <v>0.2257705019814385</v>
      </c>
      <c r="D251" s="11">
        <f t="shared" si="166"/>
        <v>-1.3648093396861138</v>
      </c>
      <c r="E251" s="11">
        <v>0.32801274248347306</v>
      </c>
      <c r="F251" s="11">
        <f t="shared" si="171"/>
        <v>-1.0367965972026407</v>
      </c>
      <c r="G251" s="200">
        <f t="shared" si="169"/>
        <v>1.257799642776547E-2</v>
      </c>
    </row>
    <row r="252" spans="1:7" x14ac:dyDescent="0.2">
      <c r="A252" t="str">
        <f t="shared" si="165"/>
        <v>51 Skilled agricultural and related trades</v>
      </c>
      <c r="B252" s="11">
        <v>0.62514912606373529</v>
      </c>
      <c r="C252" s="11">
        <v>0.71138772797161065</v>
      </c>
      <c r="D252" s="11">
        <f t="shared" si="166"/>
        <v>8.6238601907875356E-2</v>
      </c>
      <c r="E252" s="11">
        <v>0.31046847065300986</v>
      </c>
      <c r="F252" s="11">
        <f t="shared" si="171"/>
        <v>0.39670707256088522</v>
      </c>
      <c r="G252" s="200">
        <f t="shared" si="169"/>
        <v>2.7245664177526718E-2</v>
      </c>
    </row>
    <row r="253" spans="1:7" x14ac:dyDescent="0.2">
      <c r="A253" t="str">
        <f t="shared" si="165"/>
        <v>52 Skilled metal, electrical and electronic trades</v>
      </c>
      <c r="B253" s="11">
        <v>1.6366635299811489</v>
      </c>
      <c r="C253" s="11">
        <v>0.80828291934585761</v>
      </c>
      <c r="D253" s="11">
        <f t="shared" si="166"/>
        <v>-0.82838061063529134</v>
      </c>
      <c r="E253" s="11">
        <v>0.4887851455460791</v>
      </c>
      <c r="F253" s="11">
        <f t="shared" si="171"/>
        <v>-0.33959546508921223</v>
      </c>
      <c r="G253" s="200">
        <f t="shared" si="169"/>
        <v>1.7574185906928053E-2</v>
      </c>
    </row>
    <row r="254" spans="1:7" x14ac:dyDescent="0.2">
      <c r="A254" t="str">
        <f t="shared" si="165"/>
        <v>53 Skilled construction and building trades</v>
      </c>
      <c r="B254" s="11">
        <v>1.7637044916269291</v>
      </c>
      <c r="C254" s="11">
        <v>1.2387869997955296</v>
      </c>
      <c r="D254" s="11">
        <f t="shared" si="166"/>
        <v>-0.52491749183139946</v>
      </c>
      <c r="E254" s="11">
        <v>0.64556511372126568</v>
      </c>
      <c r="F254" s="11">
        <f t="shared" ref="F254" si="172">SUM(D254:E254)</f>
        <v>0.12064762188986622</v>
      </c>
      <c r="G254" s="200">
        <f t="shared" si="169"/>
        <v>2.1011511752232481E-2</v>
      </c>
    </row>
    <row r="255" spans="1:7" x14ac:dyDescent="0.2">
      <c r="A255" t="str">
        <f t="shared" si="165"/>
        <v>54 Textiles, printing and other skilled trades</v>
      </c>
      <c r="B255" s="11">
        <v>1.410569560979209</v>
      </c>
      <c r="C255" s="11">
        <v>0.95206768483607651</v>
      </c>
      <c r="D255" s="11">
        <f t="shared" si="166"/>
        <v>-0.45850187614313254</v>
      </c>
      <c r="E255" s="11">
        <v>0.48583862567227976</v>
      </c>
      <c r="F255" s="11">
        <f t="shared" ref="F255" si="173">SUM(D255:E255)</f>
        <v>2.733674952914722E-2</v>
      </c>
      <c r="G255" s="200">
        <f t="shared" si="169"/>
        <v>1.9927153708638512E-2</v>
      </c>
    </row>
    <row r="256" spans="1:7" x14ac:dyDescent="0.2">
      <c r="A256" t="str">
        <f t="shared" si="165"/>
        <v>61 Caring personal service occupations</v>
      </c>
      <c r="B256" s="11">
        <v>1.240879612751808</v>
      </c>
      <c r="C256" s="11">
        <v>0.7759235268074971</v>
      </c>
      <c r="D256" s="11">
        <f>C256-B256</f>
        <v>-0.46495608594431093</v>
      </c>
      <c r="E256" s="11">
        <v>0.30905524749248686</v>
      </c>
      <c r="F256" s="11">
        <f>SUM(D256:E256)</f>
        <v>-0.15590083845182406</v>
      </c>
      <c r="G256" s="200">
        <f t="shared" si="169"/>
        <v>1.493661345199504E-2</v>
      </c>
    </row>
    <row r="257" spans="1:7" x14ac:dyDescent="0.2">
      <c r="A257" t="str">
        <f t="shared" si="165"/>
        <v>62 Leisure, travel and related personal service occupations</v>
      </c>
      <c r="B257" s="11">
        <v>1.5824397622483295</v>
      </c>
      <c r="C257" s="11">
        <v>0.80970361853126993</v>
      </c>
      <c r="D257" s="11">
        <f t="shared" ref="D257:D263" si="174">C257-B257</f>
        <v>-0.77273614371705956</v>
      </c>
      <c r="E257" s="11">
        <v>0.48221911648273075</v>
      </c>
      <c r="F257" s="11">
        <f t="shared" ref="F257:F258" si="175">SUM(D257:E257)</f>
        <v>-0.29051702723432882</v>
      </c>
      <c r="G257" s="200">
        <f t="shared" si="169"/>
        <v>1.7891313234047024E-2</v>
      </c>
    </row>
    <row r="258" spans="1:7" x14ac:dyDescent="0.2">
      <c r="A258" t="str">
        <f t="shared" si="165"/>
        <v>63 Community and civil enforcement occupations</v>
      </c>
      <c r="B258" s="11">
        <v>0.11409228202953216</v>
      </c>
      <c r="C258" s="11">
        <v>7.0160989926768835E-2</v>
      </c>
      <c r="D258" s="11">
        <f t="shared" si="174"/>
        <v>-4.3931292102763322E-2</v>
      </c>
      <c r="E258" s="11">
        <v>3.5227380650786087E-2</v>
      </c>
      <c r="F258" s="11">
        <f t="shared" si="175"/>
        <v>-8.7039114519772351E-3</v>
      </c>
      <c r="G258" s="200">
        <f t="shared" si="169"/>
        <v>1.8100651965635928E-2</v>
      </c>
    </row>
    <row r="259" spans="1:7" x14ac:dyDescent="0.2">
      <c r="A259" t="str">
        <f t="shared" si="165"/>
        <v>71 Sales occupations</v>
      </c>
      <c r="B259" s="11">
        <v>6.6272588788806059</v>
      </c>
      <c r="C259" s="11">
        <v>2.658296256997966</v>
      </c>
      <c r="D259" s="11">
        <f t="shared" si="174"/>
        <v>-3.9689626218826399</v>
      </c>
      <c r="E259" s="11">
        <v>1.9050591651951667</v>
      </c>
      <c r="F259" s="11">
        <f t="shared" ref="F259:F260" si="176">SUM(D259:E259)</f>
        <v>-2.0639034566874734</v>
      </c>
      <c r="G259" s="200">
        <f t="shared" si="169"/>
        <v>1.6987324457110153E-2</v>
      </c>
    </row>
    <row r="260" spans="1:7" x14ac:dyDescent="0.2">
      <c r="A260" t="str">
        <f t="shared" si="165"/>
        <v>72 Customer service occupations</v>
      </c>
      <c r="B260" s="11">
        <v>0.92982708617365561</v>
      </c>
      <c r="C260" s="11">
        <v>0.89041927333158211</v>
      </c>
      <c r="D260" s="11">
        <f t="shared" si="174"/>
        <v>-3.9407812842073509E-2</v>
      </c>
      <c r="E260" s="11">
        <v>0.30617147087688046</v>
      </c>
      <c r="F260" s="11">
        <f t="shared" si="176"/>
        <v>0.26676365803480695</v>
      </c>
      <c r="G260" s="200">
        <f t="shared" si="169"/>
        <v>1.9156905264245516E-2</v>
      </c>
    </row>
    <row r="261" spans="1:7" x14ac:dyDescent="0.2">
      <c r="A261" t="str">
        <f t="shared" si="165"/>
        <v>81 Process, plant and machine operatives</v>
      </c>
      <c r="B261" s="11">
        <v>2.9195648326074366</v>
      </c>
      <c r="C261" s="11">
        <v>1.0923168636882195</v>
      </c>
      <c r="D261" s="11">
        <f t="shared" si="174"/>
        <v>-1.8272479689192171</v>
      </c>
      <c r="E261" s="11">
        <v>0.74770439916371778</v>
      </c>
      <c r="F261" s="11">
        <f t="shared" ref="F261:F262" si="177">SUM(D261:E261)</f>
        <v>-1.0795435697554994</v>
      </c>
      <c r="G261" s="200">
        <f t="shared" si="169"/>
        <v>1.5316969286975457E-2</v>
      </c>
    </row>
    <row r="262" spans="1:7" x14ac:dyDescent="0.2">
      <c r="A262" t="str">
        <f t="shared" si="165"/>
        <v>82 Transport and mobile machine drivers and operatives</v>
      </c>
      <c r="B262" s="11">
        <v>3.765338490343789</v>
      </c>
      <c r="C262" s="11">
        <v>2.3356936583536219</v>
      </c>
      <c r="D262" s="11">
        <f t="shared" si="174"/>
        <v>-1.4296448319901671</v>
      </c>
      <c r="E262" s="11">
        <v>1.4854162270496643</v>
      </c>
      <c r="F262" s="11">
        <f t="shared" si="177"/>
        <v>5.5771395059497131E-2</v>
      </c>
      <c r="G262" s="200">
        <f t="shared" si="169"/>
        <v>2.2416494216719096E-2</v>
      </c>
    </row>
    <row r="263" spans="1:7" x14ac:dyDescent="0.2">
      <c r="A263" t="str">
        <f t="shared" si="165"/>
        <v>91 Elementary trades and related occupations</v>
      </c>
      <c r="B263" s="11">
        <v>1.8020352652449021</v>
      </c>
      <c r="C263" s="11">
        <v>2.5799918437074907</v>
      </c>
      <c r="D263" s="11">
        <f t="shared" si="174"/>
        <v>0.77795657846258859</v>
      </c>
      <c r="E263" s="11">
        <v>1.1128412634969052</v>
      </c>
      <c r="F263" s="11">
        <f t="shared" ref="F263" si="178">SUM(D263:E263)</f>
        <v>1.8907978419594937</v>
      </c>
      <c r="G263" s="200">
        <f t="shared" si="169"/>
        <v>3.2580197034892677E-2</v>
      </c>
    </row>
    <row r="264" spans="1:7" x14ac:dyDescent="0.2">
      <c r="A264" t="str">
        <f t="shared" si="165"/>
        <v>92 Elementary administration and service occupations</v>
      </c>
      <c r="B264" s="11">
        <v>10.49568520896166</v>
      </c>
      <c r="C264" s="11">
        <v>6.5794688787659457</v>
      </c>
      <c r="D264" s="11">
        <f t="shared" ref="D264" si="179">C264-B264</f>
        <v>-3.9162163301957147</v>
      </c>
      <c r="E264" s="11">
        <v>3.4059836198114875</v>
      </c>
      <c r="F264" s="11">
        <f>SUM(D264:E264)</f>
        <v>-0.51023271038422724</v>
      </c>
      <c r="G264" s="200">
        <f t="shared" ref="G264:G265" si="180">IF(B264&gt;0,(1+(E264/B264))^(1/($C$6-$B$6))-1,0)</f>
        <v>1.8912936196469943E-2</v>
      </c>
    </row>
    <row r="265" spans="1:7" x14ac:dyDescent="0.2">
      <c r="A265" t="str">
        <f t="shared" si="165"/>
        <v>All occupations</v>
      </c>
      <c r="B265" s="11">
        <f>SUM(B239:B264)</f>
        <v>52.426204679849661</v>
      </c>
      <c r="C265" s="11">
        <f t="shared" ref="C265:F265" si="181">SUM(C239:C264)</f>
        <v>30.547563084569809</v>
      </c>
      <c r="D265" s="11">
        <f t="shared" si="181"/>
        <v>-21.878641595279852</v>
      </c>
      <c r="E265" s="11">
        <f t="shared" si="181"/>
        <v>16.833747695430052</v>
      </c>
      <c r="F265" s="11">
        <f t="shared" si="181"/>
        <v>-5.044893899849801</v>
      </c>
      <c r="G265" s="200">
        <f t="shared" si="180"/>
        <v>1.873740235961785E-2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0.54818446142981836</v>
      </c>
      <c r="C268" s="11">
        <v>0.5732442488390882</v>
      </c>
      <c r="D268" s="11">
        <f>C268-B268</f>
        <v>2.505978740926984E-2</v>
      </c>
      <c r="E268" s="11">
        <v>0.20661312784368296</v>
      </c>
      <c r="F268" s="11">
        <f>SUM(D268:E268)</f>
        <v>0.2316729152529528</v>
      </c>
      <c r="G268" s="200">
        <f>IF(B268&gt;0,(1+(E268/B268))^(1/($C$6-$B$6))-1,0)</f>
        <v>2.1551467989930462E-2</v>
      </c>
    </row>
    <row r="269" spans="1:7" x14ac:dyDescent="0.2">
      <c r="A269" t="str">
        <f t="shared" si="183"/>
        <v>12 Other managers and proprietors</v>
      </c>
      <c r="B269" s="11">
        <v>0.56133349570538249</v>
      </c>
      <c r="C269" s="11">
        <v>0.49310916342725963</v>
      </c>
      <c r="D269" s="11">
        <f t="shared" ref="D269:D284" si="184">C269-B269</f>
        <v>-6.8224332278122857E-2</v>
      </c>
      <c r="E269" s="11">
        <v>0.18897481446099948</v>
      </c>
      <c r="F269" s="11">
        <f t="shared" ref="F269:F276" si="185">SUM(D269:E269)</f>
        <v>0.12075048218287662</v>
      </c>
      <c r="G269" s="200">
        <f t="shared" ref="G269:G271" si="186">IF(B269&gt;0,(1+(E269/B269))^(1/($C$6-$B$6))-1,0)</f>
        <v>1.9532919602015086E-2</v>
      </c>
    </row>
    <row r="270" spans="1:7" x14ac:dyDescent="0.2">
      <c r="A270" t="str">
        <f t="shared" si="183"/>
        <v>21 Science, research, engineering and technology professionals</v>
      </c>
      <c r="B270" s="11">
        <v>0.27731699133285165</v>
      </c>
      <c r="C270" s="11">
        <v>0.33760479708997443</v>
      </c>
      <c r="D270" s="11">
        <f t="shared" si="184"/>
        <v>6.0287805757122781E-2</v>
      </c>
      <c r="E270" s="11">
        <v>0.11224388576435743</v>
      </c>
      <c r="F270" s="11">
        <f t="shared" si="185"/>
        <v>0.17253169152148021</v>
      </c>
      <c r="G270" s="200">
        <f t="shared" si="186"/>
        <v>2.2915886882221237E-2</v>
      </c>
    </row>
    <row r="271" spans="1:7" x14ac:dyDescent="0.2">
      <c r="A271" t="str">
        <f t="shared" si="183"/>
        <v>22 Health professionals</v>
      </c>
      <c r="B271" s="11">
        <v>0.16814087121167182</v>
      </c>
      <c r="C271" s="11">
        <v>0.16889431877630176</v>
      </c>
      <c r="D271" s="11">
        <f t="shared" si="184"/>
        <v>7.5344756462994433E-4</v>
      </c>
      <c r="E271" s="11">
        <v>6.5707128360474085E-2</v>
      </c>
      <c r="F271" s="11">
        <f t="shared" si="185"/>
        <v>6.6460575925104029E-2</v>
      </c>
      <c r="G271" s="200">
        <f t="shared" si="186"/>
        <v>2.2234869361470677E-2</v>
      </c>
    </row>
    <row r="272" spans="1:7" x14ac:dyDescent="0.2">
      <c r="A272" t="str">
        <f t="shared" si="183"/>
        <v>23 Teaching and other educational professionals</v>
      </c>
      <c r="B272" s="11">
        <v>0.12880818195775526</v>
      </c>
      <c r="C272" s="11">
        <v>0.15188792279191332</v>
      </c>
      <c r="D272" s="11">
        <f t="shared" si="184"/>
        <v>2.3079740834158063E-2</v>
      </c>
      <c r="E272" s="11">
        <v>5.503431932757645E-2</v>
      </c>
      <c r="F272" s="11">
        <f t="shared" si="185"/>
        <v>7.8114060161734514E-2</v>
      </c>
      <c r="G272" s="200">
        <f>IF(B272&gt;0,(1+(E272/B272))^(1/($C$6-$B$6))-1,0)</f>
        <v>2.4000490451872691E-2</v>
      </c>
    </row>
    <row r="273" spans="1:7" x14ac:dyDescent="0.2">
      <c r="A273" t="str">
        <f t="shared" si="183"/>
        <v>24 Business, media and public service professionals</v>
      </c>
      <c r="B273" s="11">
        <v>0.37181845448315376</v>
      </c>
      <c r="C273" s="11">
        <v>0.45268115029621925</v>
      </c>
      <c r="D273" s="11">
        <f t="shared" si="184"/>
        <v>8.0862695813065488E-2</v>
      </c>
      <c r="E273" s="11">
        <v>0.16196124580117804</v>
      </c>
      <c r="F273" s="11">
        <f t="shared" si="185"/>
        <v>0.24282394161424353</v>
      </c>
      <c r="G273" s="200">
        <f t="shared" ref="G273" si="187">IF(B273&gt;0,(1+(E273/B273))^(1/($C$6-$B$6))-1,0)</f>
        <v>2.4398044616223524E-2</v>
      </c>
    </row>
    <row r="274" spans="1:7" x14ac:dyDescent="0.2">
      <c r="A274" t="str">
        <f t="shared" si="183"/>
        <v>31 Science, engineering and technology associate professionals</v>
      </c>
      <c r="B274" s="11">
        <v>0.19479489632034822</v>
      </c>
      <c r="C274" s="11">
        <v>0.21663204795563806</v>
      </c>
      <c r="D274" s="11">
        <f t="shared" si="184"/>
        <v>2.1837151635289848E-2</v>
      </c>
      <c r="E274" s="11">
        <v>7.8605768946230364E-2</v>
      </c>
      <c r="F274" s="11">
        <f t="shared" si="185"/>
        <v>0.10044292058152021</v>
      </c>
      <c r="G274" s="200">
        <f>IF(B274&gt;0,(1+(E274/B274))^(1/($C$6-$B$6))-1,0)</f>
        <v>2.2856712408890534E-2</v>
      </c>
    </row>
    <row r="275" spans="1:7" x14ac:dyDescent="0.2">
      <c r="A275" t="str">
        <f t="shared" si="183"/>
        <v>32 Health and social care associate professionals</v>
      </c>
      <c r="B275" s="11">
        <v>7.6496841916347633E-2</v>
      </c>
      <c r="C275" s="11">
        <v>0.13061818372796338</v>
      </c>
      <c r="D275" s="11">
        <f t="shared" si="184"/>
        <v>5.412134181161575E-2</v>
      </c>
      <c r="E275" s="11">
        <v>4.8298530822213408E-2</v>
      </c>
      <c r="F275" s="11">
        <f t="shared" si="185"/>
        <v>0.10241987263382915</v>
      </c>
      <c r="G275" s="200">
        <f t="shared" ref="G275:G292" si="188">IF(B275&gt;0,(1+(E275/B275))^(1/($C$6-$B$6))-1,0)</f>
        <v>3.3166537700994203E-2</v>
      </c>
    </row>
    <row r="276" spans="1:7" x14ac:dyDescent="0.2">
      <c r="A276" t="str">
        <f t="shared" si="183"/>
        <v>33 Protective service occupations</v>
      </c>
      <c r="B276" s="11">
        <v>0.11273499621728883</v>
      </c>
      <c r="C276" s="11">
        <v>6.6115914124549216E-2</v>
      </c>
      <c r="D276" s="11">
        <f t="shared" si="184"/>
        <v>-4.6619082092739614E-2</v>
      </c>
      <c r="E276" s="11">
        <v>1.8064879509737876E-2</v>
      </c>
      <c r="F276" s="11">
        <f t="shared" si="185"/>
        <v>-2.8554202583001738E-2</v>
      </c>
      <c r="G276" s="200">
        <f t="shared" si="188"/>
        <v>9.9578251552370212E-3</v>
      </c>
    </row>
    <row r="277" spans="1:7" x14ac:dyDescent="0.2">
      <c r="A277" t="str">
        <f t="shared" si="183"/>
        <v>34 Culture, media and sports occupations</v>
      </c>
      <c r="B277" s="11">
        <v>0.13008819784538678</v>
      </c>
      <c r="C277" s="11">
        <v>0.18105853878298467</v>
      </c>
      <c r="D277" s="11">
        <f t="shared" si="184"/>
        <v>5.0970340937597891E-2</v>
      </c>
      <c r="E277" s="11">
        <v>5.08804483406664E-2</v>
      </c>
      <c r="F277" s="11">
        <f t="shared" ref="F277:F278" si="189">SUM(D277:E277)</f>
        <v>0.1018507892782643</v>
      </c>
      <c r="G277" s="200">
        <f t="shared" si="188"/>
        <v>2.2251357647689485E-2</v>
      </c>
    </row>
    <row r="278" spans="1:7" x14ac:dyDescent="0.2">
      <c r="A278" t="str">
        <f t="shared" si="183"/>
        <v>35 Business and public service associate professionals</v>
      </c>
      <c r="B278" s="11">
        <v>0.41205949742621933</v>
      </c>
      <c r="C278" s="11">
        <v>0.38967539752330882</v>
      </c>
      <c r="D278" s="11">
        <f t="shared" si="184"/>
        <v>-2.2384099902910515E-2</v>
      </c>
      <c r="E278" s="11">
        <v>0.14028173345647063</v>
      </c>
      <c r="F278" s="11">
        <f t="shared" si="189"/>
        <v>0.11789763355356012</v>
      </c>
      <c r="G278" s="200">
        <f t="shared" si="188"/>
        <v>1.9725240008613198E-2</v>
      </c>
    </row>
    <row r="279" spans="1:7" x14ac:dyDescent="0.2">
      <c r="A279" t="str">
        <f t="shared" si="183"/>
        <v>41 Administrative occupations</v>
      </c>
      <c r="B279" s="11">
        <v>1.2339920455082642</v>
      </c>
      <c r="C279" s="11">
        <v>1.1182417978099783</v>
      </c>
      <c r="D279" s="11">
        <f t="shared" si="184"/>
        <v>-0.1157502476982859</v>
      </c>
      <c r="E279" s="11">
        <v>0.42765286187202606</v>
      </c>
      <c r="F279" s="11">
        <f t="shared" ref="F279:F282" si="190">SUM(D279:E279)</f>
        <v>0.31190261417374016</v>
      </c>
      <c r="G279" s="200">
        <f t="shared" si="188"/>
        <v>2.003496150728945E-2</v>
      </c>
    </row>
    <row r="280" spans="1:7" x14ac:dyDescent="0.2">
      <c r="A280" t="str">
        <f t="shared" si="183"/>
        <v>42 Secretarial and related occupations</v>
      </c>
      <c r="B280" s="11">
        <v>0.47362482994505722</v>
      </c>
      <c r="C280" s="11">
        <v>0.45904853808475865</v>
      </c>
      <c r="D280" s="11">
        <f t="shared" si="184"/>
        <v>-1.4576291860298574E-2</v>
      </c>
      <c r="E280" s="11">
        <v>0.2484814108271447</v>
      </c>
      <c r="F280" s="11">
        <f t="shared" si="190"/>
        <v>0.23390511896684613</v>
      </c>
      <c r="G280" s="200">
        <f t="shared" si="188"/>
        <v>2.851613482312465E-2</v>
      </c>
    </row>
    <row r="281" spans="1:7" x14ac:dyDescent="0.2">
      <c r="A281" t="str">
        <f t="shared" si="183"/>
        <v>51 Skilled agricultural and related trades</v>
      </c>
      <c r="B281" s="11">
        <v>0.47285478626418181</v>
      </c>
      <c r="C281" s="11">
        <v>0.20768622317188715</v>
      </c>
      <c r="D281" s="11">
        <f t="shared" si="184"/>
        <v>-0.26516856309229464</v>
      </c>
      <c r="E281" s="11">
        <v>0.13774385030491984</v>
      </c>
      <c r="F281" s="11">
        <f t="shared" si="190"/>
        <v>-0.1274247127873748</v>
      </c>
      <c r="G281" s="200">
        <f t="shared" si="188"/>
        <v>1.718950209599468E-2</v>
      </c>
    </row>
    <row r="282" spans="1:7" x14ac:dyDescent="0.2">
      <c r="A282" t="str">
        <f t="shared" si="183"/>
        <v>52 Skilled metal, electrical and electronic trades</v>
      </c>
      <c r="B282" s="11">
        <v>0.62051874661073603</v>
      </c>
      <c r="C282" s="11">
        <v>0.33230521942290658</v>
      </c>
      <c r="D282" s="11">
        <f t="shared" si="184"/>
        <v>-0.28821352718782944</v>
      </c>
      <c r="E282" s="11">
        <v>0.16354074693276324</v>
      </c>
      <c r="F282" s="11">
        <f t="shared" si="190"/>
        <v>-0.1246727802550662</v>
      </c>
      <c r="G282" s="200">
        <f t="shared" si="188"/>
        <v>1.5717513280414819E-2</v>
      </c>
    </row>
    <row r="283" spans="1:7" x14ac:dyDescent="0.2">
      <c r="A283" t="str">
        <f t="shared" si="183"/>
        <v>53 Skilled construction and building trades</v>
      </c>
      <c r="B283" s="11">
        <v>0.92285075068927691</v>
      </c>
      <c r="C283" s="11">
        <v>0.10074721778986932</v>
      </c>
      <c r="D283" s="11">
        <f t="shared" si="184"/>
        <v>-0.82210353289940763</v>
      </c>
      <c r="E283" s="11">
        <v>0.13692943706480185</v>
      </c>
      <c r="F283" s="11">
        <f t="shared" ref="F283" si="191">SUM(D283:E283)</f>
        <v>-0.68517409583460576</v>
      </c>
      <c r="G283" s="200">
        <f t="shared" si="188"/>
        <v>9.2659505213041893E-3</v>
      </c>
    </row>
    <row r="284" spans="1:7" x14ac:dyDescent="0.2">
      <c r="A284" t="str">
        <f t="shared" si="183"/>
        <v>54 Textiles, printing and other skilled trades</v>
      </c>
      <c r="B284" s="11">
        <v>0.71990901685744313</v>
      </c>
      <c r="C284" s="11">
        <v>0.48467553566500526</v>
      </c>
      <c r="D284" s="11">
        <f t="shared" si="184"/>
        <v>-0.23523348119243787</v>
      </c>
      <c r="E284" s="11">
        <v>0.20634766865607046</v>
      </c>
      <c r="F284" s="11">
        <f t="shared" ref="F284" si="192">SUM(D284:E284)</f>
        <v>-2.8885812536367406E-2</v>
      </c>
      <c r="G284" s="200">
        <f t="shared" si="188"/>
        <v>1.6943713988599951E-2</v>
      </c>
    </row>
    <row r="285" spans="1:7" x14ac:dyDescent="0.2">
      <c r="A285" t="str">
        <f t="shared" si="183"/>
        <v>61 Caring personal service occupations</v>
      </c>
      <c r="B285" s="11">
        <v>0.38298338226410139</v>
      </c>
      <c r="C285" s="11">
        <v>0.40550380324620422</v>
      </c>
      <c r="D285" s="11">
        <f>C285-B285</f>
        <v>2.2520420982102829E-2</v>
      </c>
      <c r="E285" s="11">
        <v>0.12460442337731525</v>
      </c>
      <c r="F285" s="11">
        <f>SUM(D285:E285)</f>
        <v>0.14712484435941808</v>
      </c>
      <c r="G285" s="200">
        <f t="shared" si="188"/>
        <v>1.8955966462100626E-2</v>
      </c>
    </row>
    <row r="286" spans="1:7" x14ac:dyDescent="0.2">
      <c r="A286" t="str">
        <f t="shared" si="183"/>
        <v>62 Leisure, travel and related personal service occupations</v>
      </c>
      <c r="B286" s="11">
        <v>0.5583124046597876</v>
      </c>
      <c r="C286" s="11">
        <v>0.27447650628872033</v>
      </c>
      <c r="D286" s="11">
        <f t="shared" ref="D286:D292" si="193">C286-B286</f>
        <v>-0.28383589837106726</v>
      </c>
      <c r="E286" s="11">
        <v>0.12389937619457236</v>
      </c>
      <c r="F286" s="11">
        <f t="shared" ref="F286:F287" si="194">SUM(D286:E286)</f>
        <v>-0.1599365221764949</v>
      </c>
      <c r="G286" s="200">
        <f t="shared" si="188"/>
        <v>1.3451094021663446E-2</v>
      </c>
    </row>
    <row r="287" spans="1:7" x14ac:dyDescent="0.2">
      <c r="A287" t="str">
        <f t="shared" si="183"/>
        <v>63 Community and civil enforcement occupations</v>
      </c>
      <c r="B287" s="11">
        <v>3.2730026735520543E-2</v>
      </c>
      <c r="C287" s="11">
        <v>8.1945029473993406E-3</v>
      </c>
      <c r="D287" s="11">
        <f t="shared" si="193"/>
        <v>-2.4535523788121204E-2</v>
      </c>
      <c r="E287" s="11">
        <v>3.7250579196919775E-3</v>
      </c>
      <c r="F287" s="11">
        <f t="shared" si="194"/>
        <v>-2.0810465868429225E-2</v>
      </c>
      <c r="G287" s="200">
        <f t="shared" si="188"/>
        <v>7.2117496511963086E-3</v>
      </c>
    </row>
    <row r="288" spans="1:7" x14ac:dyDescent="0.2">
      <c r="A288" t="str">
        <f t="shared" si="183"/>
        <v>71 Sales occupations</v>
      </c>
      <c r="B288" s="11">
        <v>2.4891657635414282</v>
      </c>
      <c r="C288" s="11">
        <v>1.0087263118680367</v>
      </c>
      <c r="D288" s="11">
        <f t="shared" si="193"/>
        <v>-1.4804394516733914</v>
      </c>
      <c r="E288" s="11">
        <v>0.55026991774083922</v>
      </c>
      <c r="F288" s="11">
        <f t="shared" ref="F288:F289" si="195">SUM(D288:E288)</f>
        <v>-0.93016953393255219</v>
      </c>
      <c r="G288" s="200">
        <f t="shared" si="188"/>
        <v>1.340398851491531E-2</v>
      </c>
    </row>
    <row r="289" spans="1:7" x14ac:dyDescent="0.2">
      <c r="A289" t="str">
        <f t="shared" si="183"/>
        <v>72 Customer service occupations</v>
      </c>
      <c r="B289" s="11">
        <v>0.34273010319985875</v>
      </c>
      <c r="C289" s="11">
        <v>0.45297542190135548</v>
      </c>
      <c r="D289" s="11">
        <f t="shared" si="193"/>
        <v>0.11024531870149673</v>
      </c>
      <c r="E289" s="11">
        <v>0.16819308011738909</v>
      </c>
      <c r="F289" s="11">
        <f t="shared" si="195"/>
        <v>0.27843839881888582</v>
      </c>
      <c r="G289" s="200">
        <f t="shared" si="188"/>
        <v>2.6975833073372035E-2</v>
      </c>
    </row>
    <row r="290" spans="1:7" x14ac:dyDescent="0.2">
      <c r="A290" t="str">
        <f t="shared" si="183"/>
        <v>81 Process, plant and machine operatives</v>
      </c>
      <c r="B290" s="11">
        <v>1.4892310433880602</v>
      </c>
      <c r="C290" s="11">
        <v>0.300804196319026</v>
      </c>
      <c r="D290" s="11">
        <f t="shared" si="193"/>
        <v>-1.1884268470690342</v>
      </c>
      <c r="E290" s="11">
        <v>0.18715747065089874</v>
      </c>
      <c r="F290" s="11">
        <f t="shared" ref="F290:F291" si="196">SUM(D290:E290)</f>
        <v>-1.0012693764181355</v>
      </c>
      <c r="G290" s="200">
        <f t="shared" si="188"/>
        <v>7.9233500425863745E-3</v>
      </c>
    </row>
    <row r="291" spans="1:7" x14ac:dyDescent="0.2">
      <c r="A291" t="str">
        <f t="shared" si="183"/>
        <v>82 Transport and mobile machine drivers and operatives</v>
      </c>
      <c r="B291" s="11">
        <v>1.9730243204353346</v>
      </c>
      <c r="C291" s="11">
        <v>0.519421959375162</v>
      </c>
      <c r="D291" s="11">
        <f t="shared" si="193"/>
        <v>-1.4536023610601725</v>
      </c>
      <c r="E291" s="11">
        <v>0.46238368804657004</v>
      </c>
      <c r="F291" s="11">
        <f t="shared" si="196"/>
        <v>-0.99121867301360245</v>
      </c>
      <c r="G291" s="200">
        <f t="shared" si="188"/>
        <v>1.4135423423773608E-2</v>
      </c>
    </row>
    <row r="292" spans="1:7" x14ac:dyDescent="0.2">
      <c r="A292" t="str">
        <f t="shared" si="183"/>
        <v>91 Elementary trades and related occupations</v>
      </c>
      <c r="B292" s="11">
        <v>0.90918071018014779</v>
      </c>
      <c r="C292" s="11">
        <v>1.0799079845199693</v>
      </c>
      <c r="D292" s="11">
        <f t="shared" si="193"/>
        <v>0.17072727433982149</v>
      </c>
      <c r="E292" s="11">
        <v>0.42806745706949251</v>
      </c>
      <c r="F292" s="11">
        <f t="shared" ref="F292" si="197">SUM(D292:E292)</f>
        <v>0.59879473140931405</v>
      </c>
      <c r="G292" s="200">
        <f t="shared" si="188"/>
        <v>2.6055343805894804E-2</v>
      </c>
    </row>
    <row r="293" spans="1:7" x14ac:dyDescent="0.2">
      <c r="A293" t="str">
        <f t="shared" si="183"/>
        <v>92 Elementary administration and service occupations</v>
      </c>
      <c r="B293" s="11">
        <v>3.7688007830378076</v>
      </c>
      <c r="C293" s="11">
        <v>1.4780732034606934</v>
      </c>
      <c r="D293" s="11">
        <f t="shared" ref="D293" si="198">C293-B293</f>
        <v>-2.2907275795771143</v>
      </c>
      <c r="E293" s="11">
        <v>0.65529234206952591</v>
      </c>
      <c r="F293" s="11">
        <f t="shared" ref="F293" si="199">SUM(D293:E293)</f>
        <v>-1.6354352375075885</v>
      </c>
      <c r="G293" s="200">
        <f t="shared" ref="G293:G294" si="200">IF(B293&gt;0,(1+(E293/B293))^(1/($C$6-$B$6))-1,0)</f>
        <v>1.0744542956900416E-2</v>
      </c>
    </row>
    <row r="294" spans="1:7" x14ac:dyDescent="0.2">
      <c r="A294" s="24" t="str">
        <f t="shared" si="183"/>
        <v>All occupations</v>
      </c>
      <c r="B294" s="34">
        <f>SUM(B268:B293)</f>
        <v>19.371685599163229</v>
      </c>
      <c r="C294" s="34">
        <f t="shared" ref="C294:F294" si="201">SUM(C268:C293)</f>
        <v>11.392310105206173</v>
      </c>
      <c r="D294" s="34">
        <f t="shared" si="201"/>
        <v>-7.9793754939570576</v>
      </c>
      <c r="E294" s="34">
        <f t="shared" si="201"/>
        <v>5.1509546714776091</v>
      </c>
      <c r="F294" s="34">
        <f t="shared" si="201"/>
        <v>-2.8284208224794485</v>
      </c>
      <c r="G294" s="234">
        <f t="shared" si="200"/>
        <v>1.5843145191975383E-2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North East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-1.3840276499104363</v>
      </c>
      <c r="Q7" s="11">
        <f>'Occ T1'!J16</f>
        <v>23.046407728461649</v>
      </c>
    </row>
    <row r="8" spans="1:17" x14ac:dyDescent="0.2">
      <c r="O8" t="str">
        <f>name!E11</f>
        <v>Process, plant and machine operatives</v>
      </c>
      <c r="P8" s="11">
        <f>'Occ T1'!H15</f>
        <v>-3.5606821603389847</v>
      </c>
      <c r="Q8" s="11">
        <f>'Occ T1'!J15</f>
        <v>11.834443208706295</v>
      </c>
    </row>
    <row r="9" spans="1:17" x14ac:dyDescent="0.2">
      <c r="O9" t="str">
        <f>name!E10</f>
        <v>Sales and customer service occupations</v>
      </c>
      <c r="P9" s="11">
        <f>'Occ T1'!H14</f>
        <v>1.2276406611269408</v>
      </c>
      <c r="Q9" s="11">
        <f>'Occ T1'!J14</f>
        <v>27.229850687921278</v>
      </c>
    </row>
    <row r="10" spans="1:17" x14ac:dyDescent="0.2">
      <c r="O10" t="str">
        <f>name!E9</f>
        <v>Caring, leisure and other service occupations</v>
      </c>
      <c r="P10" s="11">
        <f>'Occ T1'!H13</f>
        <v>5.4061637883300762E-2</v>
      </c>
      <c r="Q10" s="11">
        <f>'Occ T1'!J13</f>
        <v>23.476046376231128</v>
      </c>
    </row>
    <row r="11" spans="1:17" x14ac:dyDescent="0.2">
      <c r="O11" t="str">
        <f>name!E8</f>
        <v>Skilled trades occupations</v>
      </c>
      <c r="P11" s="11">
        <f>'Occ T1'!H12</f>
        <v>-5.4836313902898723</v>
      </c>
      <c r="Q11" s="11">
        <f>'Occ T1'!J12</f>
        <v>13.316374330043178</v>
      </c>
    </row>
    <row r="12" spans="1:17" x14ac:dyDescent="0.2">
      <c r="O12" t="str">
        <f>name!E7</f>
        <v>Administrative and secretarial occupations</v>
      </c>
      <c r="P12" s="11">
        <f>'Occ T1'!H11</f>
        <v>-1.7013082654932816</v>
      </c>
      <c r="Q12" s="11">
        <f>'Occ T1'!J11</f>
        <v>24.928007574263404</v>
      </c>
    </row>
    <row r="13" spans="1:17" x14ac:dyDescent="0.2">
      <c r="O13" t="str">
        <f>name!E6</f>
        <v>Associate professional occupations</v>
      </c>
      <c r="P13" s="11">
        <f>'Occ T1'!H10</f>
        <v>7.7426361036390503</v>
      </c>
      <c r="Q13" s="11">
        <f>'Occ T1'!J10</f>
        <v>36.464959045824372</v>
      </c>
    </row>
    <row r="14" spans="1:17" x14ac:dyDescent="0.2">
      <c r="O14" t="str">
        <f>name!E5</f>
        <v>Professional occupations</v>
      </c>
      <c r="P14" s="11">
        <f>'Occ T1'!H9</f>
        <v>15.943986474199718</v>
      </c>
      <c r="Q14" s="11">
        <f>'Occ T1'!J9</f>
        <v>66.942982788910555</v>
      </c>
    </row>
    <row r="15" spans="1:17" x14ac:dyDescent="0.2">
      <c r="O15" t="str">
        <f>name!E4</f>
        <v>Managers, directors and senior officials</v>
      </c>
      <c r="P15" s="11">
        <f>'Occ T1'!H8</f>
        <v>1.0133245891835614</v>
      </c>
      <c r="Q15" s="11">
        <f>'Occ T1'!J8</f>
        <v>21.892166144589968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North East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-1.1843984782004746</v>
      </c>
      <c r="Q37" s="11">
        <f>'Occ T2'!J8</f>
        <v>10.834212588786132</v>
      </c>
    </row>
    <row r="38" spans="1:17" x14ac:dyDescent="0.2">
      <c r="O38" s="10" t="str">
        <f>name!D5</f>
        <v>12 Other managers and proprietors</v>
      </c>
      <c r="P38" s="11">
        <f>'Occ T2'!H9</f>
        <v>2.197723067384036</v>
      </c>
      <c r="Q38" s="11">
        <f>'Occ T2'!J9</f>
        <v>11.057953555803836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8.4149525242038052</v>
      </c>
      <c r="Q39" s="11">
        <f>'Occ T2'!J10</f>
        <v>19.007312991999882</v>
      </c>
    </row>
    <row r="40" spans="1:17" x14ac:dyDescent="0.2">
      <c r="O40" s="10" t="str">
        <f>name!D7</f>
        <v>22 Health professionals</v>
      </c>
      <c r="P40" s="11">
        <f>'Occ T2'!H11</f>
        <v>1.8627246960098738</v>
      </c>
      <c r="Q40" s="11">
        <f>'Occ T2'!J11</f>
        <v>17.958086453218922</v>
      </c>
    </row>
    <row r="41" spans="1:17" x14ac:dyDescent="0.2">
      <c r="O41" s="10" t="str">
        <f>name!D8</f>
        <v>23 Teaching and other educational professionals</v>
      </c>
      <c r="P41" s="11">
        <f>'Occ T2'!H12</f>
        <v>2.1174583999631125</v>
      </c>
      <c r="Q41" s="11">
        <f>'Occ T2'!J12</f>
        <v>13.734222044051437</v>
      </c>
    </row>
    <row r="42" spans="1:17" x14ac:dyDescent="0.2">
      <c r="O42" s="10" t="str">
        <f>name!D9</f>
        <v>24 Business, media and public service professionals</v>
      </c>
      <c r="P42" s="11">
        <f>'Occ T2'!H13</f>
        <v>3.548850854022934</v>
      </c>
      <c r="Q42" s="11">
        <f>'Occ T2'!J13</f>
        <v>16.243361299640323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-0.38939014830558705</v>
      </c>
      <c r="Q43" s="11">
        <f>'Occ T2'!J14</f>
        <v>3.5278815996343726</v>
      </c>
    </row>
    <row r="44" spans="1:17" x14ac:dyDescent="0.2">
      <c r="O44" s="10" t="str">
        <f>name!D11</f>
        <v>32 Health and social care associate professionals</v>
      </c>
      <c r="P44" s="11">
        <f>'Occ T2'!H15</f>
        <v>8.6275977003890922</v>
      </c>
      <c r="Q44" s="11">
        <f>'Occ T2'!J15</f>
        <v>18.488151334466522</v>
      </c>
    </row>
    <row r="45" spans="1:17" x14ac:dyDescent="0.2">
      <c r="O45" s="10" t="str">
        <f>name!D12</f>
        <v>33 Protective service occupations</v>
      </c>
      <c r="P45" s="11">
        <f>'Occ T2'!H16</f>
        <v>-1.0961607404554812</v>
      </c>
      <c r="Q45" s="11">
        <f>'Occ T2'!J16</f>
        <v>0.95595367797856845</v>
      </c>
    </row>
    <row r="46" spans="1:17" x14ac:dyDescent="0.2">
      <c r="O46" s="10" t="str">
        <f>name!D13</f>
        <v>34 Culture, media and sports occupations</v>
      </c>
      <c r="P46" s="11">
        <f>'Occ T2'!H17</f>
        <v>-0.29839496243260477</v>
      </c>
      <c r="Q46" s="11">
        <f>'Occ T2'!J17</f>
        <v>2.2558666279567854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0.89898425444363639</v>
      </c>
      <c r="Q47" s="11">
        <f>'Occ T2'!J18</f>
        <v>11.237105805788124</v>
      </c>
    </row>
    <row r="48" spans="1:17" x14ac:dyDescent="0.2">
      <c r="O48" s="10" t="str">
        <f>name!D15</f>
        <v>41 Administrative occupations</v>
      </c>
      <c r="P48" s="11">
        <f>'Occ T2'!H19</f>
        <v>-3.6443848413959756E-2</v>
      </c>
      <c r="Q48" s="11">
        <f>'Occ T2'!J19</f>
        <v>22.506404883243654</v>
      </c>
    </row>
    <row r="49" spans="15:17" x14ac:dyDescent="0.2">
      <c r="O49" s="10" t="str">
        <f>name!D16</f>
        <v>42 Secretarial and related occupations</v>
      </c>
      <c r="P49" s="11">
        <f>'Occ T2'!H20</f>
        <v>-1.6648644170793236</v>
      </c>
      <c r="Q49" s="11">
        <f>'Occ T2'!J20</f>
        <v>2.4216026910197463</v>
      </c>
    </row>
    <row r="50" spans="15:17" x14ac:dyDescent="0.2">
      <c r="O50" s="10" t="str">
        <f>name!D17</f>
        <v>51 Skilled agricultural and related trades</v>
      </c>
      <c r="P50" s="11">
        <f>'Occ T2'!H21</f>
        <v>0.34024203620764171</v>
      </c>
      <c r="Q50" s="11">
        <f>'Occ T2'!J21</f>
        <v>2.5632869493801413</v>
      </c>
    </row>
    <row r="51" spans="15:17" x14ac:dyDescent="0.2">
      <c r="O51" s="10" t="str">
        <f>name!D18</f>
        <v>52 Skilled metal, electrical and electronic trades</v>
      </c>
      <c r="P51" s="11">
        <f>'Occ T2'!H22</f>
        <v>-3.0552252372511362</v>
      </c>
      <c r="Q51" s="11">
        <f>'Occ T2'!J22</f>
        <v>3.6516341361412783</v>
      </c>
    </row>
    <row r="52" spans="15:17" x14ac:dyDescent="0.2">
      <c r="O52" s="10" t="str">
        <f>name!D19</f>
        <v>53 Skilled construction and building trades</v>
      </c>
      <c r="P52" s="11">
        <f>'Occ T2'!H23</f>
        <v>-2.877667486941899</v>
      </c>
      <c r="Q52" s="11">
        <f>'Occ T2'!J23</f>
        <v>3.1634073150294038</v>
      </c>
    </row>
    <row r="53" spans="15:17" x14ac:dyDescent="0.2">
      <c r="O53" s="10" t="str">
        <f>name!D20</f>
        <v>54 Textiles, printing and other skilled trades</v>
      </c>
      <c r="P53" s="11">
        <f>'Occ T2'!H24</f>
        <v>0.10901929769551977</v>
      </c>
      <c r="Q53" s="11">
        <f>'Occ T2'!J24</f>
        <v>3.9380459294923527</v>
      </c>
    </row>
    <row r="54" spans="15:17" x14ac:dyDescent="0.2">
      <c r="O54" s="10" t="str">
        <f>name!D21</f>
        <v>61 Caring personal service occupations</v>
      </c>
      <c r="P54" s="11">
        <f>'Occ T2'!H25</f>
        <v>1.3745248740764033</v>
      </c>
      <c r="Q54" s="11">
        <f>'Occ T2'!J25</f>
        <v>19.678106654035318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-1.1999352142552517</v>
      </c>
      <c r="Q55" s="11">
        <f>'Occ T2'!J26</f>
        <v>3.6724859944070936</v>
      </c>
    </row>
    <row r="56" spans="15:17" x14ac:dyDescent="0.2">
      <c r="O56" s="10" t="str">
        <f>name!D23</f>
        <v>63 Community and civil enforcement occupations</v>
      </c>
      <c r="P56" s="11">
        <f>'Occ T2'!H27</f>
        <v>-0.12052802193785228</v>
      </c>
      <c r="Q56" s="11">
        <f>'Occ T2'!J27</f>
        <v>0.12545372778871375</v>
      </c>
    </row>
    <row r="57" spans="15:17" x14ac:dyDescent="0.2">
      <c r="O57" s="10" t="str">
        <f>name!D24</f>
        <v>71 Sales occupations</v>
      </c>
      <c r="P57" s="11">
        <f>'Occ T2'!H28</f>
        <v>-0.91644945722378424</v>
      </c>
      <c r="Q57" s="11">
        <f>'Occ T2'!J28</f>
        <v>20.459044157162506</v>
      </c>
    </row>
    <row r="58" spans="15:17" x14ac:dyDescent="0.2">
      <c r="O58" s="10" t="str">
        <f>name!D25</f>
        <v>72 Customer service occupations</v>
      </c>
      <c r="P58" s="11">
        <f>'Occ T2'!H29</f>
        <v>2.1440901183507268</v>
      </c>
      <c r="Q58" s="11">
        <f>'Occ T2'!J29</f>
        <v>6.7708065307587733</v>
      </c>
    </row>
    <row r="59" spans="15:17" x14ac:dyDescent="0.2">
      <c r="O59" s="10" t="str">
        <f>name!D26</f>
        <v>81 Process, plant and machine operatives</v>
      </c>
      <c r="P59" s="11">
        <f>'Occ T2'!H30</f>
        <v>-1.5427804015166284</v>
      </c>
      <c r="Q59" s="11">
        <f>'Occ T2'!J30</f>
        <v>4.5619356538995586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-2.017901758822358</v>
      </c>
      <c r="Q60" s="11">
        <f>'Occ T2'!J31</f>
        <v>7.2725075548067348</v>
      </c>
    </row>
    <row r="61" spans="15:17" x14ac:dyDescent="0.2">
      <c r="O61" s="10" t="str">
        <f>name!D28</f>
        <v>91 Elementary trades and related occupations</v>
      </c>
      <c r="P61" s="11">
        <f>'Occ T2'!H32</f>
        <v>5.9284811708460881</v>
      </c>
      <c r="Q61" s="11">
        <f>'Occ T2'!J32</f>
        <v>10.983773439071774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-7.312508820756527</v>
      </c>
      <c r="Q62" s="11">
        <f>'Occ T2'!J33</f>
        <v>12.062634289389873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13.851999999999975</v>
      </c>
      <c r="Q64" s="11">
        <f>'Occ T2'!J35</f>
        <v>249.13123788495179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North East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478.92599999999999</v>
      </c>
      <c r="C8" s="305">
        <f>SUM(C9:C17)</f>
        <v>482.75099999999992</v>
      </c>
      <c r="D8" s="305">
        <f>SUM(D9:D17)</f>
        <v>492.77800000000013</v>
      </c>
      <c r="E8" s="304"/>
      <c r="F8" s="305">
        <f>SUM(F9:F17)</f>
        <v>6.2191627087666337</v>
      </c>
      <c r="G8" s="305">
        <f>SUM(G9:G17)</f>
        <v>7.6327123598503954</v>
      </c>
      <c r="H8" s="305">
        <f>SUM(H9:H17)</f>
        <v>9.5112657710443695</v>
      </c>
      <c r="I8" s="304"/>
      <c r="J8" s="305">
        <f>SUM(J9:J17)</f>
        <v>39.987641009941129</v>
      </c>
      <c r="K8" s="305">
        <f>SUM(K9:K17)</f>
        <v>47.609594272621479</v>
      </c>
      <c r="L8" s="305">
        <f>SUM(L9:L17)</f>
        <v>57.873738937037665</v>
      </c>
      <c r="M8" s="304"/>
      <c r="N8" s="305">
        <f>SUM(N9:N17)</f>
        <v>82.750380486498969</v>
      </c>
      <c r="O8" s="305">
        <f>SUM(O9:O17)</f>
        <v>92.172514182547999</v>
      </c>
      <c r="P8" s="305">
        <f>SUM(P9:P17)</f>
        <v>113.02950505438733</v>
      </c>
      <c r="Q8" s="306"/>
      <c r="R8" s="305">
        <f>SUM(R9:R17)</f>
        <v>25.32761166611008</v>
      </c>
      <c r="S8" s="305">
        <f>SUM(S9:S17)</f>
        <v>24.722787839281153</v>
      </c>
      <c r="T8" s="305">
        <f>SUM(T9:T17)</f>
        <v>27.327552671140978</v>
      </c>
      <c r="U8" s="306"/>
      <c r="V8" s="305">
        <f>SUM(V9:V17)</f>
        <v>22.537264265733558</v>
      </c>
      <c r="W8" s="305">
        <f>SUM(W9:W17)</f>
        <v>23.861236881803269</v>
      </c>
      <c r="X8" s="305">
        <f>SUM(X9:X17)</f>
        <v>27.323098022803855</v>
      </c>
      <c r="Y8" s="306"/>
      <c r="Z8" s="305">
        <f>SUM(Z9:Z17)</f>
        <v>121.85072540451533</v>
      </c>
      <c r="AA8" s="305">
        <f>SUM(AA9:AA17)</f>
        <v>117.1367086503778</v>
      </c>
      <c r="AB8" s="305">
        <f>SUM(AB9:AB17)</f>
        <v>121.86673431472657</v>
      </c>
      <c r="AC8" s="306"/>
      <c r="AD8" s="305">
        <f>SUM(AD9:AD17)</f>
        <v>108.45532417942144</v>
      </c>
      <c r="AE8" s="305">
        <f>SUM(AE9:AE17)</f>
        <v>104.31585896499789</v>
      </c>
      <c r="AF8" s="305">
        <f>SUM(AF9:AF17)</f>
        <v>93.906232039083363</v>
      </c>
      <c r="AG8" s="306"/>
      <c r="AH8" s="305">
        <f>SUM(AH9:AH17)</f>
        <v>52.426204679849668</v>
      </c>
      <c r="AI8" s="305">
        <f>SUM(AI9:AI17)</f>
        <v>49.210839519449237</v>
      </c>
      <c r="AJ8" s="305">
        <f>SUM(AJ9:AJ17)</f>
        <v>30.547563084569809</v>
      </c>
      <c r="AK8" s="306"/>
      <c r="AL8" s="305">
        <f>SUM(AL9:AL17)</f>
        <v>19.371685599163232</v>
      </c>
      <c r="AM8" s="305">
        <f>SUM(AM9:AM17)</f>
        <v>16.088747329070667</v>
      </c>
      <c r="AN8" s="305">
        <f>SUM(AN9:AN17)</f>
        <v>11.392310105206171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40.370613737208011</v>
      </c>
      <c r="C9" s="304">
        <f t="shared" ref="B9:D17" si="0">SUM(C21,C33,C51,C63,C75,C93)</f>
        <v>37.720803267887369</v>
      </c>
      <c r="D9" s="304">
        <f t="shared" si="0"/>
        <v>41.383938326391636</v>
      </c>
      <c r="E9" s="304"/>
      <c r="F9" s="304">
        <f t="shared" ref="F9:H17" si="1">SUM(F21,F33,F51,F63,F75,F93)</f>
        <v>0.38500532152960198</v>
      </c>
      <c r="G9" s="304">
        <f t="shared" si="1"/>
        <v>0.44193292141962581</v>
      </c>
      <c r="H9" s="304">
        <f t="shared" si="1"/>
        <v>0.60725815323783383</v>
      </c>
      <c r="I9" s="304"/>
      <c r="J9" s="304">
        <f t="shared" ref="J9:L17" si="2">SUM(J21,J33,J51,J63,J75,J93)</f>
        <v>3.7419701545278614</v>
      </c>
      <c r="K9" s="304">
        <f t="shared" si="2"/>
        <v>4.0719885665921165</v>
      </c>
      <c r="L9" s="304">
        <f t="shared" si="2"/>
        <v>5.2986526249189625</v>
      </c>
      <c r="M9" s="304"/>
      <c r="N9" s="304">
        <f t="shared" ref="N9:P17" si="3">SUM(N21,N33,N51,N63,N75,N93)</f>
        <v>9.3464617713790936</v>
      </c>
      <c r="O9" s="304">
        <f t="shared" si="3"/>
        <v>9.5116989164174104</v>
      </c>
      <c r="P9" s="304">
        <f t="shared" si="3"/>
        <v>11.450132531804186</v>
      </c>
      <c r="Q9" s="306"/>
      <c r="R9" s="304">
        <f t="shared" ref="R9:T9" si="4">SUM(R21,R33,R51,R63,R75,R93)</f>
        <v>2.6109814776882581</v>
      </c>
      <c r="S9" s="304">
        <f t="shared" si="4"/>
        <v>2.4667964850337385</v>
      </c>
      <c r="T9" s="304">
        <f t="shared" si="4"/>
        <v>2.9298175524886734</v>
      </c>
      <c r="U9" s="306"/>
      <c r="V9" s="304">
        <f t="shared" ref="V9:X9" si="5">SUM(V21,V33,V51,V63,V75,V93)</f>
        <v>2.6473014948864773</v>
      </c>
      <c r="W9" s="304">
        <f t="shared" si="5"/>
        <v>2.5184742169889764</v>
      </c>
      <c r="X9" s="304">
        <f t="shared" si="5"/>
        <v>2.7610410520163473</v>
      </c>
      <c r="Y9" s="306"/>
      <c r="Z9" s="304">
        <f t="shared" ref="Z9:AB9" si="6">SUM(Z21,Z33,Z51,Z63,Z75,Z93)</f>
        <v>9.4404624010747415</v>
      </c>
      <c r="AA9" s="304">
        <f t="shared" si="6"/>
        <v>7.6414880191324626</v>
      </c>
      <c r="AB9" s="304">
        <f t="shared" si="6"/>
        <v>8.339375140483348</v>
      </c>
      <c r="AC9" s="306"/>
      <c r="AD9" s="304">
        <f>SUM(AD21,AD33,AD51,AD63,AD75,AD93)</f>
        <v>7.3715753281513985</v>
      </c>
      <c r="AE9" s="304">
        <f t="shared" ref="AE9:AF9" si="7">SUM(AE21,AE33,AE51,AE63,AE75,AE93)</f>
        <v>6.610579707671465</v>
      </c>
      <c r="AF9" s="304">
        <f t="shared" si="7"/>
        <v>6.4946723606067698</v>
      </c>
      <c r="AG9" s="306"/>
      <c r="AH9" s="304">
        <f t="shared" ref="AH9:AJ9" si="8">SUM(AH21,AH33,AH51,AH63,AH75,AH93)</f>
        <v>3.7173378308353873</v>
      </c>
      <c r="AI9" s="304">
        <f t="shared" si="8"/>
        <v>3.4164104645361064</v>
      </c>
      <c r="AJ9" s="304">
        <f t="shared" si="8"/>
        <v>2.4366354985691721</v>
      </c>
      <c r="AK9" s="306"/>
      <c r="AL9" s="304">
        <f t="shared" ref="AL9:AN9" si="9">SUM(AL21,AL33,AL51,AL63,AL75,AL93)</f>
        <v>1.1095179571352007</v>
      </c>
      <c r="AM9" s="304">
        <f t="shared" si="9"/>
        <v>1.0414339700954713</v>
      </c>
      <c r="AN9" s="304">
        <f t="shared" si="9"/>
        <v>1.0663534122663481</v>
      </c>
    </row>
    <row r="10" spans="1:40" x14ac:dyDescent="0.2">
      <c r="A10" s="13" t="str">
        <f>name!E5</f>
        <v>Professional occupations</v>
      </c>
      <c r="B10" s="304">
        <f t="shared" si="0"/>
        <v>99.214198883941691</v>
      </c>
      <c r="C10" s="304">
        <f t="shared" si="0"/>
        <v>105.21704171510405</v>
      </c>
      <c r="D10" s="304">
        <f t="shared" si="0"/>
        <v>115.15818535814151</v>
      </c>
      <c r="E10" s="304"/>
      <c r="F10" s="304">
        <f t="shared" si="1"/>
        <v>4.8731667215212209</v>
      </c>
      <c r="G10" s="304">
        <f t="shared" si="1"/>
        <v>6.0176602400918036</v>
      </c>
      <c r="H10" s="304">
        <f t="shared" si="1"/>
        <v>7.3529827162374133</v>
      </c>
      <c r="I10" s="304"/>
      <c r="J10" s="304">
        <f t="shared" si="2"/>
        <v>23.807416555036895</v>
      </c>
      <c r="K10" s="304">
        <f t="shared" si="2"/>
        <v>28.149425223472473</v>
      </c>
      <c r="L10" s="304">
        <f t="shared" si="2"/>
        <v>32.968292299633063</v>
      </c>
      <c r="M10" s="304"/>
      <c r="N10" s="304">
        <f t="shared" si="3"/>
        <v>32.704146296293189</v>
      </c>
      <c r="O10" s="304">
        <f t="shared" si="3"/>
        <v>34.743809010116586</v>
      </c>
      <c r="P10" s="304">
        <f t="shared" si="3"/>
        <v>39.926287937369182</v>
      </c>
      <c r="Q10" s="306"/>
      <c r="R10" s="304">
        <f t="shared" ref="R10:T10" si="10">SUM(R22,R34,R52,R64,R76,R94)</f>
        <v>5.5148860581305463</v>
      </c>
      <c r="S10" s="304">
        <f t="shared" si="10"/>
        <v>3.64089774368821</v>
      </c>
      <c r="T10" s="304">
        <f t="shared" si="10"/>
        <v>2.5214755854652062</v>
      </c>
      <c r="U10" s="306"/>
      <c r="V10" s="304">
        <f t="shared" ref="V10:X10" si="11">SUM(V22,V34,V52,V64,V76,V94)</f>
        <v>4.367733571021704</v>
      </c>
      <c r="W10" s="304">
        <f t="shared" si="11"/>
        <v>4.754993045902185</v>
      </c>
      <c r="X10" s="304">
        <f t="shared" si="11"/>
        <v>5.0715435343511874</v>
      </c>
      <c r="Y10" s="306"/>
      <c r="Z10" s="304">
        <f t="shared" ref="Z10:AB10" si="12">SUM(Z22,Z34,Z52,Z64,Z76,Z94)</f>
        <v>14.187096104078353</v>
      </c>
      <c r="AA10" s="304">
        <f t="shared" si="12"/>
        <v>13.973462597849267</v>
      </c>
      <c r="AB10" s="304">
        <f t="shared" si="12"/>
        <v>15.069853973687195</v>
      </c>
      <c r="AC10" s="306"/>
      <c r="AD10" s="304">
        <f t="shared" ref="AD10:AF10" si="13">SUM(AD22,AD34,AD52,AD64,AD76,AD94)</f>
        <v>8.8311553534870839</v>
      </c>
      <c r="AE10" s="304">
        <f t="shared" si="13"/>
        <v>8.7993031176358159</v>
      </c>
      <c r="AF10" s="304">
        <f t="shared" si="13"/>
        <v>8.3832317511431071</v>
      </c>
      <c r="AG10" s="306"/>
      <c r="AH10" s="304">
        <f t="shared" ref="AH10:AJ10" si="14">SUM(AH22,AH34,AH52,AH64,AH76,AH94)</f>
        <v>3.9825137253872649</v>
      </c>
      <c r="AI10" s="304">
        <f t="shared" si="14"/>
        <v>4.0584840515897156</v>
      </c>
      <c r="AJ10" s="304">
        <f t="shared" si="14"/>
        <v>2.7534493713007535</v>
      </c>
      <c r="AK10" s="306"/>
      <c r="AL10" s="304">
        <f t="shared" ref="AL10:AN10" si="15">SUM(AL22,AL34,AL52,AL64,AL76,AL94)</f>
        <v>0.94608449898543234</v>
      </c>
      <c r="AM10" s="304">
        <f t="shared" si="15"/>
        <v>1.079006684757988</v>
      </c>
      <c r="AN10" s="304">
        <f t="shared" si="15"/>
        <v>1.1110681889544087</v>
      </c>
    </row>
    <row r="11" spans="1:40" x14ac:dyDescent="0.2">
      <c r="A11" s="13" t="str">
        <f>name!E6</f>
        <v>Associate professional occupations</v>
      </c>
      <c r="B11" s="304">
        <f>SUM(B23,B35,B53,B65,B77,B95)</f>
        <v>56.001721585879636</v>
      </c>
      <c r="C11" s="304">
        <f t="shared" si="0"/>
        <v>58.64980004528438</v>
      </c>
      <c r="D11" s="304">
        <f>SUM(D23,D35,D53,D65,D77,D95)</f>
        <v>63.744357689518736</v>
      </c>
      <c r="E11" s="304"/>
      <c r="F11" s="304">
        <f t="shared" si="1"/>
        <v>0.48829859193346814</v>
      </c>
      <c r="G11" s="304">
        <f t="shared" si="1"/>
        <v>0.58075188051760829</v>
      </c>
      <c r="H11" s="304">
        <f t="shared" si="1"/>
        <v>0.77454478634743906</v>
      </c>
      <c r="I11" s="304"/>
      <c r="J11" s="304">
        <f t="shared" si="2"/>
        <v>5.5554787845241389</v>
      </c>
      <c r="K11" s="304">
        <f t="shared" si="2"/>
        <v>6.6795429377488729</v>
      </c>
      <c r="L11" s="304">
        <f t="shared" si="2"/>
        <v>8.2453939641537133</v>
      </c>
      <c r="M11" s="304"/>
      <c r="N11" s="304">
        <f t="shared" si="3"/>
        <v>14.197611973027133</v>
      </c>
      <c r="O11" s="304">
        <f t="shared" si="3"/>
        <v>16.610106206449611</v>
      </c>
      <c r="P11" s="304">
        <f t="shared" si="3"/>
        <v>20.815546713266059</v>
      </c>
      <c r="Q11" s="306"/>
      <c r="R11" s="304">
        <f t="shared" ref="R11:T11" si="16">SUM(R23,R35,R53,R65,R77,R95)</f>
        <v>4.3503584980667789</v>
      </c>
      <c r="S11" s="304">
        <f t="shared" si="16"/>
        <v>4.5456894356698632</v>
      </c>
      <c r="T11" s="304">
        <f t="shared" si="16"/>
        <v>4.3610169677412065</v>
      </c>
      <c r="U11" s="306"/>
      <c r="V11" s="304">
        <f t="shared" ref="V11:X11" si="17">SUM(V23,V35,V53,V65,V77,V95)</f>
        <v>3.4087731191597976</v>
      </c>
      <c r="W11" s="304">
        <f t="shared" si="17"/>
        <v>3.4418550369856846</v>
      </c>
      <c r="X11" s="304">
        <f t="shared" si="17"/>
        <v>3.8752927869730485</v>
      </c>
      <c r="Y11" s="306"/>
      <c r="Z11" s="304">
        <f t="shared" ref="Z11:AB11" si="18">SUM(Z23,Z35,Z53,Z65,Z77,Z95)</f>
        <v>13.542475350323834</v>
      </c>
      <c r="AA11" s="304">
        <f t="shared" si="18"/>
        <v>13.008941716909074</v>
      </c>
      <c r="AB11" s="304">
        <f t="shared" si="18"/>
        <v>13.854120347467518</v>
      </c>
      <c r="AC11" s="306"/>
      <c r="AD11" s="304">
        <f t="shared" ref="AD11:AF11" si="19">SUM(AD23,AD35,AD53,AD65,AD77,AD95)</f>
        <v>9.380259970421891</v>
      </c>
      <c r="AE11" s="304">
        <f t="shared" si="19"/>
        <v>9.0586549701035679</v>
      </c>
      <c r="AF11" s="304">
        <f t="shared" si="19"/>
        <v>8.321489830284257</v>
      </c>
      <c r="AG11" s="306"/>
      <c r="AH11" s="304">
        <f t="shared" ref="AH11:AJ11" si="20">SUM(AH23,AH35,AH53,AH65,AH77,AH95)</f>
        <v>4.1522908686970172</v>
      </c>
      <c r="AI11" s="304">
        <f t="shared" si="20"/>
        <v>3.8287018536360158</v>
      </c>
      <c r="AJ11" s="304">
        <f t="shared" si="20"/>
        <v>2.5128522111710456</v>
      </c>
      <c r="AK11" s="306"/>
      <c r="AL11" s="304">
        <f t="shared" ref="AL11:AN11" si="21">SUM(AL23,AL35,AL53,AL65,AL77,AL95)</f>
        <v>0.92617442972559072</v>
      </c>
      <c r="AM11" s="304">
        <f t="shared" si="21"/>
        <v>0.89555600726408591</v>
      </c>
      <c r="AN11" s="304">
        <f t="shared" si="21"/>
        <v>0.98410008211444444</v>
      </c>
    </row>
    <row r="12" spans="1:40" x14ac:dyDescent="0.2">
      <c r="A12" s="13" t="str">
        <f>name!E7</f>
        <v>Administrative and secretarial occupations</v>
      </c>
      <c r="B12" s="304">
        <f t="shared" si="0"/>
        <v>52.39144812703546</v>
      </c>
      <c r="C12" s="304">
        <f t="shared" si="0"/>
        <v>53.015317088371873</v>
      </c>
      <c r="D12" s="304">
        <f t="shared" si="0"/>
        <v>50.690139861542214</v>
      </c>
      <c r="E12" s="304"/>
      <c r="F12" s="304">
        <f t="shared" si="1"/>
        <v>0.22200023467758573</v>
      </c>
      <c r="G12" s="304">
        <f t="shared" si="1"/>
        <v>0.27138065671963102</v>
      </c>
      <c r="H12" s="304">
        <f t="shared" si="1"/>
        <v>0.34163758574654651</v>
      </c>
      <c r="I12" s="304"/>
      <c r="J12" s="304">
        <f t="shared" si="2"/>
        <v>2.6605535126994626</v>
      </c>
      <c r="K12" s="304">
        <f t="shared" si="2"/>
        <v>3.3372783360573615</v>
      </c>
      <c r="L12" s="304">
        <f t="shared" si="2"/>
        <v>4.0293392399843011</v>
      </c>
      <c r="M12" s="304"/>
      <c r="N12" s="304">
        <f t="shared" si="3"/>
        <v>9.4006566070954918</v>
      </c>
      <c r="O12" s="304">
        <f t="shared" si="3"/>
        <v>11.172065951198519</v>
      </c>
      <c r="P12" s="304">
        <f t="shared" si="3"/>
        <v>14.342040381512858</v>
      </c>
      <c r="Q12" s="306"/>
      <c r="R12" s="304">
        <f t="shared" ref="R12:T12" si="22">SUM(R24,R36,R54,R66,R78,R96)</f>
        <v>3.6935250367726757</v>
      </c>
      <c r="S12" s="304">
        <f t="shared" si="22"/>
        <v>4.0892131955096636</v>
      </c>
      <c r="T12" s="304">
        <f t="shared" si="22"/>
        <v>4.8117912001138867</v>
      </c>
      <c r="U12" s="306"/>
      <c r="V12" s="304">
        <f t="shared" ref="V12:X12" si="23">SUM(V24,V36,V54,V66,V78,V96)</f>
        <v>3.3286071061457161</v>
      </c>
      <c r="W12" s="304">
        <f t="shared" si="23"/>
        <v>3.6413746040329622</v>
      </c>
      <c r="X12" s="304">
        <f t="shared" si="23"/>
        <v>4.4271667051612855</v>
      </c>
      <c r="Y12" s="306"/>
      <c r="Z12" s="304">
        <f t="shared" ref="Z12:AA12" si="24">SUM(Z24,Z36,Z54,Z66,Z78,Z96)</f>
        <v>12.621256007317903</v>
      </c>
      <c r="AA12" s="304">
        <f t="shared" si="24"/>
        <v>12.808730907954059</v>
      </c>
      <c r="AB12" s="304">
        <f>SUM(AB24,AB36,AB54,AB66,AB78,AB96)</f>
        <v>11.485558994985833</v>
      </c>
      <c r="AC12" s="306"/>
      <c r="AD12" s="304">
        <f t="shared" ref="AD12:AE12" si="25">SUM(AD24,AD36,AD54,AD66,AD78,AD96)</f>
        <v>13.096378619836052</v>
      </c>
      <c r="AE12" s="304">
        <f t="shared" si="25"/>
        <v>11.699365855202144</v>
      </c>
      <c r="AF12" s="304">
        <f>SUM(AF24,AF36,AF54,AF66,AF78,AF96)</f>
        <v>8.3331896566733583</v>
      </c>
      <c r="AG12" s="306"/>
      <c r="AH12" s="304">
        <f t="shared" ref="AH12:AI12" si="26">SUM(AH24,AH36,AH54,AH66,AH78,AH96)</f>
        <v>5.6608541270372559</v>
      </c>
      <c r="AI12" s="304">
        <f t="shared" si="26"/>
        <v>4.149848576743512</v>
      </c>
      <c r="AJ12" s="304">
        <f>SUM(AJ24,AJ36,AJ54,AJ66,AJ78,AJ96)</f>
        <v>1.3421257614694058</v>
      </c>
      <c r="AK12" s="306"/>
      <c r="AL12" s="304">
        <f t="shared" ref="AL12:AM12" si="27">SUM(AL24,AL36,AL54,AL66,AL78,AL96)</f>
        <v>1.7076168754533212</v>
      </c>
      <c r="AM12" s="304">
        <f t="shared" si="27"/>
        <v>1.8460590049540222</v>
      </c>
      <c r="AN12" s="304">
        <f>SUM(AN24,AN36,AN54,AN66,AN78,AN96)</f>
        <v>1.5772903358947372</v>
      </c>
    </row>
    <row r="13" spans="1:40" x14ac:dyDescent="0.2">
      <c r="A13" s="13" t="str">
        <f>name!E8</f>
        <v>Skilled trades occupations</v>
      </c>
      <c r="B13" s="304">
        <f t="shared" si="0"/>
        <v>48.20140974029335</v>
      </c>
      <c r="C13" s="304">
        <f t="shared" si="0"/>
        <v>46.414672245801036</v>
      </c>
      <c r="D13" s="304">
        <f t="shared" si="0"/>
        <v>42.717778350003442</v>
      </c>
      <c r="E13" s="304"/>
      <c r="F13" s="304">
        <f t="shared" si="1"/>
        <v>4.2708981988840877E-2</v>
      </c>
      <c r="G13" s="304">
        <f t="shared" si="1"/>
        <v>5.4409218215823063E-2</v>
      </c>
      <c r="H13" s="304">
        <f t="shared" si="1"/>
        <v>7.035127557936513E-2</v>
      </c>
      <c r="I13" s="304"/>
      <c r="J13" s="304">
        <f t="shared" si="2"/>
        <v>0.59752302388819034</v>
      </c>
      <c r="K13" s="304">
        <f t="shared" si="2"/>
        <v>0.78215644467532397</v>
      </c>
      <c r="L13" s="304">
        <f t="shared" si="2"/>
        <v>1.0685246427128516</v>
      </c>
      <c r="M13" s="304"/>
      <c r="N13" s="304">
        <f t="shared" si="3"/>
        <v>2.0689913408744252</v>
      </c>
      <c r="O13" s="304">
        <f t="shared" si="3"/>
        <v>2.4631786600893157</v>
      </c>
      <c r="P13" s="304">
        <f t="shared" si="3"/>
        <v>2.9167563321183261</v>
      </c>
      <c r="Q13" s="306"/>
      <c r="R13" s="304">
        <f t="shared" ref="R13:T13" si="28">SUM(R25,R37,R55,R67,R79,R97)</f>
        <v>1.0762201541587009</v>
      </c>
      <c r="S13" s="304">
        <f t="shared" si="28"/>
        <v>1.2173698478606778</v>
      </c>
      <c r="T13" s="304">
        <f t="shared" si="28"/>
        <v>1.498038667390537</v>
      </c>
      <c r="U13" s="306"/>
      <c r="V13" s="304">
        <f t="shared" ref="V13:X13" si="29">SUM(V25,V37,V55,V67,V79,V97)</f>
        <v>2.0973646124952192</v>
      </c>
      <c r="W13" s="304">
        <f t="shared" si="29"/>
        <v>2.2745952707584127</v>
      </c>
      <c r="X13" s="304">
        <f t="shared" si="29"/>
        <v>2.3873077332663231</v>
      </c>
      <c r="Y13" s="306"/>
      <c r="Z13" s="304">
        <f t="shared" ref="Z13:AB13" si="30">SUM(Z25,Z37,Z55,Z67,Z79,Z97)</f>
        <v>20.272330163151764</v>
      </c>
      <c r="AA13" s="304">
        <f t="shared" si="30"/>
        <v>17.827382564303043</v>
      </c>
      <c r="AB13" s="304">
        <f t="shared" si="30"/>
        <v>16.483503279651327</v>
      </c>
      <c r="AC13" s="306"/>
      <c r="AD13" s="304">
        <f t="shared" ref="AD13:AF13" si="31">SUM(AD25,AD37,AD55,AD67,AD79,AD97)</f>
        <v>13.874051454663553</v>
      </c>
      <c r="AE13" s="304">
        <f t="shared" si="31"/>
        <v>14.102146936119945</v>
      </c>
      <c r="AF13" s="304">
        <f t="shared" si="31"/>
        <v>13.457356891285976</v>
      </c>
      <c r="AG13" s="306"/>
      <c r="AH13" s="304">
        <f t="shared" ref="AH13:AJ13" si="32">SUM(AH25,AH37,AH55,AH67,AH79,AH97)</f>
        <v>5.4360867086510227</v>
      </c>
      <c r="AI13" s="304">
        <f t="shared" si="32"/>
        <v>5.6137253590068026</v>
      </c>
      <c r="AJ13" s="304">
        <f t="shared" si="32"/>
        <v>3.7105253319490741</v>
      </c>
      <c r="AK13" s="306"/>
      <c r="AL13" s="304">
        <f t="shared" ref="AL13:AN13" si="33">SUM(AL25,AL37,AL55,AL67,AL79,AL97)</f>
        <v>2.7361333004216384</v>
      </c>
      <c r="AM13" s="304">
        <f t="shared" si="33"/>
        <v>2.0797079447716897</v>
      </c>
      <c r="AN13" s="304">
        <f t="shared" si="33"/>
        <v>1.1254141960496682</v>
      </c>
    </row>
    <row r="14" spans="1:40" x14ac:dyDescent="0.2">
      <c r="A14" s="13" t="str">
        <f>name!E9</f>
        <v>Caring, leisure and other service occupations</v>
      </c>
      <c r="B14" s="304">
        <f t="shared" si="0"/>
        <v>42.778931764001719</v>
      </c>
      <c r="C14" s="304">
        <f t="shared" si="0"/>
        <v>42.066755184927388</v>
      </c>
      <c r="D14" s="304">
        <f t="shared" si="0"/>
        <v>42.832993401884977</v>
      </c>
      <c r="E14" s="304"/>
      <c r="F14" s="304">
        <f t="shared" si="1"/>
        <v>3.0111779832621713E-2</v>
      </c>
      <c r="G14" s="304">
        <f t="shared" si="1"/>
        <v>3.6812094137738838E-2</v>
      </c>
      <c r="H14" s="304">
        <f t="shared" si="1"/>
        <v>4.7417941231302017E-2</v>
      </c>
      <c r="I14" s="304"/>
      <c r="J14" s="304">
        <f t="shared" si="2"/>
        <v>1.1722140216619183</v>
      </c>
      <c r="K14" s="304">
        <f t="shared" si="2"/>
        <v>1.4101371737916364</v>
      </c>
      <c r="L14" s="304">
        <f t="shared" si="2"/>
        <v>1.6802522889570195</v>
      </c>
      <c r="M14" s="304"/>
      <c r="N14" s="304">
        <f t="shared" si="3"/>
        <v>4.6889300261101692</v>
      </c>
      <c r="O14" s="304">
        <f t="shared" si="3"/>
        <v>5.3918471879713996</v>
      </c>
      <c r="P14" s="304">
        <f t="shared" si="3"/>
        <v>6.8463525178954709</v>
      </c>
      <c r="Q14" s="306"/>
      <c r="R14" s="304">
        <f>SUM(R26,R38,R56,R68,R80,R98)</f>
        <v>3.6248619444066947</v>
      </c>
      <c r="S14" s="304">
        <f t="shared" ref="S14:T14" si="34">SUM(S26,S38,S56,S68,S80,S98)</f>
        <v>3.5096644920440121</v>
      </c>
      <c r="T14" s="304">
        <f t="shared" si="34"/>
        <v>3.9582606382423049</v>
      </c>
      <c r="U14" s="306"/>
      <c r="V14" s="304">
        <f t="shared" ref="V14:X14" si="35">SUM(V26,V38,V56,V68,V80,V98)</f>
        <v>2.5108990559842317</v>
      </c>
      <c r="W14" s="304">
        <f t="shared" si="35"/>
        <v>2.4889660967629674</v>
      </c>
      <c r="X14" s="304">
        <f t="shared" si="35"/>
        <v>2.9206391046673725</v>
      </c>
      <c r="Y14" s="306"/>
      <c r="Z14" s="304">
        <f t="shared" ref="Z14:AB14" si="36">SUM(Z26,Z38,Z56,Z68,Z80,Z98)</f>
        <v>15.35448484791138</v>
      </c>
      <c r="AA14" s="304">
        <f t="shared" si="36"/>
        <v>16.411083342555099</v>
      </c>
      <c r="AB14" s="304">
        <f t="shared" si="36"/>
        <v>18.029374444486123</v>
      </c>
      <c r="AC14" s="306"/>
      <c r="AD14" s="304">
        <f t="shared" ref="AD14:AF14" si="37">SUM(AD26,AD38,AD56,AD68,AD80,AD98)</f>
        <v>11.485992617405614</v>
      </c>
      <c r="AE14" s="304">
        <f t="shared" si="37"/>
        <v>9.6165180859283588</v>
      </c>
      <c r="AF14" s="304">
        <f t="shared" si="37"/>
        <v>7.0067335186575228</v>
      </c>
      <c r="AG14" s="306"/>
      <c r="AH14" s="304">
        <f t="shared" ref="AH14:AJ14" si="38">SUM(AH26,AH38,AH56,AH68,AH80,AH98)</f>
        <v>2.9374116570296711</v>
      </c>
      <c r="AI14" s="304">
        <f t="shared" si="38"/>
        <v>2.3787111622468151</v>
      </c>
      <c r="AJ14" s="304">
        <f t="shared" si="38"/>
        <v>1.6557881352655357</v>
      </c>
      <c r="AK14" s="306"/>
      <c r="AL14" s="304">
        <f t="shared" ref="AL14:AN14" si="39">SUM(AL26,AL38,AL56,AL68,AL80,AL98)</f>
        <v>0.97402581365940955</v>
      </c>
      <c r="AM14" s="304">
        <f t="shared" si="39"/>
        <v>0.82301554948936495</v>
      </c>
      <c r="AN14" s="304">
        <f t="shared" si="39"/>
        <v>0.68817481248232371</v>
      </c>
    </row>
    <row r="15" spans="1:40" x14ac:dyDescent="0.2">
      <c r="A15" s="13" t="str">
        <f>name!E10</f>
        <v>Sales and customer service occupations</v>
      </c>
      <c r="B15" s="304">
        <f t="shared" si="0"/>
        <v>51.615654381792567</v>
      </c>
      <c r="C15" s="304">
        <f t="shared" si="0"/>
        <v>52.282039231625951</v>
      </c>
      <c r="D15" s="304">
        <f t="shared" si="0"/>
        <v>52.843295042919515</v>
      </c>
      <c r="E15" s="304"/>
      <c r="F15" s="304">
        <f t="shared" si="1"/>
        <v>8.5157995702993428E-2</v>
      </c>
      <c r="G15" s="304">
        <f t="shared" si="1"/>
        <v>0.10817550825596853</v>
      </c>
      <c r="H15" s="304">
        <f t="shared" si="1"/>
        <v>0.13976952319039715</v>
      </c>
      <c r="I15" s="304"/>
      <c r="J15" s="304">
        <f t="shared" si="2"/>
        <v>1.2507432866574286</v>
      </c>
      <c r="K15" s="304">
        <f t="shared" si="2"/>
        <v>1.5943992277573484</v>
      </c>
      <c r="L15" s="304">
        <f t="shared" si="2"/>
        <v>2.2127562183683218</v>
      </c>
      <c r="M15" s="304"/>
      <c r="N15" s="304">
        <f t="shared" si="3"/>
        <v>6.0294147325792915</v>
      </c>
      <c r="O15" s="304">
        <f t="shared" si="3"/>
        <v>7.0537052070914807</v>
      </c>
      <c r="P15" s="304">
        <f t="shared" si="3"/>
        <v>9.6847482091171546</v>
      </c>
      <c r="Q15" s="306"/>
      <c r="R15" s="304">
        <f t="shared" ref="R15:T15" si="40">SUM(R27,R39,R57,R69,R81,R99)</f>
        <v>2.2138602495917845</v>
      </c>
      <c r="S15" s="304">
        <f t="shared" si="40"/>
        <v>2.5102014075851469</v>
      </c>
      <c r="T15" s="304">
        <f t="shared" si="40"/>
        <v>3.5087940066120442</v>
      </c>
      <c r="U15" s="306"/>
      <c r="V15" s="304">
        <f t="shared" ref="V15:X15" si="41">SUM(V27,V39,V57,V69,V81,V99)</f>
        <v>1.7853144926022049</v>
      </c>
      <c r="W15" s="304">
        <f t="shared" si="41"/>
        <v>1.9683220927527489</v>
      </c>
      <c r="X15" s="304">
        <f t="shared" si="41"/>
        <v>2.4823265636778187</v>
      </c>
      <c r="Y15" s="306"/>
      <c r="Z15" s="304">
        <f t="shared" ref="Z15:AB15" si="42">SUM(Z27,Z39,Z57,Z69,Z81,Z99)</f>
        <v>15.328514549950347</v>
      </c>
      <c r="AA15" s="304">
        <f t="shared" si="42"/>
        <v>16.067148357683024</v>
      </c>
      <c r="AB15" s="304">
        <f t="shared" si="42"/>
        <v>18.579425405179997</v>
      </c>
      <c r="AC15" s="306"/>
      <c r="AD15" s="304">
        <f t="shared" ref="AD15:AF15" si="43">SUM(AD27,AD39,AD57,AD69,AD81,AD99)</f>
        <v>14.533667242912975</v>
      </c>
      <c r="AE15" s="304">
        <f t="shared" si="43"/>
        <v>13.720465033400005</v>
      </c>
      <c r="AF15" s="304">
        <f t="shared" si="43"/>
        <v>11.225057852674841</v>
      </c>
      <c r="AG15" s="306"/>
      <c r="AH15" s="304">
        <f t="shared" ref="AH15:AJ15" si="44">SUM(AH27,AH39,AH57,AH69,AH81,AH99)</f>
        <v>7.5570859650542594</v>
      </c>
      <c r="AI15" s="304">
        <f t="shared" si="44"/>
        <v>6.8309703403036028</v>
      </c>
      <c r="AJ15" s="304">
        <f t="shared" si="44"/>
        <v>3.548715530329547</v>
      </c>
      <c r="AK15" s="306"/>
      <c r="AL15" s="304">
        <f t="shared" ref="AL15:AN15" si="45">SUM(AL27,AL39,AL57,AL69,AL81,AL99)</f>
        <v>2.8318958667412875</v>
      </c>
      <c r="AM15" s="304">
        <f t="shared" si="45"/>
        <v>2.428652056796615</v>
      </c>
      <c r="AN15" s="304">
        <f t="shared" si="45"/>
        <v>1.4617017337693923</v>
      </c>
    </row>
    <row r="16" spans="1:40" x14ac:dyDescent="0.2">
      <c r="A16" s="13" t="str">
        <f>name!E11</f>
        <v>Process, plant and machine operatives</v>
      </c>
      <c r="B16" s="304">
        <f t="shared" si="0"/>
        <v>35.651185636755322</v>
      </c>
      <c r="C16" s="304">
        <f t="shared" si="0"/>
        <v>35.074322526067292</v>
      </c>
      <c r="D16" s="304">
        <f t="shared" si="0"/>
        <v>32.090503476416259</v>
      </c>
      <c r="E16" s="304"/>
      <c r="F16" s="304">
        <f t="shared" si="1"/>
        <v>5.748030192992476E-2</v>
      </c>
      <c r="G16" s="304">
        <f t="shared" si="1"/>
        <v>8.1575127736650765E-2</v>
      </c>
      <c r="H16" s="304">
        <f t="shared" si="1"/>
        <v>0.12488441516407825</v>
      </c>
      <c r="I16" s="304"/>
      <c r="J16" s="304">
        <f t="shared" si="2"/>
        <v>0.32998842162008052</v>
      </c>
      <c r="K16" s="304">
        <f t="shared" si="2"/>
        <v>0.45958506351882183</v>
      </c>
      <c r="L16" s="304">
        <f t="shared" si="2"/>
        <v>0.70507027043353521</v>
      </c>
      <c r="M16" s="304"/>
      <c r="N16" s="304">
        <f t="shared" si="3"/>
        <v>1.1347074388858842</v>
      </c>
      <c r="O16" s="304">
        <f t="shared" si="3"/>
        <v>1.448707753383373</v>
      </c>
      <c r="P16" s="304">
        <f t="shared" si="3"/>
        <v>2.0108525418988901</v>
      </c>
      <c r="Q16" s="306"/>
      <c r="R16" s="304">
        <f t="shared" ref="R16:T16" si="46">SUM(R28,R40,R58,R70,R82,R100)</f>
        <v>0.59290049173276294</v>
      </c>
      <c r="S16" s="304">
        <f t="shared" si="46"/>
        <v>0.71524869072749264</v>
      </c>
      <c r="T16" s="304">
        <f t="shared" si="46"/>
        <v>0.83899114623901572</v>
      </c>
      <c r="U16" s="306"/>
      <c r="V16" s="304">
        <f t="shared" ref="V16:X16" si="47">SUM(V28,V40,V58,V70,V82,V100)</f>
        <v>0.95130850605965489</v>
      </c>
      <c r="W16" s="304">
        <f t="shared" si="47"/>
        <v>1.093913174463635</v>
      </c>
      <c r="X16" s="304">
        <f t="shared" si="47"/>
        <v>1.1615711782233293</v>
      </c>
      <c r="Y16" s="306"/>
      <c r="Z16" s="304">
        <f t="shared" ref="Z16:AB16" si="48">SUM(Z28,Z40,Z58,Z70,Z82,Z100)</f>
        <v>10.340932737085511</v>
      </c>
      <c r="AA16" s="304">
        <f t="shared" si="48"/>
        <v>9.781993822140457</v>
      </c>
      <c r="AB16" s="304">
        <f t="shared" si="48"/>
        <v>10.076949272061412</v>
      </c>
      <c r="AC16" s="306"/>
      <c r="AD16" s="304">
        <f t="shared" ref="AD16:AF16" si="49">SUM(AD28,AD40,AD58,AD70,AD82,AD100)</f>
        <v>12.096709052666876</v>
      </c>
      <c r="AE16" s="304">
        <f t="shared" si="49"/>
        <v>12.965934626179882</v>
      </c>
      <c r="AF16" s="304">
        <f t="shared" si="49"/>
        <v>12.923947974659967</v>
      </c>
      <c r="AG16" s="306"/>
      <c r="AH16" s="304">
        <f t="shared" ref="AH16:AJ16" si="50">SUM(AH28,AH40,AH58,AH70,AH82,AH100)</f>
        <v>6.6849033229512314</v>
      </c>
      <c r="AI16" s="304">
        <f t="shared" si="50"/>
        <v>6.4278073503283526</v>
      </c>
      <c r="AJ16" s="304">
        <f t="shared" si="50"/>
        <v>3.4280105220418431</v>
      </c>
      <c r="AK16" s="306"/>
      <c r="AL16" s="304">
        <f t="shared" ref="AL16:AN16" si="51">SUM(AL28,AL40,AL58,AL70,AL82,AL100)</f>
        <v>3.4622553638233948</v>
      </c>
      <c r="AM16" s="304">
        <f t="shared" si="51"/>
        <v>2.0995569175886239</v>
      </c>
      <c r="AN16" s="304">
        <f t="shared" si="51"/>
        <v>0.82022615569418811</v>
      </c>
    </row>
    <row r="17" spans="1:40" x14ac:dyDescent="0.2">
      <c r="A17" s="13" t="str">
        <f>name!E12</f>
        <v>Elementary occupations</v>
      </c>
      <c r="B17" s="304">
        <f t="shared" si="0"/>
        <v>52.700836143092268</v>
      </c>
      <c r="C17" s="304">
        <f t="shared" si="0"/>
        <v>52.310248694930543</v>
      </c>
      <c r="D17" s="304">
        <f t="shared" si="0"/>
        <v>51.31680849318181</v>
      </c>
      <c r="E17" s="304"/>
      <c r="F17" s="304">
        <f t="shared" si="1"/>
        <v>3.5232779650377695E-2</v>
      </c>
      <c r="G17" s="304">
        <f t="shared" si="1"/>
        <v>4.0014712755546369E-2</v>
      </c>
      <c r="H17" s="304">
        <f t="shared" si="1"/>
        <v>5.2419374309994118E-2</v>
      </c>
      <c r="I17" s="304"/>
      <c r="J17" s="304">
        <f t="shared" si="2"/>
        <v>0.87175324932514575</v>
      </c>
      <c r="K17" s="304">
        <f t="shared" si="2"/>
        <v>1.125081299007529</v>
      </c>
      <c r="L17" s="304">
        <f t="shared" si="2"/>
        <v>1.6654573878758925</v>
      </c>
      <c r="M17" s="304"/>
      <c r="N17" s="304">
        <f t="shared" si="3"/>
        <v>3.1794603002542852</v>
      </c>
      <c r="O17" s="304">
        <f t="shared" si="3"/>
        <v>3.7773952898303089</v>
      </c>
      <c r="P17" s="304">
        <f t="shared" si="3"/>
        <v>5.0367878894052085</v>
      </c>
      <c r="Q17" s="306"/>
      <c r="R17" s="304">
        <f t="shared" ref="R17:T17" si="52">SUM(R29,R41,R59,R71,R83,R101)</f>
        <v>1.6500177555618751</v>
      </c>
      <c r="S17" s="304">
        <f t="shared" si="52"/>
        <v>2.0277065411623503</v>
      </c>
      <c r="T17" s="304">
        <f t="shared" si="52"/>
        <v>2.8993669068481003</v>
      </c>
      <c r="U17" s="306"/>
      <c r="V17" s="304">
        <f t="shared" ref="V17:X17" si="53">SUM(V29,V41,V59,V71,V83,V101)</f>
        <v>1.4399623073785555</v>
      </c>
      <c r="W17" s="304">
        <f t="shared" si="53"/>
        <v>1.6787433431556984</v>
      </c>
      <c r="X17" s="304">
        <f t="shared" si="53"/>
        <v>2.2362093644671397</v>
      </c>
      <c r="Y17" s="306"/>
      <c r="Z17" s="304">
        <f t="shared" ref="Z17:AB17" si="54">SUM(Z29,Z41,Z59,Z71,Z83,Z101)</f>
        <v>10.763173243621514</v>
      </c>
      <c r="AA17" s="304">
        <f t="shared" si="54"/>
        <v>9.6164773218512973</v>
      </c>
      <c r="AB17" s="304">
        <f t="shared" si="54"/>
        <v>9.9485734567238104</v>
      </c>
      <c r="AC17" s="306"/>
      <c r="AD17" s="304">
        <f t="shared" ref="AD17:AF17" si="55">SUM(AD29,AD41,AD59,AD71,AD83,AD101)</f>
        <v>17.785534539875993</v>
      </c>
      <c r="AE17" s="304">
        <f t="shared" si="55"/>
        <v>17.742890632756691</v>
      </c>
      <c r="AF17" s="304">
        <f t="shared" si="55"/>
        <v>17.760552203097564</v>
      </c>
      <c r="AG17" s="306"/>
      <c r="AH17" s="304">
        <f t="shared" ref="AH17:AJ17" si="56">SUM(AH29,AH41,AH59,AH71,AH83,AH101)</f>
        <v>12.297720474206564</v>
      </c>
      <c r="AI17" s="304">
        <f t="shared" si="56"/>
        <v>12.506180361058316</v>
      </c>
      <c r="AJ17" s="304">
        <f t="shared" si="56"/>
        <v>9.159460722473435</v>
      </c>
      <c r="AK17" s="306"/>
      <c r="AL17" s="304">
        <f t="shared" ref="AL17:AN17" si="57">SUM(AL29,AL41,AL59,AL71,AL83,AL101)</f>
        <v>4.6779814932179553</v>
      </c>
      <c r="AM17" s="304">
        <f t="shared" si="57"/>
        <v>3.7957591933528052</v>
      </c>
      <c r="AN17" s="304">
        <f t="shared" si="57"/>
        <v>2.5579811879806629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11.735999999999995</v>
      </c>
      <c r="C20" s="305">
        <f>SUM(C21:C29)</f>
        <v>11.705</v>
      </c>
      <c r="D20" s="305">
        <f>SUM(D21:D29)</f>
        <v>11.858000000000002</v>
      </c>
      <c r="E20" s="304"/>
      <c r="F20" s="305">
        <f>SUM(F21:F29)</f>
        <v>0.15097439716486752</v>
      </c>
      <c r="G20" s="305">
        <f>SUM(G21:G29)</f>
        <v>0.19302479175387618</v>
      </c>
      <c r="H20" s="305">
        <f>SUM(H21:H29)</f>
        <v>0.26642313302195997</v>
      </c>
      <c r="I20" s="304"/>
      <c r="J20" s="305">
        <f>SUM(J21:J29)</f>
        <v>0.84918430068645412</v>
      </c>
      <c r="K20" s="305">
        <f>SUM(K21:K29)</f>
        <v>1.0501659503364589</v>
      </c>
      <c r="L20" s="305">
        <f>SUM(L21:L29)</f>
        <v>1.4367722908570066</v>
      </c>
      <c r="M20" s="304"/>
      <c r="N20" s="305">
        <f>SUM(N21:N29)</f>
        <v>2.1350934173457605</v>
      </c>
      <c r="O20" s="305">
        <f>SUM(O21:O29)</f>
        <v>2.2518810552814323</v>
      </c>
      <c r="P20" s="305">
        <f>SUM(P21:P29)</f>
        <v>2.4991226691359096</v>
      </c>
      <c r="Q20" s="306"/>
      <c r="R20" s="305">
        <f>SUM(R21:R29)</f>
        <v>0.34429483611824041</v>
      </c>
      <c r="S20" s="305">
        <f>SUM(S21:S29)</f>
        <v>0.3687670469013643</v>
      </c>
      <c r="T20" s="305">
        <f>SUM(T21:T29)</f>
        <v>0.41266324978440178</v>
      </c>
      <c r="U20" s="306"/>
      <c r="V20" s="305">
        <f>SUM(V21:V29)</f>
        <v>0.93999349177269753</v>
      </c>
      <c r="W20" s="305">
        <f>SUM(W21:W29)</f>
        <v>0.94290385167032875</v>
      </c>
      <c r="X20" s="305">
        <f>SUM(X21:X29)</f>
        <v>1.0051917228004867</v>
      </c>
      <c r="Y20" s="306"/>
      <c r="Z20" s="305">
        <f>SUM(Z21:Z29)</f>
        <v>2.9933490929722284</v>
      </c>
      <c r="AA20" s="305">
        <f>SUM(AA21:AA29)</f>
        <v>2.6900134241906053</v>
      </c>
      <c r="AB20" s="305">
        <f>SUM(AB21:AB29)</f>
        <v>2.7074684551222972</v>
      </c>
      <c r="AC20" s="306"/>
      <c r="AD20" s="305">
        <f>SUM(AD21:AD29)</f>
        <v>2.1974581391106218</v>
      </c>
      <c r="AE20" s="305">
        <f>SUM(AE21:AE29)</f>
        <v>2.066475304204912</v>
      </c>
      <c r="AF20" s="305">
        <f>SUM(AF21:AF29)</f>
        <v>1.8612620765485146</v>
      </c>
      <c r="AG20" s="306"/>
      <c r="AH20" s="305">
        <f>SUM(AH21:AH29)</f>
        <v>1.2102177442507727</v>
      </c>
      <c r="AI20" s="305">
        <f>SUM(AI21:AI29)</f>
        <v>1.1851358818183857</v>
      </c>
      <c r="AJ20" s="305">
        <f>SUM(AJ21:AJ29)</f>
        <v>0.86111565271814894</v>
      </c>
      <c r="AK20" s="306"/>
      <c r="AL20" s="305">
        <f>SUM(AL21:AL29)</f>
        <v>0.91543458057835103</v>
      </c>
      <c r="AM20" s="305">
        <f>SUM(AM21:AM29)</f>
        <v>0.95663269384263505</v>
      </c>
      <c r="AN20" s="305">
        <f>SUM(AN21:AN29)</f>
        <v>0.80798075001127811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1.4419472585031228</v>
      </c>
      <c r="C21" s="304">
        <f t="shared" ref="C21:D21" si="59">SUM(G21,K21,O21,S21,W21,AA21,AE21,AI21,AM21)</f>
        <v>1.3534711666660042</v>
      </c>
      <c r="D21" s="304">
        <f t="shared" si="59"/>
        <v>1.4534012325017751</v>
      </c>
      <c r="E21" s="304"/>
      <c r="F21" s="304">
        <v>2.6564610037530016E-2</v>
      </c>
      <c r="G21" s="304">
        <v>2.9083956955861967E-2</v>
      </c>
      <c r="H21" s="304">
        <v>3.4893906476504255E-2</v>
      </c>
      <c r="I21" s="304"/>
      <c r="J21" s="304">
        <v>0.22766207072386616</v>
      </c>
      <c r="K21" s="304">
        <v>0.23887765542875206</v>
      </c>
      <c r="L21" s="304">
        <v>0.31206818834459465</v>
      </c>
      <c r="M21" s="304"/>
      <c r="N21" s="304">
        <v>0.40402184083692239</v>
      </c>
      <c r="O21" s="304">
        <v>0.37189739236116848</v>
      </c>
      <c r="P21" s="304">
        <v>0.40126033112299964</v>
      </c>
      <c r="Q21" s="306"/>
      <c r="R21" s="304">
        <v>6.6254645930853645E-2</v>
      </c>
      <c r="S21" s="304">
        <v>6.2970700055283865E-2</v>
      </c>
      <c r="T21" s="304">
        <v>6.8482114225403692E-2</v>
      </c>
      <c r="U21" s="306"/>
      <c r="V21" s="304">
        <v>0.14480621980825875</v>
      </c>
      <c r="W21" s="304">
        <v>0.12179426060976944</v>
      </c>
      <c r="X21" s="304">
        <v>0.119295601883082</v>
      </c>
      <c r="Y21" s="306"/>
      <c r="Z21" s="304">
        <v>0.19540282845270693</v>
      </c>
      <c r="AA21" s="304">
        <v>0.17950076182480221</v>
      </c>
      <c r="AB21" s="304">
        <v>0.23301113124657749</v>
      </c>
      <c r="AC21" s="306"/>
      <c r="AD21" s="304">
        <v>0.16528934844484425</v>
      </c>
      <c r="AE21" s="304">
        <v>0.14903590446291404</v>
      </c>
      <c r="AF21" s="304">
        <v>0.12920360846690232</v>
      </c>
      <c r="AG21" s="306"/>
      <c r="AH21" s="304">
        <v>0.1361191022936914</v>
      </c>
      <c r="AI21" s="304">
        <v>0.12824660655131342</v>
      </c>
      <c r="AJ21" s="304">
        <v>8.5983121551916952E-2</v>
      </c>
      <c r="AK21" s="306"/>
      <c r="AL21" s="304">
        <v>7.5826591974449228E-2</v>
      </c>
      <c r="AM21" s="304">
        <v>7.2063928416138762E-2</v>
      </c>
      <c r="AN21" s="304">
        <v>6.9203229183793999E-2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2.3243448348620941</v>
      </c>
      <c r="C22" s="304">
        <f t="shared" ref="C22:C29" si="61">SUM(G22,K22,O22,S22,W22,AA22,AE22,AI22,AM22)</f>
        <v>2.5627060260993475</v>
      </c>
      <c r="D22" s="304">
        <f t="shared" ref="D22:D29" si="62">SUM(H22,L22,P22,T22,X22,AB22,AF22,AJ22,AN22)</f>
        <v>2.8304377482969358</v>
      </c>
      <c r="E22" s="304"/>
      <c r="F22" s="304">
        <v>8.6023116526953131E-2</v>
      </c>
      <c r="G22" s="304">
        <v>0.12110411704578239</v>
      </c>
      <c r="H22" s="304">
        <v>0.18018538574198173</v>
      </c>
      <c r="I22" s="304"/>
      <c r="J22" s="304">
        <v>0.3589249996544096</v>
      </c>
      <c r="K22" s="304">
        <v>0.49399895002311012</v>
      </c>
      <c r="L22" s="304">
        <v>0.71094753359631502</v>
      </c>
      <c r="M22" s="304"/>
      <c r="N22" s="304">
        <v>0.70304756477485875</v>
      </c>
      <c r="O22" s="304">
        <v>0.80274263717378957</v>
      </c>
      <c r="P22" s="304">
        <v>0.87775946874811261</v>
      </c>
      <c r="Q22" s="306"/>
      <c r="R22" s="304">
        <v>7.8752481786904582E-2</v>
      </c>
      <c r="S22" s="304">
        <v>9.5799269249715505E-2</v>
      </c>
      <c r="T22" s="304">
        <v>0.10205487945576597</v>
      </c>
      <c r="U22" s="306"/>
      <c r="V22" s="304">
        <v>0.28601275332162168</v>
      </c>
      <c r="W22" s="304">
        <v>0.28319679044521945</v>
      </c>
      <c r="X22" s="304">
        <v>0.26123321137107353</v>
      </c>
      <c r="Y22" s="306"/>
      <c r="Z22" s="304">
        <v>0.47594826854023559</v>
      </c>
      <c r="AA22" s="304">
        <v>0.45954316396572359</v>
      </c>
      <c r="AB22" s="304">
        <v>0.45504922332284908</v>
      </c>
      <c r="AC22" s="306"/>
      <c r="AD22" s="304">
        <v>0.16982024394475909</v>
      </c>
      <c r="AE22" s="304">
        <v>0.11944266733267893</v>
      </c>
      <c r="AF22" s="304">
        <v>8.9795425748932123E-2</v>
      </c>
      <c r="AG22" s="306"/>
      <c r="AH22" s="304">
        <v>0.10347313917710542</v>
      </c>
      <c r="AI22" s="304">
        <v>0.11639047056373422</v>
      </c>
      <c r="AJ22" s="304">
        <v>8.5105849023394145E-2</v>
      </c>
      <c r="AK22" s="306"/>
      <c r="AL22" s="304">
        <v>6.2342267135246085E-2</v>
      </c>
      <c r="AM22" s="304">
        <v>7.048796029959363E-2</v>
      </c>
      <c r="AN22" s="304">
        <v>6.8306771288512008E-2</v>
      </c>
    </row>
    <row r="23" spans="1:40" x14ac:dyDescent="0.2">
      <c r="A23" s="13" t="str">
        <f t="shared" si="58"/>
        <v>Associate professional occupations</v>
      </c>
      <c r="B23" s="304">
        <f t="shared" si="60"/>
        <v>1.779380643312936</v>
      </c>
      <c r="C23" s="304">
        <f t="shared" si="61"/>
        <v>1.6909221470723246</v>
      </c>
      <c r="D23" s="304">
        <f t="shared" si="62"/>
        <v>1.7638526456391912</v>
      </c>
      <c r="E23" s="304"/>
      <c r="F23" s="304">
        <v>2.1934640806501884E-2</v>
      </c>
      <c r="G23" s="304">
        <v>2.4360747518159157E-2</v>
      </c>
      <c r="H23" s="304">
        <v>3.0625793308259212E-2</v>
      </c>
      <c r="I23" s="304"/>
      <c r="J23" s="304">
        <v>0.10261820479994645</v>
      </c>
      <c r="K23" s="304">
        <v>0.12097386135582427</v>
      </c>
      <c r="L23" s="304">
        <v>0.15812937628858431</v>
      </c>
      <c r="M23" s="304"/>
      <c r="N23" s="304">
        <v>0.38284206966334228</v>
      </c>
      <c r="O23" s="304">
        <v>0.38587791574152369</v>
      </c>
      <c r="P23" s="304">
        <v>0.42076316850691536</v>
      </c>
      <c r="Q23" s="306"/>
      <c r="R23" s="304">
        <v>3.7326342356138062E-2</v>
      </c>
      <c r="S23" s="304">
        <v>3.7605273749136602E-2</v>
      </c>
      <c r="T23" s="304">
        <v>4.4232426840629981E-2</v>
      </c>
      <c r="U23" s="306"/>
      <c r="V23" s="304">
        <v>0.19569868545675498</v>
      </c>
      <c r="W23" s="304">
        <v>0.20467087183467969</v>
      </c>
      <c r="X23" s="304">
        <v>0.2531056588799539</v>
      </c>
      <c r="Y23" s="306"/>
      <c r="Z23" s="304">
        <v>0.65312581570596207</v>
      </c>
      <c r="AA23" s="304">
        <v>0.56014694681496746</v>
      </c>
      <c r="AB23" s="304">
        <v>0.57427449269888164</v>
      </c>
      <c r="AC23" s="306"/>
      <c r="AD23" s="304">
        <v>0.18702700786431517</v>
      </c>
      <c r="AE23" s="304">
        <v>0.14270927242422715</v>
      </c>
      <c r="AF23" s="304">
        <v>9.3002257574584649E-2</v>
      </c>
      <c r="AG23" s="306"/>
      <c r="AH23" s="304">
        <v>0.13268416313575376</v>
      </c>
      <c r="AI23" s="304">
        <v>0.13339400083326708</v>
      </c>
      <c r="AJ23" s="304">
        <v>8.5808417465978004E-2</v>
      </c>
      <c r="AK23" s="306"/>
      <c r="AL23" s="304">
        <v>6.6123713524221306E-2</v>
      </c>
      <c r="AM23" s="304">
        <v>8.1183256800539491E-2</v>
      </c>
      <c r="AN23" s="304">
        <v>0.10391105407540405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0.58570105929800653</v>
      </c>
      <c r="C24" s="304">
        <f t="shared" si="61"/>
        <v>0.59940196108489507</v>
      </c>
      <c r="D24" s="304">
        <f t="shared" si="62"/>
        <v>0.57241451828996315</v>
      </c>
      <c r="E24" s="304"/>
      <c r="F24" s="304">
        <v>2.100993057620841E-3</v>
      </c>
      <c r="G24" s="304">
        <v>2.3838259125525266E-3</v>
      </c>
      <c r="H24" s="304">
        <v>2.485835050651235E-3</v>
      </c>
      <c r="I24" s="304"/>
      <c r="J24" s="304">
        <v>3.2619912988274692E-2</v>
      </c>
      <c r="K24" s="304">
        <v>4.1066530366234581E-2</v>
      </c>
      <c r="L24" s="304">
        <v>5.0954453091840081E-2</v>
      </c>
      <c r="M24" s="304"/>
      <c r="N24" s="304">
        <v>0.10081384484496717</v>
      </c>
      <c r="O24" s="304">
        <v>0.10721570375183685</v>
      </c>
      <c r="P24" s="304">
        <v>0.11676305119344028</v>
      </c>
      <c r="Q24" s="306"/>
      <c r="R24" s="304">
        <v>1.9019445056222266E-2</v>
      </c>
      <c r="S24" s="304">
        <v>1.8543562783234512E-2</v>
      </c>
      <c r="T24" s="304">
        <v>1.9425556511903273E-2</v>
      </c>
      <c r="U24" s="306"/>
      <c r="V24" s="304">
        <v>4.6692078316552581E-2</v>
      </c>
      <c r="W24" s="304">
        <v>4.8724606263171863E-2</v>
      </c>
      <c r="X24" s="304">
        <v>4.9417954335798653E-2</v>
      </c>
      <c r="Y24" s="306"/>
      <c r="Z24" s="304">
        <v>0.14358287699185088</v>
      </c>
      <c r="AA24" s="304">
        <v>0.14457809251732953</v>
      </c>
      <c r="AB24" s="304">
        <v>0.1331757493503071</v>
      </c>
      <c r="AC24" s="306"/>
      <c r="AD24" s="304">
        <v>0.11586287310337634</v>
      </c>
      <c r="AE24" s="304">
        <v>9.9196015681147831E-2</v>
      </c>
      <c r="AF24" s="304">
        <v>7.063285359188809E-2</v>
      </c>
      <c r="AG24" s="306"/>
      <c r="AH24" s="304">
        <v>7.8763745761228909E-2</v>
      </c>
      <c r="AI24" s="304">
        <v>7.3561294737744587E-2</v>
      </c>
      <c r="AJ24" s="304">
        <v>4.3730400055890649E-2</v>
      </c>
      <c r="AK24" s="306"/>
      <c r="AL24" s="304">
        <v>4.6245289177912867E-2</v>
      </c>
      <c r="AM24" s="304">
        <v>6.4132329071642846E-2</v>
      </c>
      <c r="AN24" s="304">
        <v>8.5828665108243746E-2</v>
      </c>
    </row>
    <row r="25" spans="1:40" x14ac:dyDescent="0.2">
      <c r="A25" s="13" t="str">
        <f t="shared" si="58"/>
        <v>Skilled trades occupations</v>
      </c>
      <c r="B25" s="304">
        <f t="shared" si="60"/>
        <v>2.4475675646402117</v>
      </c>
      <c r="C25" s="304">
        <f t="shared" si="61"/>
        <v>2.3093970439374112</v>
      </c>
      <c r="D25" s="304">
        <f t="shared" si="62"/>
        <v>2.1275757350533611</v>
      </c>
      <c r="E25" s="304"/>
      <c r="F25" s="304">
        <v>8.6397274073626816E-3</v>
      </c>
      <c r="G25" s="304">
        <v>9.7359883841058818E-3</v>
      </c>
      <c r="H25" s="304">
        <v>1.1244805263278113E-2</v>
      </c>
      <c r="I25" s="304"/>
      <c r="J25" s="304">
        <v>5.1129017602851108E-2</v>
      </c>
      <c r="K25" s="304">
        <v>6.9544934752492113E-2</v>
      </c>
      <c r="L25" s="304">
        <v>0.10036997450970413</v>
      </c>
      <c r="M25" s="304"/>
      <c r="N25" s="304">
        <v>0.30635089124207981</v>
      </c>
      <c r="O25" s="304">
        <v>0.34869542487814487</v>
      </c>
      <c r="P25" s="304">
        <v>0.43469095265710578</v>
      </c>
      <c r="Q25" s="306"/>
      <c r="R25" s="304">
        <v>8.3756499119118394E-2</v>
      </c>
      <c r="S25" s="304">
        <v>8.971904777733955E-2</v>
      </c>
      <c r="T25" s="304">
        <v>0.10155192202835996</v>
      </c>
      <c r="U25" s="306"/>
      <c r="V25" s="304">
        <v>0.17978276356213163</v>
      </c>
      <c r="W25" s="304">
        <v>0.19197104969736367</v>
      </c>
      <c r="X25" s="304">
        <v>0.22846319802700496</v>
      </c>
      <c r="Y25" s="306"/>
      <c r="Z25" s="304">
        <v>0.72766001572508709</v>
      </c>
      <c r="AA25" s="304">
        <v>0.56672633740099432</v>
      </c>
      <c r="AB25" s="304">
        <v>0.46912692539652612</v>
      </c>
      <c r="AC25" s="306"/>
      <c r="AD25" s="304">
        <v>0.58717564760518415</v>
      </c>
      <c r="AE25" s="304">
        <v>0.56048709785622419</v>
      </c>
      <c r="AF25" s="304">
        <v>0.50561554721888513</v>
      </c>
      <c r="AG25" s="306"/>
      <c r="AH25" s="304">
        <v>0.27717738545271553</v>
      </c>
      <c r="AI25" s="304">
        <v>0.27871395865843585</v>
      </c>
      <c r="AJ25" s="304">
        <v>0.20628834000516441</v>
      </c>
      <c r="AK25" s="306"/>
      <c r="AL25" s="304">
        <v>0.22589561692368113</v>
      </c>
      <c r="AM25" s="304">
        <v>0.19380320453231067</v>
      </c>
      <c r="AN25" s="304">
        <v>7.022406994733249E-2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0.55961703147186093</v>
      </c>
      <c r="C26" s="304">
        <f t="shared" si="61"/>
        <v>0.53529188432443831</v>
      </c>
      <c r="D26" s="304">
        <f t="shared" si="62"/>
        <v>0.55231771211739178</v>
      </c>
      <c r="E26" s="304"/>
      <c r="F26" s="304">
        <v>2.0877123628777225E-3</v>
      </c>
      <c r="G26" s="304">
        <v>2.1715945185728654E-3</v>
      </c>
      <c r="H26" s="304">
        <v>2.1881483837715328E-3</v>
      </c>
      <c r="I26" s="304"/>
      <c r="J26" s="304">
        <v>3.2857453562851351E-2</v>
      </c>
      <c r="K26" s="304">
        <v>3.3003825175903098E-2</v>
      </c>
      <c r="L26" s="304">
        <v>3.5646665910869117E-2</v>
      </c>
      <c r="M26" s="304"/>
      <c r="N26" s="304">
        <v>0.12451428983833839</v>
      </c>
      <c r="O26" s="304">
        <v>0.11077610468327868</v>
      </c>
      <c r="P26" s="304">
        <v>0.10921125673605561</v>
      </c>
      <c r="Q26" s="306"/>
      <c r="R26" s="304">
        <v>1.3337385154132395E-2</v>
      </c>
      <c r="S26" s="304">
        <v>1.2813237039078586E-2</v>
      </c>
      <c r="T26" s="304">
        <v>1.4248107973795545E-2</v>
      </c>
      <c r="U26" s="306"/>
      <c r="V26" s="304">
        <v>3.3015379154627308E-2</v>
      </c>
      <c r="W26" s="304">
        <v>2.9927234667499442E-2</v>
      </c>
      <c r="X26" s="304">
        <v>3.0173948814799199E-2</v>
      </c>
      <c r="Y26" s="306"/>
      <c r="Z26" s="304">
        <v>0.12723479927166761</v>
      </c>
      <c r="AA26" s="304">
        <v>0.11436590655065249</v>
      </c>
      <c r="AB26" s="304">
        <v>0.1077803844389315</v>
      </c>
      <c r="AC26" s="306"/>
      <c r="AD26" s="304">
        <v>0.10011628387054182</v>
      </c>
      <c r="AE26" s="304">
        <v>8.0045764231239977E-2</v>
      </c>
      <c r="AF26" s="304">
        <v>5.9674842507950035E-2</v>
      </c>
      <c r="AG26" s="306"/>
      <c r="AH26" s="304">
        <v>3.364058033329357E-2</v>
      </c>
      <c r="AI26" s="304">
        <v>2.8523828501663299E-2</v>
      </c>
      <c r="AJ26" s="304">
        <v>2.1978264769865759E-2</v>
      </c>
      <c r="AK26" s="306"/>
      <c r="AL26" s="304">
        <v>9.2813147923530709E-2</v>
      </c>
      <c r="AM26" s="304">
        <v>0.12366438895654984</v>
      </c>
      <c r="AN26" s="304">
        <v>0.17141609258135351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0.47308784933421483</v>
      </c>
      <c r="C27" s="304">
        <f t="shared" si="61"/>
        <v>0.4623512960781016</v>
      </c>
      <c r="D27" s="304">
        <f t="shared" si="62"/>
        <v>0.45383860671248871</v>
      </c>
      <c r="E27" s="304"/>
      <c r="F27" s="304">
        <v>3.5523990456550096E-3</v>
      </c>
      <c r="G27" s="304">
        <v>4.0934533769398053E-3</v>
      </c>
      <c r="H27" s="304">
        <v>4.6684649616789923E-3</v>
      </c>
      <c r="I27" s="304"/>
      <c r="J27" s="304">
        <v>1.6724830522258663E-2</v>
      </c>
      <c r="K27" s="304">
        <v>1.7553787256676154E-2</v>
      </c>
      <c r="L27" s="304">
        <v>1.9001808398149075E-2</v>
      </c>
      <c r="M27" s="304"/>
      <c r="N27" s="304">
        <v>7.156864710973744E-2</v>
      </c>
      <c r="O27" s="304">
        <v>6.8367410653884395E-2</v>
      </c>
      <c r="P27" s="304">
        <v>7.320174912346078E-2</v>
      </c>
      <c r="Q27" s="306"/>
      <c r="R27" s="304">
        <v>2.9756501681284266E-2</v>
      </c>
      <c r="S27" s="304">
        <v>3.1171943307310084E-2</v>
      </c>
      <c r="T27" s="304">
        <v>4.039583266557463E-2</v>
      </c>
      <c r="U27" s="306"/>
      <c r="V27" s="304">
        <v>2.082135913346464E-2</v>
      </c>
      <c r="W27" s="304">
        <v>1.9916873239264762E-2</v>
      </c>
      <c r="X27" s="304">
        <v>2.0185278845672599E-2</v>
      </c>
      <c r="Y27" s="306"/>
      <c r="Z27" s="304">
        <v>0.13039525079856323</v>
      </c>
      <c r="AA27" s="304">
        <v>0.14604712465090641</v>
      </c>
      <c r="AB27" s="304">
        <v>0.17830765866927301</v>
      </c>
      <c r="AC27" s="306"/>
      <c r="AD27" s="304">
        <v>7.2357417594999654E-2</v>
      </c>
      <c r="AE27" s="304">
        <v>6.4581729632140053E-2</v>
      </c>
      <c r="AF27" s="304">
        <v>5.4247803608784499E-2</v>
      </c>
      <c r="AG27" s="306"/>
      <c r="AH27" s="304">
        <v>9.2304044819262146E-2</v>
      </c>
      <c r="AI27" s="304">
        <v>7.4890590405698038E-2</v>
      </c>
      <c r="AJ27" s="304">
        <v>3.4907276029977619E-2</v>
      </c>
      <c r="AK27" s="306"/>
      <c r="AL27" s="304">
        <v>3.5607398628989817E-2</v>
      </c>
      <c r="AM27" s="304">
        <v>3.5728383555281906E-2</v>
      </c>
      <c r="AN27" s="304">
        <v>2.8922734409917501E-2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1.1826187170440017</v>
      </c>
      <c r="C28" s="304">
        <f t="shared" si="61"/>
        <v>1.1673380772707536</v>
      </c>
      <c r="D28" s="304">
        <f t="shared" si="62"/>
        <v>1.1230680888129694</v>
      </c>
      <c r="E28" s="304"/>
      <c r="F28" s="304">
        <v>4.7955068886852058E-5</v>
      </c>
      <c r="G28" s="304">
        <v>6.5834141003265318E-5</v>
      </c>
      <c r="H28" s="304">
        <v>1.0236780272135684E-4</v>
      </c>
      <c r="I28" s="304"/>
      <c r="J28" s="304">
        <v>1.1597205537127515E-2</v>
      </c>
      <c r="K28" s="304">
        <v>1.59987036546647E-2</v>
      </c>
      <c r="L28" s="304">
        <v>2.2964307708520194E-2</v>
      </c>
      <c r="M28" s="304"/>
      <c r="N28" s="304">
        <v>2.7558011041405057E-2</v>
      </c>
      <c r="O28" s="304">
        <v>3.1137911630593242E-2</v>
      </c>
      <c r="P28" s="304">
        <v>3.44703003953091E-2</v>
      </c>
      <c r="Q28" s="306"/>
      <c r="R28" s="304">
        <v>8.9459692503974387E-3</v>
      </c>
      <c r="S28" s="304">
        <v>9.8995107384151782E-3</v>
      </c>
      <c r="T28" s="304">
        <v>1.0313406762242724E-2</v>
      </c>
      <c r="U28" s="306"/>
      <c r="V28" s="304">
        <v>1.9829436612900507E-2</v>
      </c>
      <c r="W28" s="304">
        <v>2.1520435859465614E-2</v>
      </c>
      <c r="X28" s="304">
        <v>1.9741482419257869E-2</v>
      </c>
      <c r="Y28" s="306"/>
      <c r="Z28" s="304">
        <v>0.35017150803333585</v>
      </c>
      <c r="AA28" s="304">
        <v>0.34079019071147798</v>
      </c>
      <c r="AB28" s="304">
        <v>0.38770818067971824</v>
      </c>
      <c r="AC28" s="306"/>
      <c r="AD28" s="304">
        <v>0.39449796163250939</v>
      </c>
      <c r="AE28" s="304">
        <v>0.40420559316162108</v>
      </c>
      <c r="AF28" s="304">
        <v>0.4092702049734081</v>
      </c>
      <c r="AG28" s="306"/>
      <c r="AH28" s="304">
        <v>0.13373668972109704</v>
      </c>
      <c r="AI28" s="304">
        <v>0.11622118335839118</v>
      </c>
      <c r="AJ28" s="304">
        <v>9.7494793604691821E-2</v>
      </c>
      <c r="AK28" s="306"/>
      <c r="AL28" s="304">
        <v>0.23623398014634209</v>
      </c>
      <c r="AM28" s="304">
        <v>0.22749871401512142</v>
      </c>
      <c r="AN28" s="304">
        <v>0.14100304446710002</v>
      </c>
    </row>
    <row r="29" spans="1:40" x14ac:dyDescent="0.2">
      <c r="A29" s="13" t="str">
        <f t="shared" si="58"/>
        <v>Elementary occupations</v>
      </c>
      <c r="B29" s="304">
        <f t="shared" si="60"/>
        <v>0.94173504153354581</v>
      </c>
      <c r="C29" s="304">
        <f t="shared" si="61"/>
        <v>1.0241203974667223</v>
      </c>
      <c r="D29" s="304">
        <f t="shared" si="62"/>
        <v>0.98109371257592726</v>
      </c>
      <c r="E29" s="304"/>
      <c r="F29" s="304">
        <v>2.3242851479344554E-5</v>
      </c>
      <c r="G29" s="304">
        <v>2.5273900898314252E-5</v>
      </c>
      <c r="H29" s="304">
        <v>2.8426033113528391E-5</v>
      </c>
      <c r="I29" s="304"/>
      <c r="J29" s="304">
        <v>1.5050605294868616E-2</v>
      </c>
      <c r="K29" s="304">
        <v>1.9147702322801628E-2</v>
      </c>
      <c r="L29" s="304">
        <v>2.6689983008429924E-2</v>
      </c>
      <c r="M29" s="304"/>
      <c r="N29" s="304">
        <v>1.4376257994108937E-2</v>
      </c>
      <c r="O29" s="304">
        <v>2.5170554407212442E-2</v>
      </c>
      <c r="P29" s="304">
        <v>3.1002390652510335E-2</v>
      </c>
      <c r="Q29" s="306"/>
      <c r="R29" s="304">
        <v>7.1455657831893419E-3</v>
      </c>
      <c r="S29" s="304">
        <v>1.0244502201850386E-2</v>
      </c>
      <c r="T29" s="304">
        <v>1.195900332072603E-2</v>
      </c>
      <c r="U29" s="306"/>
      <c r="V29" s="304">
        <v>1.3334816406385539E-2</v>
      </c>
      <c r="W29" s="304">
        <v>2.1181729053894788E-2</v>
      </c>
      <c r="X29" s="304">
        <v>2.3575388223844144E-2</v>
      </c>
      <c r="Y29" s="306"/>
      <c r="Z29" s="304">
        <v>0.18982772945281942</v>
      </c>
      <c r="AA29" s="304">
        <v>0.17831489975375156</v>
      </c>
      <c r="AB29" s="304">
        <v>0.16903470931923312</v>
      </c>
      <c r="AC29" s="306"/>
      <c r="AD29" s="304">
        <v>0.40531135505009186</v>
      </c>
      <c r="AE29" s="304">
        <v>0.44677125942271884</v>
      </c>
      <c r="AF29" s="304">
        <v>0.44981953285717968</v>
      </c>
      <c r="AG29" s="306"/>
      <c r="AH29" s="304">
        <v>0.22231889355662485</v>
      </c>
      <c r="AI29" s="304">
        <v>0.23519394820813802</v>
      </c>
      <c r="AJ29" s="304">
        <v>0.19981919021126976</v>
      </c>
      <c r="AK29" s="306"/>
      <c r="AL29" s="304">
        <v>7.4346575143977953E-2</v>
      </c>
      <c r="AM29" s="304">
        <v>8.8070528195456382E-2</v>
      </c>
      <c r="AN29" s="304">
        <v>6.9165088949620812E-2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55.156999999999954</v>
      </c>
      <c r="C32" s="305">
        <f>SUM(C33:C41)</f>
        <v>53.937999999999967</v>
      </c>
      <c r="D32" s="305">
        <f>SUM(D33:D41)</f>
        <v>49.055000000000035</v>
      </c>
      <c r="E32" s="304"/>
      <c r="F32" s="305">
        <f>SUM(F33:F41)</f>
        <v>0.49723609178814238</v>
      </c>
      <c r="G32" s="305">
        <f>SUM(G33:G41)</f>
        <v>0.62062610546227615</v>
      </c>
      <c r="H32" s="305">
        <f>SUM(H33:H41)</f>
        <v>0.77638537302840394</v>
      </c>
      <c r="I32" s="304"/>
      <c r="J32" s="305">
        <f>SUM(J33:J41)</f>
        <v>2.4580862997987318</v>
      </c>
      <c r="K32" s="305">
        <f>SUM(K33:K41)</f>
        <v>3.044332876545369</v>
      </c>
      <c r="L32" s="305">
        <f>SUM(L33:L41)</f>
        <v>3.7456231670202533</v>
      </c>
      <c r="M32" s="304"/>
      <c r="N32" s="305">
        <f>SUM(N33:N41)</f>
        <v>6.4116820551439</v>
      </c>
      <c r="O32" s="305">
        <f>SUM(O33:O41)</f>
        <v>6.9939696916315457</v>
      </c>
      <c r="P32" s="305">
        <f>SUM(P33:P41)</f>
        <v>7.3134725269065415</v>
      </c>
      <c r="Q32" s="306"/>
      <c r="R32" s="305">
        <f>SUM(R33:R41)</f>
        <v>1.5572018577151618</v>
      </c>
      <c r="S32" s="305">
        <f>SUM(S33:S41)</f>
        <v>1.7040390132221632</v>
      </c>
      <c r="T32" s="305">
        <f>SUM(T33:T41)</f>
        <v>1.8666705157182018</v>
      </c>
      <c r="U32" s="306"/>
      <c r="V32" s="305">
        <f>SUM(V33:V41)</f>
        <v>3.7297519025825023</v>
      </c>
      <c r="W32" s="305">
        <f>SUM(W33:W41)</f>
        <v>3.9280891842800587</v>
      </c>
      <c r="X32" s="305">
        <f>SUM(X33:X41)</f>
        <v>3.7059179723333071</v>
      </c>
      <c r="Y32" s="306"/>
      <c r="Z32" s="305">
        <f>SUM(Z33:Z41)</f>
        <v>18.242600425374469</v>
      </c>
      <c r="AA32" s="305">
        <f>SUM(AA33:AA41)</f>
        <v>16.623680232387748</v>
      </c>
      <c r="AB32" s="305">
        <f>SUM(AB33:AB41)</f>
        <v>15.659201070859142</v>
      </c>
      <c r="AC32" s="306"/>
      <c r="AD32" s="305">
        <f>SUM(AD33:AD41)</f>
        <v>13.193250874137458</v>
      </c>
      <c r="AE32" s="305">
        <f>SUM(AE33:AE41)</f>
        <v>13.221806024164907</v>
      </c>
      <c r="AF32" s="305">
        <f>SUM(AF33:AF41)</f>
        <v>11.518572738850303</v>
      </c>
      <c r="AG32" s="306"/>
      <c r="AH32" s="305">
        <f>SUM(AH33:AH41)</f>
        <v>6.6317971092808836</v>
      </c>
      <c r="AI32" s="305">
        <f>SUM(AI33:AI41)</f>
        <v>6.290008931137713</v>
      </c>
      <c r="AJ32" s="305">
        <f>SUM(AJ33:AJ41)</f>
        <v>3.4546289301110615</v>
      </c>
      <c r="AK32" s="306"/>
      <c r="AL32" s="305">
        <f>SUM(AL33:AL41)</f>
        <v>2.4353933841787065</v>
      </c>
      <c r="AM32" s="305">
        <f>SUM(AM33:AM41)</f>
        <v>1.5114479411681891</v>
      </c>
      <c r="AN32" s="305">
        <f>SUM(AN33:AN41)</f>
        <v>1.0145277051728299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4.7848636760165189</v>
      </c>
      <c r="C33" s="304">
        <f t="shared" ref="C33:C41" si="64">SUM(G33,K33,O33,S33,W33,AA33,AE33,AI33,AM33)</f>
        <v>4.1771893600550802</v>
      </c>
      <c r="D33" s="304">
        <f t="shared" ref="D33:D40" si="65">SUM(H33,L33,P33,T33,X33,AB33,AF33,AJ33,AN33)</f>
        <v>3.9541530516694277</v>
      </c>
      <c r="E33" s="304"/>
      <c r="F33" s="304">
        <v>4.4977540725673421E-2</v>
      </c>
      <c r="G33" s="304">
        <v>3.9879933355421698E-2</v>
      </c>
      <c r="H33" s="304">
        <v>3.4614127186368249E-2</v>
      </c>
      <c r="I33" s="304"/>
      <c r="J33" s="304">
        <v>0.39840887234179689</v>
      </c>
      <c r="K33" s="304">
        <v>0.41788811124616226</v>
      </c>
      <c r="L33" s="304">
        <v>0.48294445789204288</v>
      </c>
      <c r="M33" s="304"/>
      <c r="N33" s="304">
        <v>1.0663929135956562</v>
      </c>
      <c r="O33" s="304">
        <v>0.98941558325608703</v>
      </c>
      <c r="P33" s="304">
        <v>0.96049847220568829</v>
      </c>
      <c r="Q33" s="306"/>
      <c r="R33" s="304">
        <v>0.23027230337150764</v>
      </c>
      <c r="S33" s="304">
        <v>0.21636050019231035</v>
      </c>
      <c r="T33" s="304">
        <v>0.22975092047703757</v>
      </c>
      <c r="U33" s="306"/>
      <c r="V33" s="304">
        <v>0.53663559734099897</v>
      </c>
      <c r="W33" s="304">
        <v>0.48721412321912572</v>
      </c>
      <c r="X33" s="304">
        <v>0.4497264169802041</v>
      </c>
      <c r="Y33" s="306"/>
      <c r="Z33" s="304">
        <v>1.3135788300001054</v>
      </c>
      <c r="AA33" s="304">
        <v>0.99973462098535537</v>
      </c>
      <c r="AB33" s="304">
        <v>0.91287042767078508</v>
      </c>
      <c r="AC33" s="306"/>
      <c r="AD33" s="304">
        <v>0.84570044964712043</v>
      </c>
      <c r="AE33" s="304">
        <v>0.74141603165226755</v>
      </c>
      <c r="AF33" s="304">
        <v>0.71927587375886082</v>
      </c>
      <c r="AG33" s="306"/>
      <c r="AH33" s="304">
        <v>0.28889591231635131</v>
      </c>
      <c r="AI33" s="304">
        <v>0.22493076793911299</v>
      </c>
      <c r="AJ33" s="304">
        <v>0.10076078008680253</v>
      </c>
      <c r="AK33" s="306"/>
      <c r="AL33" s="304">
        <v>6.0001256677308712E-2</v>
      </c>
      <c r="AM33" s="304">
        <v>6.0349688209237244E-2</v>
      </c>
      <c r="AN33" s="304">
        <v>6.3711575411638299E-2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10.30207099157724</v>
      </c>
      <c r="C34" s="304">
        <f t="shared" si="64"/>
        <v>11.650600675290388</v>
      </c>
      <c r="D34" s="304">
        <f t="shared" si="65"/>
        <v>11.902540203106794</v>
      </c>
      <c r="E34" s="304"/>
      <c r="F34" s="304">
        <v>0.36319036620041473</v>
      </c>
      <c r="G34" s="304">
        <v>0.48067343999064693</v>
      </c>
      <c r="H34" s="304">
        <v>0.62332509823043147</v>
      </c>
      <c r="I34" s="304"/>
      <c r="J34" s="304">
        <v>1.2087566693691956</v>
      </c>
      <c r="K34" s="304">
        <v>1.6197393698962499</v>
      </c>
      <c r="L34" s="304">
        <v>2.0907787463095628</v>
      </c>
      <c r="M34" s="304"/>
      <c r="N34" s="304">
        <v>2.5146153839466274</v>
      </c>
      <c r="O34" s="304">
        <v>2.8760763951861628</v>
      </c>
      <c r="P34" s="304">
        <v>2.8680534153018789</v>
      </c>
      <c r="Q34" s="306"/>
      <c r="R34" s="304">
        <v>0.25524018913914392</v>
      </c>
      <c r="S34" s="304">
        <v>0.29551714631597997</v>
      </c>
      <c r="T34" s="304">
        <v>0.30554411986036406</v>
      </c>
      <c r="U34" s="306"/>
      <c r="V34" s="304">
        <v>1.1143562349315281</v>
      </c>
      <c r="W34" s="304">
        <v>1.3035157137356972</v>
      </c>
      <c r="X34" s="304">
        <v>1.2439198955284452</v>
      </c>
      <c r="Y34" s="306"/>
      <c r="Z34" s="304">
        <v>2.8063798124903645</v>
      </c>
      <c r="AA34" s="304">
        <v>2.7326357282194622</v>
      </c>
      <c r="AB34" s="304">
        <v>2.6337831333016468</v>
      </c>
      <c r="AC34" s="306"/>
      <c r="AD34" s="304">
        <v>1.310289866797028</v>
      </c>
      <c r="AE34" s="304">
        <v>1.4607797843655295</v>
      </c>
      <c r="AF34" s="304">
        <v>1.3880672282464026</v>
      </c>
      <c r="AG34" s="306"/>
      <c r="AH34" s="304">
        <v>0.60261986446273652</v>
      </c>
      <c r="AI34" s="304">
        <v>0.72902056187026332</v>
      </c>
      <c r="AJ34" s="304">
        <v>0.62185947280120979</v>
      </c>
      <c r="AK34" s="306"/>
      <c r="AL34" s="304">
        <v>0.12662260424020047</v>
      </c>
      <c r="AM34" s="304">
        <v>0.15264253571039763</v>
      </c>
      <c r="AN34" s="304">
        <v>0.12720909352685311</v>
      </c>
    </row>
    <row r="35" spans="1:40" x14ac:dyDescent="0.2">
      <c r="A35" s="13" t="str">
        <f t="shared" si="63"/>
        <v>Associate professional occupations</v>
      </c>
      <c r="B35" s="304">
        <f t="shared" si="66"/>
        <v>7.0014635874218945</v>
      </c>
      <c r="C35" s="304">
        <f t="shared" si="64"/>
        <v>6.5086624822243637</v>
      </c>
      <c r="D35" s="304">
        <f t="shared" si="65"/>
        <v>6.1886570905075997</v>
      </c>
      <c r="E35" s="304"/>
      <c r="F35" s="304">
        <v>6.0974369594991147E-2</v>
      </c>
      <c r="G35" s="304">
        <v>6.8509467463656409E-2</v>
      </c>
      <c r="H35" s="304">
        <v>8.6603686743934899E-2</v>
      </c>
      <c r="I35" s="304"/>
      <c r="J35" s="304">
        <v>0.4234792930923561</v>
      </c>
      <c r="K35" s="304">
        <v>0.4642774059654925</v>
      </c>
      <c r="L35" s="304">
        <v>0.52602949813304778</v>
      </c>
      <c r="M35" s="304"/>
      <c r="N35" s="304">
        <v>1.2673103397280665</v>
      </c>
      <c r="O35" s="304">
        <v>1.2675591031281428</v>
      </c>
      <c r="P35" s="304">
        <v>1.2761390774582044</v>
      </c>
      <c r="Q35" s="306"/>
      <c r="R35" s="304">
        <v>0.39068526328785652</v>
      </c>
      <c r="S35" s="304">
        <v>0.40375014396753567</v>
      </c>
      <c r="T35" s="304">
        <v>0.42960220940418958</v>
      </c>
      <c r="U35" s="306"/>
      <c r="V35" s="304">
        <v>0.6321417476564225</v>
      </c>
      <c r="W35" s="304">
        <v>0.57801592868590679</v>
      </c>
      <c r="X35" s="304">
        <v>0.50477081850254668</v>
      </c>
      <c r="Y35" s="306"/>
      <c r="Z35" s="304">
        <v>2.2157142313690619</v>
      </c>
      <c r="AA35" s="304">
        <v>1.8422464797240901</v>
      </c>
      <c r="AB35" s="304">
        <v>1.6733517605325177</v>
      </c>
      <c r="AC35" s="306"/>
      <c r="AD35" s="304">
        <v>1.3944445926297271</v>
      </c>
      <c r="AE35" s="304">
        <v>1.3183233642497232</v>
      </c>
      <c r="AF35" s="304">
        <v>1.2705388048409667</v>
      </c>
      <c r="AG35" s="306"/>
      <c r="AH35" s="304">
        <v>0.53888125451272251</v>
      </c>
      <c r="AI35" s="304">
        <v>0.48116817880320611</v>
      </c>
      <c r="AJ35" s="304">
        <v>0.35028056588896334</v>
      </c>
      <c r="AK35" s="306"/>
      <c r="AL35" s="304">
        <v>7.7832495550690772E-2</v>
      </c>
      <c r="AM35" s="304">
        <v>8.48124102366105E-2</v>
      </c>
      <c r="AN35" s="304">
        <v>7.1340669003229426E-2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4.1618975803499092</v>
      </c>
      <c r="C36" s="304">
        <f t="shared" si="64"/>
        <v>3.9972847603082431</v>
      </c>
      <c r="D36" s="304">
        <f t="shared" si="65"/>
        <v>3.5828219868690812</v>
      </c>
      <c r="E36" s="304"/>
      <c r="F36" s="304">
        <v>9.8676749300158836E-3</v>
      </c>
      <c r="G36" s="304">
        <v>1.2485002907462621E-2</v>
      </c>
      <c r="H36" s="304">
        <v>1.242470699906633E-2</v>
      </c>
      <c r="I36" s="304"/>
      <c r="J36" s="304">
        <v>0.14102661897042357</v>
      </c>
      <c r="K36" s="304">
        <v>0.17694268170046856</v>
      </c>
      <c r="L36" s="304">
        <v>0.18641824187141354</v>
      </c>
      <c r="M36" s="304"/>
      <c r="N36" s="304">
        <v>0.63125226669667489</v>
      </c>
      <c r="O36" s="304">
        <v>0.74549462958318591</v>
      </c>
      <c r="P36" s="304">
        <v>0.84382633813255536</v>
      </c>
      <c r="Q36" s="306"/>
      <c r="R36" s="304">
        <v>0.23428670703431304</v>
      </c>
      <c r="S36" s="304">
        <v>0.27421910570434388</v>
      </c>
      <c r="T36" s="304">
        <v>0.32780739382533775</v>
      </c>
      <c r="U36" s="306"/>
      <c r="V36" s="304">
        <v>0.2672847873795961</v>
      </c>
      <c r="W36" s="304">
        <v>0.30784475297235286</v>
      </c>
      <c r="X36" s="304">
        <v>0.35012332933662649</v>
      </c>
      <c r="Y36" s="306"/>
      <c r="Z36" s="304">
        <v>1.0820954319525933</v>
      </c>
      <c r="AA36" s="304">
        <v>1.0806710638280015</v>
      </c>
      <c r="AB36" s="304">
        <v>1.0177851064951067</v>
      </c>
      <c r="AC36" s="306"/>
      <c r="AD36" s="304">
        <v>1.2989782811589161</v>
      </c>
      <c r="AE36" s="304">
        <v>1.0872955733053125</v>
      </c>
      <c r="AF36" s="304">
        <v>0.70479773237416976</v>
      </c>
      <c r="AG36" s="306"/>
      <c r="AH36" s="304">
        <v>0.40546217243606153</v>
      </c>
      <c r="AI36" s="304">
        <v>0.2050166812072847</v>
      </c>
      <c r="AJ36" s="304">
        <v>4.3328883802159962E-2</v>
      </c>
      <c r="AK36" s="306"/>
      <c r="AL36" s="304">
        <v>9.1643639791314832E-2</v>
      </c>
      <c r="AM36" s="304">
        <v>0.10731526909982973</v>
      </c>
      <c r="AN36" s="304">
        <v>9.631025403264569E-2</v>
      </c>
    </row>
    <row r="37" spans="1:40" x14ac:dyDescent="0.2">
      <c r="A37" s="13" t="str">
        <f t="shared" si="63"/>
        <v>Skilled trades occupations</v>
      </c>
      <c r="B37" s="304">
        <f t="shared" si="66"/>
        <v>11.783547247743401</v>
      </c>
      <c r="C37" s="304">
        <f t="shared" si="64"/>
        <v>10.723019564357276</v>
      </c>
      <c r="D37" s="304">
        <f t="shared" si="65"/>
        <v>8.6590535565645439</v>
      </c>
      <c r="E37" s="304"/>
      <c r="F37" s="304">
        <v>1.2898775120248822E-3</v>
      </c>
      <c r="G37" s="304">
        <v>1.4613077453372561E-3</v>
      </c>
      <c r="H37" s="304">
        <v>1.6081781762880265E-3</v>
      </c>
      <c r="I37" s="304"/>
      <c r="J37" s="304">
        <v>0.11013251491122507</v>
      </c>
      <c r="K37" s="304">
        <v>0.14271881695567451</v>
      </c>
      <c r="L37" s="304">
        <v>0.1705605257495382</v>
      </c>
      <c r="M37" s="304"/>
      <c r="N37" s="304">
        <v>0.30471602811189402</v>
      </c>
      <c r="O37" s="304">
        <v>0.33702924574899185</v>
      </c>
      <c r="P37" s="304">
        <v>0.3414214050132266</v>
      </c>
      <c r="Q37" s="306"/>
      <c r="R37" s="304">
        <v>0.16111964784946037</v>
      </c>
      <c r="S37" s="304">
        <v>0.17844653420458192</v>
      </c>
      <c r="T37" s="304">
        <v>0.18421673044984546</v>
      </c>
      <c r="U37" s="306"/>
      <c r="V37" s="304">
        <v>0.69898436209571457</v>
      </c>
      <c r="W37" s="304">
        <v>0.71678939052207535</v>
      </c>
      <c r="X37" s="304">
        <v>0.62182660331171125</v>
      </c>
      <c r="Y37" s="306"/>
      <c r="Z37" s="304">
        <v>5.9825135693257643</v>
      </c>
      <c r="AA37" s="304">
        <v>5.202350110830146</v>
      </c>
      <c r="AB37" s="304">
        <v>4.580598667738248</v>
      </c>
      <c r="AC37" s="306"/>
      <c r="AD37" s="304">
        <v>2.8852853669216803</v>
      </c>
      <c r="AE37" s="304">
        <v>2.7942334762826615</v>
      </c>
      <c r="AF37" s="304">
        <v>2.0968975000706984</v>
      </c>
      <c r="AG37" s="306"/>
      <c r="AH37" s="304">
        <v>1.2062830169758225</v>
      </c>
      <c r="AI37" s="304">
        <v>1.1383184346433044</v>
      </c>
      <c r="AJ37" s="304">
        <v>0.52786864568584391</v>
      </c>
      <c r="AK37" s="306"/>
      <c r="AL37" s="304">
        <v>0.4332228640398163</v>
      </c>
      <c r="AM37" s="304">
        <v>0.21167224742450377</v>
      </c>
      <c r="AN37" s="304">
        <v>0.13405530036914551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0.70014736754314144</v>
      </c>
      <c r="C38" s="304">
        <f t="shared" si="64"/>
        <v>0.67388089989565758</v>
      </c>
      <c r="D38" s="304">
        <f t="shared" si="65"/>
        <v>0.63282922315473256</v>
      </c>
      <c r="E38" s="304"/>
      <c r="F38" s="304">
        <v>6.5031445970589168E-3</v>
      </c>
      <c r="G38" s="304">
        <v>6.8630841180641741E-3</v>
      </c>
      <c r="H38" s="304">
        <v>6.4645959845585242E-3</v>
      </c>
      <c r="I38" s="304"/>
      <c r="J38" s="304">
        <v>7.4371811309247426E-3</v>
      </c>
      <c r="K38" s="304">
        <v>7.0863792016562033E-3</v>
      </c>
      <c r="L38" s="304">
        <v>6.0949076195176864E-3</v>
      </c>
      <c r="M38" s="304"/>
      <c r="N38" s="304">
        <v>6.9442866018865498E-2</v>
      </c>
      <c r="O38" s="304">
        <v>6.2082874059213193E-2</v>
      </c>
      <c r="P38" s="304">
        <v>5.9762897428467403E-2</v>
      </c>
      <c r="Q38" s="306"/>
      <c r="R38" s="304">
        <v>1.7435045980483198E-2</v>
      </c>
      <c r="S38" s="304">
        <v>1.4569601105991955E-2</v>
      </c>
      <c r="T38" s="304">
        <v>1.3448929183346487E-2</v>
      </c>
      <c r="U38" s="306"/>
      <c r="V38" s="304">
        <v>7.1554481722063537E-2</v>
      </c>
      <c r="W38" s="304">
        <v>6.1459008999098209E-2</v>
      </c>
      <c r="X38" s="304">
        <v>5.3743550144904659E-2</v>
      </c>
      <c r="Y38" s="306"/>
      <c r="Z38" s="304">
        <v>0.10755915257407815</v>
      </c>
      <c r="AA38" s="304">
        <v>8.9131995247497195E-2</v>
      </c>
      <c r="AB38" s="304">
        <v>7.1101409997079201E-2</v>
      </c>
      <c r="AC38" s="306"/>
      <c r="AD38" s="304">
        <v>9.8151557413104551E-2</v>
      </c>
      <c r="AE38" s="304">
        <v>7.2340885479816805E-2</v>
      </c>
      <c r="AF38" s="304">
        <v>4.8051165603325251E-2</v>
      </c>
      <c r="AG38" s="306"/>
      <c r="AH38" s="304">
        <v>0.26547330280857251</v>
      </c>
      <c r="AI38" s="304">
        <v>0.2917956153951648</v>
      </c>
      <c r="AJ38" s="304">
        <v>0.30543316375647001</v>
      </c>
      <c r="AK38" s="306"/>
      <c r="AL38" s="304">
        <v>5.6590635297990209E-2</v>
      </c>
      <c r="AM38" s="304">
        <v>6.8551456289154988E-2</v>
      </c>
      <c r="AN38" s="304">
        <v>6.8728603437063385E-2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1.4654816891606877</v>
      </c>
      <c r="C39" s="304">
        <f t="shared" si="64"/>
        <v>1.4032195716073257</v>
      </c>
      <c r="D39" s="304">
        <f t="shared" si="65"/>
        <v>1.3608353001004239</v>
      </c>
      <c r="E39" s="304"/>
      <c r="F39" s="304">
        <v>4.7112064651477449E-3</v>
      </c>
      <c r="G39" s="304">
        <v>4.6668911195091294E-3</v>
      </c>
      <c r="H39" s="304">
        <v>4.4240035575112977E-3</v>
      </c>
      <c r="I39" s="304"/>
      <c r="J39" s="304">
        <v>5.7805486426525096E-2</v>
      </c>
      <c r="K39" s="304">
        <v>6.9093593403701831E-2</v>
      </c>
      <c r="L39" s="304">
        <v>8.5028923614982294E-2</v>
      </c>
      <c r="M39" s="304"/>
      <c r="N39" s="304">
        <v>0.20815771100353969</v>
      </c>
      <c r="O39" s="304">
        <v>0.21179410003112684</v>
      </c>
      <c r="P39" s="304">
        <v>0.21971864407262273</v>
      </c>
      <c r="Q39" s="306"/>
      <c r="R39" s="304">
        <v>7.458260458485054E-2</v>
      </c>
      <c r="S39" s="304">
        <v>7.9457574437217279E-2</v>
      </c>
      <c r="T39" s="304">
        <v>8.9929186668468414E-2</v>
      </c>
      <c r="U39" s="306"/>
      <c r="V39" s="304">
        <v>8.8657171993777761E-2</v>
      </c>
      <c r="W39" s="304">
        <v>9.4131659474156318E-2</v>
      </c>
      <c r="X39" s="304">
        <v>0.10591525464231941</v>
      </c>
      <c r="Y39" s="306"/>
      <c r="Z39" s="304">
        <v>0.41966326678618526</v>
      </c>
      <c r="AA39" s="304">
        <v>0.37900136535506801</v>
      </c>
      <c r="AB39" s="304">
        <v>0.35186533699705341</v>
      </c>
      <c r="AC39" s="306"/>
      <c r="AD39" s="304">
        <v>0.36246051787383649</v>
      </c>
      <c r="AE39" s="304">
        <v>0.35900834416871191</v>
      </c>
      <c r="AF39" s="304">
        <v>0.37127951710316359</v>
      </c>
      <c r="AG39" s="306"/>
      <c r="AH39" s="304">
        <v>0.15416913587065292</v>
      </c>
      <c r="AI39" s="304">
        <v>0.10948234027446956</v>
      </c>
      <c r="AJ39" s="304">
        <v>3.3458338017182579E-2</v>
      </c>
      <c r="AK39" s="306"/>
      <c r="AL39" s="304">
        <v>9.5274588156172152E-2</v>
      </c>
      <c r="AM39" s="304">
        <v>9.6583703343364705E-2</v>
      </c>
      <c r="AN39" s="304">
        <v>9.9216095427120177E-2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11.82852753137599</v>
      </c>
      <c r="C40" s="304">
        <f t="shared" si="64"/>
        <v>11.336475595365354</v>
      </c>
      <c r="D40" s="304">
        <f t="shared" si="65"/>
        <v>9.6872283780425068</v>
      </c>
      <c r="E40" s="304"/>
      <c r="F40" s="304">
        <v>4.1817115435460311E-4</v>
      </c>
      <c r="G40" s="304">
        <v>5.3239781804495707E-4</v>
      </c>
      <c r="H40" s="304">
        <v>7.2585215812818917E-4</v>
      </c>
      <c r="I40" s="304"/>
      <c r="J40" s="304">
        <v>8.1885893390770154E-2</v>
      </c>
      <c r="K40" s="304">
        <v>0.10955928926290724</v>
      </c>
      <c r="L40" s="304">
        <v>0.15019767076508594</v>
      </c>
      <c r="M40" s="304"/>
      <c r="N40" s="304">
        <v>0.23500944831442588</v>
      </c>
      <c r="O40" s="304">
        <v>0.31161750410966566</v>
      </c>
      <c r="P40" s="304">
        <v>0.47067717363887607</v>
      </c>
      <c r="Q40" s="306"/>
      <c r="R40" s="305">
        <v>0.12649131409390196</v>
      </c>
      <c r="S40" s="305">
        <v>0.14133877039612555</v>
      </c>
      <c r="T40" s="305">
        <v>0.14149949243939539</v>
      </c>
      <c r="U40" s="306"/>
      <c r="V40" s="305">
        <v>0.26364216452250872</v>
      </c>
      <c r="W40" s="305">
        <v>0.29584716296688107</v>
      </c>
      <c r="X40" s="305">
        <v>0.2687167725760562</v>
      </c>
      <c r="Y40" s="306"/>
      <c r="Z40" s="305">
        <v>3.7849400787586833</v>
      </c>
      <c r="AA40" s="305">
        <v>3.7362929610789073</v>
      </c>
      <c r="AB40" s="305">
        <v>3.8366838341115694</v>
      </c>
      <c r="AC40" s="306"/>
      <c r="AD40" s="305">
        <v>4.0990143515691475</v>
      </c>
      <c r="AE40" s="305">
        <v>4.3816786093498337</v>
      </c>
      <c r="AF40" s="305">
        <v>4.0336641002714995</v>
      </c>
      <c r="AG40" s="306"/>
      <c r="AH40" s="305">
        <v>2.1767246709991031</v>
      </c>
      <c r="AI40" s="305">
        <v>1.9827083242525692</v>
      </c>
      <c r="AJ40" s="305">
        <v>0.67304239094489526</v>
      </c>
      <c r="AK40" s="306"/>
      <c r="AL40" s="305">
        <v>1.0604014385730958</v>
      </c>
      <c r="AM40" s="305">
        <v>0.37690057613041916</v>
      </c>
      <c r="AN40" s="305">
        <v>0.11202109113700232</v>
      </c>
    </row>
    <row r="41" spans="1:40" x14ac:dyDescent="0.2">
      <c r="A41" s="39" t="str">
        <f t="shared" si="63"/>
        <v>Elementary occupations</v>
      </c>
      <c r="B41" s="307">
        <f t="shared" si="66"/>
        <v>3.1290003288111725</v>
      </c>
      <c r="C41" s="307">
        <f t="shared" si="64"/>
        <v>3.4676670908962799</v>
      </c>
      <c r="D41" s="307">
        <f>SUM(H41,L41,P41,T41,X41,AB41,AF41,AJ41,AN41)</f>
        <v>3.0868812099849285</v>
      </c>
      <c r="E41" s="307"/>
      <c r="F41" s="307">
        <v>5.3037406084610337E-3</v>
      </c>
      <c r="G41" s="307">
        <v>5.5545809441331154E-3</v>
      </c>
      <c r="H41" s="307">
        <v>6.1951239921170364E-3</v>
      </c>
      <c r="I41" s="307"/>
      <c r="J41" s="307">
        <v>2.9153770165514889E-2</v>
      </c>
      <c r="K41" s="307">
        <v>3.7027228913056334E-2</v>
      </c>
      <c r="L41" s="307">
        <v>4.7570195065062514E-2</v>
      </c>
      <c r="M41" s="307"/>
      <c r="N41" s="307">
        <v>0.11478509772814996</v>
      </c>
      <c r="O41" s="307">
        <v>0.19290025652896828</v>
      </c>
      <c r="P41" s="307">
        <v>0.27337510365502088</v>
      </c>
      <c r="Q41" s="308"/>
      <c r="R41" s="307">
        <v>6.7088782373644587E-2</v>
      </c>
      <c r="S41" s="307">
        <v>0.1003796368980764</v>
      </c>
      <c r="T41" s="307">
        <v>0.1448715334102173</v>
      </c>
      <c r="U41" s="308"/>
      <c r="V41" s="307">
        <v>5.6495354939891725E-2</v>
      </c>
      <c r="W41" s="307">
        <v>8.3271443704765163E-2</v>
      </c>
      <c r="X41" s="307">
        <v>0.10717533131049289</v>
      </c>
      <c r="Y41" s="308"/>
      <c r="Z41" s="307">
        <v>0.53015605211763273</v>
      </c>
      <c r="AA41" s="307">
        <v>0.56161590711922105</v>
      </c>
      <c r="AB41" s="307">
        <v>0.581161394015136</v>
      </c>
      <c r="AC41" s="308"/>
      <c r="AD41" s="307">
        <v>0.8989258901268995</v>
      </c>
      <c r="AE41" s="307">
        <v>1.00672995531105</v>
      </c>
      <c r="AF41" s="307">
        <v>0.88600081658121599</v>
      </c>
      <c r="AG41" s="308"/>
      <c r="AH41" s="307">
        <v>0.99328777889886077</v>
      </c>
      <c r="AI41" s="307">
        <v>1.1275680267523382</v>
      </c>
      <c r="AJ41" s="307">
        <v>0.7985966891275339</v>
      </c>
      <c r="AK41" s="308"/>
      <c r="AL41" s="307">
        <v>0.4338038618521175</v>
      </c>
      <c r="AM41" s="307">
        <v>0.35262005472467139</v>
      </c>
      <c r="AN41" s="307">
        <v>0.24193502282813181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North East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30.615000000000002</v>
      </c>
      <c r="C50" s="305">
        <f>SUM(C51:C59)</f>
        <v>29.636999999999997</v>
      </c>
      <c r="D50" s="305">
        <f>SUM(D51:D59)</f>
        <v>29.409999999999993</v>
      </c>
      <c r="E50" s="304"/>
      <c r="F50" s="305">
        <f>SUM(F51:F59)</f>
        <v>4.7732507231694726E-2</v>
      </c>
      <c r="G50" s="305">
        <f>SUM(G51:G59)</f>
        <v>5.8992513661213643E-2</v>
      </c>
      <c r="H50" s="305">
        <f>SUM(H51:H59)</f>
        <v>8.3351558587505717E-2</v>
      </c>
      <c r="I50" s="304"/>
      <c r="J50" s="305">
        <f>SUM(J51:J59)</f>
        <v>0.85059034459185012</v>
      </c>
      <c r="K50" s="305">
        <f>SUM(K51:K59)</f>
        <v>1.0446502818818979</v>
      </c>
      <c r="L50" s="305">
        <f>SUM(L51:L59)</f>
        <v>1.4442330648823425</v>
      </c>
      <c r="M50" s="304"/>
      <c r="N50" s="305">
        <f>SUM(N51:N59)</f>
        <v>1.8553414019655889</v>
      </c>
      <c r="O50" s="305">
        <f>SUM(O51:O59)</f>
        <v>1.9978903845564318</v>
      </c>
      <c r="P50" s="305">
        <f>SUM(P51:P59)</f>
        <v>2.322672353504708</v>
      </c>
      <c r="Q50" s="304"/>
      <c r="R50" s="305">
        <f>SUM(R51:R59)</f>
        <v>0.73568678191892689</v>
      </c>
      <c r="S50" s="305">
        <f>SUM(S51:S59)</f>
        <v>0.78785363582094825</v>
      </c>
      <c r="T50" s="305">
        <f>SUM(T51:T59)</f>
        <v>0.96750919298818006</v>
      </c>
      <c r="U50" s="304"/>
      <c r="V50" s="305">
        <f>SUM(V51:V59)</f>
        <v>1.3834583747834388</v>
      </c>
      <c r="W50" s="305">
        <f>SUM(W51:W59)</f>
        <v>1.4556827918185686</v>
      </c>
      <c r="X50" s="305">
        <f>SUM(X51:X59)</f>
        <v>1.6439091924593623</v>
      </c>
      <c r="Y50" s="304"/>
      <c r="Z50" s="305">
        <f>SUM(Z51:Z59)</f>
        <v>12.071473641525923</v>
      </c>
      <c r="AA50" s="305">
        <f>SUM(AA51:AA59)</f>
        <v>10.488059840682418</v>
      </c>
      <c r="AB50" s="305">
        <f>SUM(AB51:AB59)</f>
        <v>10.2503647277151</v>
      </c>
      <c r="AC50" s="304"/>
      <c r="AD50" s="305">
        <f>SUM(AD51:AD59)</f>
        <v>8.7191282289386134</v>
      </c>
      <c r="AE50" s="305">
        <f>SUM(AE51:AE59)</f>
        <v>9.2438777563806251</v>
      </c>
      <c r="AF50" s="305">
        <f>SUM(AF51:AF59)</f>
        <v>9.828128821025409</v>
      </c>
      <c r="AG50" s="304"/>
      <c r="AH50" s="305">
        <f>SUM(AH51:AH59)</f>
        <v>3.5335017907853561</v>
      </c>
      <c r="AI50" s="305">
        <f>SUM(AI51:AI59)</f>
        <v>3.5960696031210153</v>
      </c>
      <c r="AJ50" s="305">
        <f>SUM(AJ51:AJ59)</f>
        <v>2.508254594428649</v>
      </c>
      <c r="AK50" s="304"/>
      <c r="AL50" s="305">
        <f>SUM(AL51:AL59)</f>
        <v>1.4180869282586164</v>
      </c>
      <c r="AM50" s="305">
        <f>SUM(AM51:AM59)</f>
        <v>0.96392319207688737</v>
      </c>
      <c r="AN50" s="305">
        <f>SUM(AN51:AN59)</f>
        <v>0.36157649440873763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2.6147511463609887</v>
      </c>
      <c r="C51" s="304">
        <f t="shared" ref="C51:D51" si="68">SUM(G51,K51,O51,S51,W51,AA51,AE51,AI51,AM51)</f>
        <v>2.315658002127194</v>
      </c>
      <c r="D51" s="304">
        <f t="shared" si="68"/>
        <v>2.5971022010741747</v>
      </c>
      <c r="E51" s="304"/>
      <c r="F51" s="304">
        <v>7.5917458720319202E-3</v>
      </c>
      <c r="G51" s="304">
        <v>9.4482814011877612E-3</v>
      </c>
      <c r="H51" s="304">
        <v>1.544449038252603E-2</v>
      </c>
      <c r="I51" s="304"/>
      <c r="J51" s="304">
        <v>0.21482196713462851</v>
      </c>
      <c r="K51" s="304">
        <v>0.23238245335121074</v>
      </c>
      <c r="L51" s="304">
        <v>0.31940933941198468</v>
      </c>
      <c r="M51" s="304"/>
      <c r="N51" s="304">
        <v>0.39745000215025561</v>
      </c>
      <c r="O51" s="304">
        <v>0.37713659564718593</v>
      </c>
      <c r="P51" s="304">
        <v>0.43904507777585444</v>
      </c>
      <c r="Q51" s="304"/>
      <c r="R51" s="304">
        <v>0.10092032004060431</v>
      </c>
      <c r="S51" s="304">
        <v>8.7597738508286602E-2</v>
      </c>
      <c r="T51" s="304">
        <v>9.3404474203205773E-2</v>
      </c>
      <c r="U51" s="304"/>
      <c r="V51" s="304">
        <v>0.24303609265530787</v>
      </c>
      <c r="W51" s="304">
        <v>0.2288786004317542</v>
      </c>
      <c r="X51" s="304">
        <v>0.26200188355412779</v>
      </c>
      <c r="Y51" s="304"/>
      <c r="Z51" s="304">
        <v>0.85549309640782334</v>
      </c>
      <c r="AA51" s="304">
        <v>0.65319642379832354</v>
      </c>
      <c r="AB51" s="304">
        <v>0.76264966714040627</v>
      </c>
      <c r="AC51" s="304"/>
      <c r="AD51" s="304">
        <v>0.48459739724012629</v>
      </c>
      <c r="AE51" s="304">
        <v>0.44418934802240995</v>
      </c>
      <c r="AF51" s="304">
        <v>0.48926944613310969</v>
      </c>
      <c r="AG51" s="304"/>
      <c r="AH51" s="304">
        <v>0.21918952533774128</v>
      </c>
      <c r="AI51" s="304">
        <v>0.19581189608828733</v>
      </c>
      <c r="AJ51" s="304">
        <v>0.14094840046347354</v>
      </c>
      <c r="AK51" s="304"/>
      <c r="AL51" s="304">
        <v>9.165099952246919E-2</v>
      </c>
      <c r="AM51" s="304">
        <v>8.7016664878548144E-2</v>
      </c>
      <c r="AN51" s="304">
        <v>7.4929422009486366E-2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2.5441830257485814</v>
      </c>
      <c r="C52" s="304">
        <f t="shared" ref="C52:C59" si="70">SUM(G52,K52,O52,S52,W52,AA52,AE52,AI52,AM52)</f>
        <v>2.7683223339854717</v>
      </c>
      <c r="D52" s="304">
        <f t="shared" ref="D52:D59" si="71">SUM(H52,L52,P52,T52,X52,AB52,AF52,AJ52,AN52)</f>
        <v>3.2465680965497676</v>
      </c>
      <c r="E52" s="304"/>
      <c r="F52" s="304">
        <v>1.8418643968779954E-2</v>
      </c>
      <c r="G52" s="304">
        <v>2.3532942804117191E-2</v>
      </c>
      <c r="H52" s="304">
        <v>3.0406486870381735E-2</v>
      </c>
      <c r="I52" s="304"/>
      <c r="J52" s="304">
        <v>0.30790952963684226</v>
      </c>
      <c r="K52" s="304">
        <v>0.40166758394944113</v>
      </c>
      <c r="L52" s="304">
        <v>0.55690400557887121</v>
      </c>
      <c r="M52" s="304"/>
      <c r="N52" s="304">
        <v>0.44641487843893868</v>
      </c>
      <c r="O52" s="304">
        <v>0.46148490019594346</v>
      </c>
      <c r="P52" s="304">
        <v>0.47609915613079884</v>
      </c>
      <c r="Q52" s="304"/>
      <c r="R52" s="304">
        <v>5.6312337530573367E-2</v>
      </c>
      <c r="S52" s="304">
        <v>5.0647742404325569E-2</v>
      </c>
      <c r="T52" s="304">
        <v>6.4700732007797288E-2</v>
      </c>
      <c r="U52" s="304"/>
      <c r="V52" s="304">
        <v>0.16619186900518784</v>
      </c>
      <c r="W52" s="304">
        <v>0.15171244944840392</v>
      </c>
      <c r="X52" s="304">
        <v>0.12041523844764358</v>
      </c>
      <c r="Y52" s="304"/>
      <c r="Z52" s="304">
        <v>0.90366638612803663</v>
      </c>
      <c r="AA52" s="304">
        <v>0.92911847305645556</v>
      </c>
      <c r="AB52" s="304">
        <v>1.1651233700132089</v>
      </c>
      <c r="AC52" s="304"/>
      <c r="AD52" s="304">
        <v>0.44482280529517204</v>
      </c>
      <c r="AE52" s="304">
        <v>0.54407306815329137</v>
      </c>
      <c r="AF52" s="304">
        <v>0.69155218548206088</v>
      </c>
      <c r="AG52" s="304"/>
      <c r="AH52" s="304">
        <v>0.14235571609036396</v>
      </c>
      <c r="AI52" s="304">
        <v>0.14734309626222677</v>
      </c>
      <c r="AJ52" s="304">
        <v>0.10190190603479048</v>
      </c>
      <c r="AK52" s="304"/>
      <c r="AL52" s="304">
        <v>5.8090859654686612E-2</v>
      </c>
      <c r="AM52" s="304">
        <v>5.8742077711266376E-2</v>
      </c>
      <c r="AN52" s="304">
        <v>3.9465015984214841E-2</v>
      </c>
    </row>
    <row r="53" spans="1:40" x14ac:dyDescent="0.2">
      <c r="A53" s="13" t="str">
        <f t="shared" si="67"/>
        <v>Associate professional occupations</v>
      </c>
      <c r="B53" s="304">
        <f t="shared" si="69"/>
        <v>1.7646481508960647</v>
      </c>
      <c r="C53" s="304">
        <f t="shared" si="70"/>
        <v>1.6758522778023974</v>
      </c>
      <c r="D53" s="304">
        <f t="shared" si="71"/>
        <v>1.9004032008172005</v>
      </c>
      <c r="E53" s="304"/>
      <c r="F53" s="304">
        <v>2.2560020960637806E-3</v>
      </c>
      <c r="G53" s="304">
        <v>2.7225555953365524E-3</v>
      </c>
      <c r="H53" s="304">
        <v>4.2435646392518832E-3</v>
      </c>
      <c r="I53" s="304"/>
      <c r="J53" s="304">
        <v>0.11053696522114942</v>
      </c>
      <c r="K53" s="304">
        <v>0.13512152928555241</v>
      </c>
      <c r="L53" s="304">
        <v>0.19728395807136481</v>
      </c>
      <c r="M53" s="304"/>
      <c r="N53" s="304">
        <v>0.24887143442172749</v>
      </c>
      <c r="O53" s="304">
        <v>0.25470589765231383</v>
      </c>
      <c r="P53" s="304">
        <v>0.29903015062979832</v>
      </c>
      <c r="Q53" s="304"/>
      <c r="R53" s="304">
        <v>0.10625309401109086</v>
      </c>
      <c r="S53" s="304">
        <v>0.11392711698198037</v>
      </c>
      <c r="T53" s="304">
        <v>0.1432103847962474</v>
      </c>
      <c r="U53" s="304"/>
      <c r="V53" s="304">
        <v>0.21704423971912029</v>
      </c>
      <c r="W53" s="304">
        <v>0.21872424453156153</v>
      </c>
      <c r="X53" s="304">
        <v>0.2633397917329473</v>
      </c>
      <c r="Y53" s="304"/>
      <c r="Z53" s="304">
        <v>0.44300488626852008</v>
      </c>
      <c r="AA53" s="304">
        <v>0.30329005354226196</v>
      </c>
      <c r="AB53" s="304">
        <v>0.28078541688259701</v>
      </c>
      <c r="AC53" s="304"/>
      <c r="AD53" s="304">
        <v>0.38480279863285433</v>
      </c>
      <c r="AE53" s="304">
        <v>0.39128010759259035</v>
      </c>
      <c r="AF53" s="304">
        <v>0.4913542655200408</v>
      </c>
      <c r="AG53" s="304"/>
      <c r="AH53" s="304">
        <v>0.21915769276186331</v>
      </c>
      <c r="AI53" s="304">
        <v>0.22912795385842419</v>
      </c>
      <c r="AJ53" s="304">
        <v>0.19449468759845473</v>
      </c>
      <c r="AK53" s="304"/>
      <c r="AL53" s="304">
        <v>3.2721037763675277E-2</v>
      </c>
      <c r="AM53" s="304">
        <v>2.6952818762376537E-2</v>
      </c>
      <c r="AN53" s="304">
        <v>2.6660980946498394E-2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2.003940604701882</v>
      </c>
      <c r="C54" s="304">
        <f t="shared" si="70"/>
        <v>1.9455965490179756</v>
      </c>
      <c r="D54" s="304">
        <f t="shared" si="71"/>
        <v>1.7713065174366343</v>
      </c>
      <c r="E54" s="304"/>
      <c r="F54" s="304">
        <v>1.2757338513071523E-2</v>
      </c>
      <c r="G54" s="304">
        <v>1.4536961184305471E-2</v>
      </c>
      <c r="H54" s="304">
        <v>2.0901293882615152E-2</v>
      </c>
      <c r="I54" s="304"/>
      <c r="J54" s="304">
        <v>8.2833085197665648E-2</v>
      </c>
      <c r="K54" s="304">
        <v>0.10498974135873614</v>
      </c>
      <c r="L54" s="304">
        <v>0.14548956508974156</v>
      </c>
      <c r="M54" s="304"/>
      <c r="N54" s="304">
        <v>0.29312643806972399</v>
      </c>
      <c r="O54" s="304">
        <v>0.35423442254785859</v>
      </c>
      <c r="P54" s="304">
        <v>0.49226285239097856</v>
      </c>
      <c r="Q54" s="304"/>
      <c r="R54" s="304">
        <v>0.18848039119766197</v>
      </c>
      <c r="S54" s="304">
        <v>0.20554766542535796</v>
      </c>
      <c r="T54" s="304">
        <v>0.28583296778376149</v>
      </c>
      <c r="U54" s="304"/>
      <c r="V54" s="304">
        <v>9.1568598793786038E-2</v>
      </c>
      <c r="W54" s="304">
        <v>0.1008157530331346</v>
      </c>
      <c r="X54" s="304">
        <v>0.15048572975860619</v>
      </c>
      <c r="Y54" s="304"/>
      <c r="Z54" s="304">
        <v>0.41366808580979791</v>
      </c>
      <c r="AA54" s="304">
        <v>0.38410419717684596</v>
      </c>
      <c r="AB54" s="304">
        <v>0.30871787940521972</v>
      </c>
      <c r="AC54" s="304"/>
      <c r="AD54" s="304">
        <v>0.3518942287827751</v>
      </c>
      <c r="AE54" s="304">
        <v>0.26827301857432451</v>
      </c>
      <c r="AF54" s="304">
        <v>0.1000133213370608</v>
      </c>
      <c r="AG54" s="304"/>
      <c r="AH54" s="304">
        <v>0.48001920306676155</v>
      </c>
      <c r="AI54" s="304">
        <v>0.45216277125425519</v>
      </c>
      <c r="AJ54" s="304">
        <v>0.23649422606402226</v>
      </c>
      <c r="AK54" s="304"/>
      <c r="AL54" s="304">
        <v>8.9593235270638297E-2</v>
      </c>
      <c r="AM54" s="304">
        <v>6.093201846315742E-2</v>
      </c>
      <c r="AN54" s="304">
        <v>3.1108681724628742E-2</v>
      </c>
    </row>
    <row r="55" spans="1:40" x14ac:dyDescent="0.2">
      <c r="A55" s="13" t="str">
        <f t="shared" si="67"/>
        <v>Skilled trades occupations</v>
      </c>
      <c r="B55" s="304">
        <f t="shared" si="69"/>
        <v>17.449792220832194</v>
      </c>
      <c r="C55" s="304">
        <f t="shared" si="70"/>
        <v>16.655386761729311</v>
      </c>
      <c r="D55" s="304">
        <f t="shared" si="71"/>
        <v>15.572005488057052</v>
      </c>
      <c r="E55" s="304"/>
      <c r="F55" s="304">
        <v>1.5553674384789905E-3</v>
      </c>
      <c r="G55" s="304">
        <v>2.0636079386018558E-3</v>
      </c>
      <c r="H55" s="304">
        <v>2.8930861257177812E-3</v>
      </c>
      <c r="I55" s="304"/>
      <c r="J55" s="304">
        <v>9.1103095790710895E-2</v>
      </c>
      <c r="K55" s="304">
        <v>0.11591328361480947</v>
      </c>
      <c r="L55" s="304">
        <v>0.14999284207095956</v>
      </c>
      <c r="M55" s="304"/>
      <c r="N55" s="304">
        <v>0.3203438272202167</v>
      </c>
      <c r="O55" s="304">
        <v>0.37908375385468207</v>
      </c>
      <c r="P55" s="304">
        <v>0.41070804266341554</v>
      </c>
      <c r="Q55" s="304"/>
      <c r="R55" s="304">
        <v>0.22097050456203943</v>
      </c>
      <c r="S55" s="304">
        <v>0.25692052608879767</v>
      </c>
      <c r="T55" s="304">
        <v>0.29249145050572961</v>
      </c>
      <c r="U55" s="304"/>
      <c r="V55" s="304">
        <v>0.52341427640668126</v>
      </c>
      <c r="W55" s="304">
        <v>0.58364413904941215</v>
      </c>
      <c r="X55" s="304">
        <v>0.65602211388761789</v>
      </c>
      <c r="Y55" s="304"/>
      <c r="Z55" s="304">
        <v>8.0026430013924905</v>
      </c>
      <c r="AA55" s="304">
        <v>6.8008233909052</v>
      </c>
      <c r="AB55" s="304">
        <v>6.0939275042971195</v>
      </c>
      <c r="AC55" s="304"/>
      <c r="AD55" s="304">
        <v>5.7026033510350604</v>
      </c>
      <c r="AE55" s="304">
        <v>6.1389500056773993</v>
      </c>
      <c r="AF55" s="304">
        <v>6.4570612463989967</v>
      </c>
      <c r="AG55" s="304"/>
      <c r="AH55" s="304">
        <v>1.7587384870694098</v>
      </c>
      <c r="AI55" s="304">
        <v>1.8602865530376538</v>
      </c>
      <c r="AJ55" s="304">
        <v>1.4413148081041787</v>
      </c>
      <c r="AK55" s="304"/>
      <c r="AL55" s="304">
        <v>0.82842030991710669</v>
      </c>
      <c r="AM55" s="304">
        <v>0.51770150156275618</v>
      </c>
      <c r="AN55" s="304">
        <v>6.7594394003317598E-2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6.6287057924570764E-2</v>
      </c>
      <c r="C56" s="304">
        <f t="shared" si="70"/>
        <v>5.7413707059749297E-2</v>
      </c>
      <c r="D56" s="304">
        <f t="shared" si="71"/>
        <v>5.8302512977398344E-2</v>
      </c>
      <c r="E56" s="304"/>
      <c r="F56" s="304">
        <v>3.6608183535005186E-5</v>
      </c>
      <c r="G56" s="304">
        <v>3.1597648899737474E-5</v>
      </c>
      <c r="H56" s="304">
        <v>5.0264192721339286E-5</v>
      </c>
      <c r="I56" s="304"/>
      <c r="J56" s="304">
        <v>1.9023356048890683E-3</v>
      </c>
      <c r="K56" s="304">
        <v>1.7814758963815706E-3</v>
      </c>
      <c r="L56" s="304">
        <v>1.7582076355387294E-3</v>
      </c>
      <c r="M56" s="304"/>
      <c r="N56" s="304">
        <v>3.5036295241613669E-3</v>
      </c>
      <c r="O56" s="304">
        <v>2.9854176386157824E-3</v>
      </c>
      <c r="P56" s="304">
        <v>3.2168428597846004E-3</v>
      </c>
      <c r="Q56" s="304"/>
      <c r="R56" s="304">
        <v>7.1340206269978723E-4</v>
      </c>
      <c r="S56" s="304">
        <v>5.946688202851585E-4</v>
      </c>
      <c r="T56" s="304">
        <v>6.5648783209977079E-4</v>
      </c>
      <c r="U56" s="304"/>
      <c r="V56" s="304">
        <v>1.7918543633901368E-3</v>
      </c>
      <c r="W56" s="304">
        <v>1.6426712767988478E-3</v>
      </c>
      <c r="X56" s="304">
        <v>1.6231069952130934E-3</v>
      </c>
      <c r="Y56" s="304"/>
      <c r="Z56" s="304">
        <v>2.5570348489277972E-2</v>
      </c>
      <c r="AA56" s="304">
        <v>2.6113446808882945E-2</v>
      </c>
      <c r="AB56" s="304">
        <v>3.1809433813981963E-2</v>
      </c>
      <c r="AC56" s="304"/>
      <c r="AD56" s="304">
        <v>5.4356894319909374E-3</v>
      </c>
      <c r="AE56" s="304">
        <v>3.9582112557726336E-3</v>
      </c>
      <c r="AF56" s="304">
        <v>4.2588094709839338E-3</v>
      </c>
      <c r="AG56" s="304"/>
      <c r="AH56" s="304">
        <v>1.4192713137187446E-2</v>
      </c>
      <c r="AI56" s="304">
        <v>1.1883019001405917E-2</v>
      </c>
      <c r="AJ56" s="304">
        <v>1.0716333874581725E-2</v>
      </c>
      <c r="AK56" s="304"/>
      <c r="AL56" s="304">
        <v>1.3140477127439045E-2</v>
      </c>
      <c r="AM56" s="304">
        <v>8.4231987127066955E-3</v>
      </c>
      <c r="AN56" s="304">
        <v>4.2130263024931919E-3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0.56308722365264785</v>
      </c>
      <c r="C57" s="304">
        <f t="shared" si="70"/>
        <v>0.56026473074592553</v>
      </c>
      <c r="D57" s="304">
        <f t="shared" si="71"/>
        <v>0.55251102311320777</v>
      </c>
      <c r="E57" s="304"/>
      <c r="F57" s="304">
        <v>7.7490166757126729E-4</v>
      </c>
      <c r="G57" s="304">
        <v>9.4000767269041094E-4</v>
      </c>
      <c r="H57" s="304">
        <v>1.2704134125124059E-3</v>
      </c>
      <c r="I57" s="304"/>
      <c r="J57" s="304">
        <v>1.8977705494191973E-2</v>
      </c>
      <c r="K57" s="304">
        <v>1.9719463931447606E-2</v>
      </c>
      <c r="L57" s="304">
        <v>2.065794780566935E-2</v>
      </c>
      <c r="M57" s="304"/>
      <c r="N57" s="304">
        <v>9.6249367057650637E-2</v>
      </c>
      <c r="O57" s="304">
        <v>0.10273176986651958</v>
      </c>
      <c r="P57" s="304">
        <v>0.11872328534483786</v>
      </c>
      <c r="Q57" s="304"/>
      <c r="R57" s="304">
        <v>3.183076697826949E-2</v>
      </c>
      <c r="S57" s="304">
        <v>3.4675338896519463E-2</v>
      </c>
      <c r="T57" s="304">
        <v>3.9726203156078055E-2</v>
      </c>
      <c r="U57" s="304"/>
      <c r="V57" s="304">
        <v>2.4199449439853429E-2</v>
      </c>
      <c r="W57" s="304">
        <v>2.7536386690854286E-2</v>
      </c>
      <c r="X57" s="304">
        <v>3.1907133120175422E-2</v>
      </c>
      <c r="Y57" s="304"/>
      <c r="Z57" s="304">
        <v>0.2267823298230168</v>
      </c>
      <c r="AA57" s="304">
        <v>0.2274727327861143</v>
      </c>
      <c r="AB57" s="304">
        <v>0.24524087068352241</v>
      </c>
      <c r="AC57" s="304"/>
      <c r="AD57" s="304">
        <v>4.5565723478056652E-2</v>
      </c>
      <c r="AE57" s="304">
        <v>3.0925292472467204E-2</v>
      </c>
      <c r="AF57" s="304">
        <v>1.2958165804452988E-2</v>
      </c>
      <c r="AG57" s="304"/>
      <c r="AH57" s="304">
        <v>5.0250763196975051E-2</v>
      </c>
      <c r="AI57" s="304">
        <v>4.2024242706176378E-2</v>
      </c>
      <c r="AJ57" s="304">
        <v>1.4910199612638187E-2</v>
      </c>
      <c r="AK57" s="304"/>
      <c r="AL57" s="304">
        <v>6.8456216517062518E-2</v>
      </c>
      <c r="AM57" s="304">
        <v>7.423949572313629E-2</v>
      </c>
      <c r="AN57" s="304">
        <v>6.711680417332111E-2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2.2189451121464221</v>
      </c>
      <c r="C58" s="304">
        <f t="shared" si="70"/>
        <v>2.222236840629658</v>
      </c>
      <c r="D58" s="304">
        <f t="shared" si="71"/>
        <v>2.1817948906142832</v>
      </c>
      <c r="E58" s="304"/>
      <c r="F58" s="304">
        <v>4.2454984227457233E-3</v>
      </c>
      <c r="G58" s="304">
        <v>5.631274855206557E-3</v>
      </c>
      <c r="H58" s="304">
        <v>8.0523530747744713E-3</v>
      </c>
      <c r="I58" s="304"/>
      <c r="J58" s="304">
        <v>1.3909742512446937E-2</v>
      </c>
      <c r="K58" s="304">
        <v>2.0338619515351378E-2</v>
      </c>
      <c r="L58" s="304">
        <v>3.1889290129660415E-2</v>
      </c>
      <c r="M58" s="304"/>
      <c r="N58" s="304">
        <v>2.2990184074031639E-2</v>
      </c>
      <c r="O58" s="304">
        <v>2.9077827755981188E-2</v>
      </c>
      <c r="P58" s="304">
        <v>4.115384133731944E-2</v>
      </c>
      <c r="Q58" s="304"/>
      <c r="R58" s="304">
        <v>2.3465382097768363E-2</v>
      </c>
      <c r="S58" s="304">
        <v>3.0269973133476812E-2</v>
      </c>
      <c r="T58" s="304">
        <v>3.9708938078830663E-2</v>
      </c>
      <c r="U58" s="304"/>
      <c r="V58" s="304">
        <v>7.1056183670582806E-2</v>
      </c>
      <c r="W58" s="304">
        <v>7.9800128354857072E-2</v>
      </c>
      <c r="X58" s="304">
        <v>7.9872781779573312E-2</v>
      </c>
      <c r="Y58" s="304"/>
      <c r="Z58" s="304">
        <v>0.75002989639887618</v>
      </c>
      <c r="AA58" s="304">
        <v>0.69856364794282377</v>
      </c>
      <c r="AB58" s="304">
        <v>0.75611977107449946</v>
      </c>
      <c r="AC58" s="304"/>
      <c r="AD58" s="304">
        <v>0.86473720894274853</v>
      </c>
      <c r="AE58" s="304">
        <v>0.95600796193173043</v>
      </c>
      <c r="AF58" s="304">
        <v>1.041972754990304</v>
      </c>
      <c r="AG58" s="304"/>
      <c r="AH58" s="304">
        <v>0.3613622085899717</v>
      </c>
      <c r="AI58" s="304">
        <v>0.34521152103506986</v>
      </c>
      <c r="AJ58" s="304">
        <v>0.16588428669002389</v>
      </c>
      <c r="AK58" s="304"/>
      <c r="AL58" s="304">
        <v>0.10714880743725036</v>
      </c>
      <c r="AM58" s="304">
        <v>5.7335886105160876E-2</v>
      </c>
      <c r="AN58" s="304">
        <v>1.7140873459297906E-2</v>
      </c>
    </row>
    <row r="59" spans="1:40" x14ac:dyDescent="0.2">
      <c r="A59" s="13" t="str">
        <f t="shared" si="67"/>
        <v>Elementary occupations</v>
      </c>
      <c r="B59" s="304">
        <f t="shared" si="69"/>
        <v>1.3893654577366548</v>
      </c>
      <c r="C59" s="304">
        <f t="shared" si="70"/>
        <v>1.4362687969023189</v>
      </c>
      <c r="D59" s="304">
        <f t="shared" si="71"/>
        <v>1.5300060693602735</v>
      </c>
      <c r="E59" s="304"/>
      <c r="F59" s="304">
        <v>9.6401069416562072E-5</v>
      </c>
      <c r="G59" s="304">
        <v>8.52845608681003E-5</v>
      </c>
      <c r="H59" s="304">
        <v>8.9606007004896821E-5</v>
      </c>
      <c r="I59" s="304"/>
      <c r="J59" s="304">
        <v>8.5959179993254451E-3</v>
      </c>
      <c r="K59" s="304">
        <v>1.2736130978967317E-2</v>
      </c>
      <c r="L59" s="304">
        <v>2.0847909088552111E-2</v>
      </c>
      <c r="M59" s="304"/>
      <c r="N59" s="304">
        <v>2.6391641008883193E-2</v>
      </c>
      <c r="O59" s="304">
        <v>3.6449799397331326E-2</v>
      </c>
      <c r="P59" s="304">
        <v>4.2433104371920584E-2</v>
      </c>
      <c r="Q59" s="304"/>
      <c r="R59" s="304">
        <v>6.7405834382193936E-3</v>
      </c>
      <c r="S59" s="304">
        <v>7.6728655619186844E-3</v>
      </c>
      <c r="T59" s="304">
        <v>7.7775546244298662E-3</v>
      </c>
      <c r="U59" s="304"/>
      <c r="V59" s="304">
        <v>4.5155810729529032E-2</v>
      </c>
      <c r="W59" s="304">
        <v>6.2928419001791761E-2</v>
      </c>
      <c r="X59" s="304">
        <v>7.8241413183457759E-2</v>
      </c>
      <c r="Y59" s="304"/>
      <c r="Z59" s="304">
        <v>0.45061561080808227</v>
      </c>
      <c r="AA59" s="304">
        <v>0.46537747466550816</v>
      </c>
      <c r="AB59" s="304">
        <v>0.6059908144045445</v>
      </c>
      <c r="AC59" s="304"/>
      <c r="AD59" s="304">
        <v>0.43466902609982899</v>
      </c>
      <c r="AE59" s="304">
        <v>0.46622074270063851</v>
      </c>
      <c r="AF59" s="304">
        <v>0.53968862588839894</v>
      </c>
      <c r="AG59" s="304"/>
      <c r="AH59" s="304">
        <v>0.28823548153508166</v>
      </c>
      <c r="AI59" s="304">
        <v>0.31221854987751607</v>
      </c>
      <c r="AJ59" s="304">
        <v>0.2015897459864853</v>
      </c>
      <c r="AK59" s="304"/>
      <c r="AL59" s="304">
        <v>0.12886498504828842</v>
      </c>
      <c r="AM59" s="304">
        <v>7.2579530157778974E-2</v>
      </c>
      <c r="AN59" s="304">
        <v>3.3347295805479439E-2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133.41200000000001</v>
      </c>
      <c r="C62" s="305">
        <f>SUM(C63:C71)</f>
        <v>134.44699999999997</v>
      </c>
      <c r="D62" s="305">
        <f>SUM(D63:D71)</f>
        <v>139.09200000000004</v>
      </c>
      <c r="E62" s="304"/>
      <c r="F62" s="305">
        <f>SUM(F63:F71)</f>
        <v>0.27932293038400613</v>
      </c>
      <c r="G62" s="305">
        <f>SUM(G63:G71)</f>
        <v>0.38286610454607478</v>
      </c>
      <c r="H62" s="305">
        <f>SUM(H63:H71)</f>
        <v>0.63523034712892557</v>
      </c>
      <c r="I62" s="304"/>
      <c r="J62" s="305">
        <f>SUM(J63:J71)</f>
        <v>3.5355946785115813</v>
      </c>
      <c r="K62" s="305">
        <f>SUM(K63:K71)</f>
        <v>4.5520307012695973</v>
      </c>
      <c r="L62" s="305">
        <f>SUM(L63:L71)</f>
        <v>6.9827641394457149</v>
      </c>
      <c r="M62" s="304"/>
      <c r="N62" s="305">
        <f>SUM(N63:N71)</f>
        <v>14.369804274357772</v>
      </c>
      <c r="O62" s="305">
        <f>SUM(O63:O71)</f>
        <v>17.021662912197378</v>
      </c>
      <c r="P62" s="305">
        <f>SUM(P63:P71)</f>
        <v>23.683708696049756</v>
      </c>
      <c r="Q62" s="304"/>
      <c r="R62" s="305">
        <f>SUM(R63:R71)</f>
        <v>4.8522420497886873</v>
      </c>
      <c r="S62" s="305">
        <f>SUM(S63:S71)</f>
        <v>5.5388816102847453</v>
      </c>
      <c r="T62" s="305">
        <f>SUM(T63:T71)</f>
        <v>7.7929764329435987</v>
      </c>
      <c r="U62" s="304"/>
      <c r="V62" s="305">
        <f>SUM(V63:V71)</f>
        <v>5.1165785040626828</v>
      </c>
      <c r="W62" s="305">
        <f>SUM(W63:W71)</f>
        <v>5.7693630654893733</v>
      </c>
      <c r="X62" s="305">
        <f>SUM(X63:X71)</f>
        <v>7.534925184084651</v>
      </c>
      <c r="Y62" s="304"/>
      <c r="Z62" s="305">
        <f>SUM(Z63:Z71)</f>
        <v>37.380053563079699</v>
      </c>
      <c r="AA62" s="305">
        <f>SUM(AA63:AA71)</f>
        <v>36.730798519329298</v>
      </c>
      <c r="AB62" s="305">
        <f>SUM(AB63:AB71)</f>
        <v>41.543211712303147</v>
      </c>
      <c r="AC62" s="304"/>
      <c r="AD62" s="305">
        <f>SUM(AD63:AD71)</f>
        <v>38.753684822627697</v>
      </c>
      <c r="AE62" s="305">
        <f>SUM(AE63:AE71)</f>
        <v>37.853953905530418</v>
      </c>
      <c r="AF62" s="305">
        <f>SUM(AF63:AF71)</f>
        <v>35.298130711328817</v>
      </c>
      <c r="AG62" s="304"/>
      <c r="AH62" s="305">
        <f>SUM(AH63:AH71)</f>
        <v>20.356726534461419</v>
      </c>
      <c r="AI62" s="305">
        <f>SUM(AI63:AI71)</f>
        <v>19.295976722968</v>
      </c>
      <c r="AJ62" s="305">
        <f>SUM(AJ63:AJ71)</f>
        <v>10.980359000512903</v>
      </c>
      <c r="AK62" s="304"/>
      <c r="AL62" s="305">
        <f>SUM(AL63:AL71)</f>
        <v>8.7679926427264672</v>
      </c>
      <c r="AM62" s="305">
        <f>SUM(AM63:AM71)</f>
        <v>7.3014664583850841</v>
      </c>
      <c r="AN62" s="305">
        <f>SUM(AN63:AN71)</f>
        <v>4.6406937762025464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16.291538057937373</v>
      </c>
      <c r="C63" s="304">
        <f t="shared" ref="C63:C71" si="73">SUM(G63,K63,O63,S63,W63,AA63,AE63,AI63,AM63)</f>
        <v>15.788500969718218</v>
      </c>
      <c r="D63" s="304">
        <f t="shared" ref="D63:D71" si="74">SUM(H63,L63,P63,T63,X63,AB63,AF63,AJ63,AN63)</f>
        <v>18.135824121552787</v>
      </c>
      <c r="E63" s="304"/>
      <c r="F63" s="304">
        <v>6.3254348300024743E-2</v>
      </c>
      <c r="G63" s="304">
        <v>8.5270005768223023E-2</v>
      </c>
      <c r="H63" s="304">
        <v>0.15577545390179887</v>
      </c>
      <c r="I63" s="304"/>
      <c r="J63" s="304">
        <v>0.76625146381063491</v>
      </c>
      <c r="K63" s="304">
        <v>0.94604994838553336</v>
      </c>
      <c r="L63" s="304">
        <v>1.5308271758141474</v>
      </c>
      <c r="M63" s="304"/>
      <c r="N63" s="304">
        <v>3.0447674055523528</v>
      </c>
      <c r="O63" s="304">
        <v>3.4078678292702973</v>
      </c>
      <c r="P63" s="304">
        <v>4.425960987552795</v>
      </c>
      <c r="Q63" s="304"/>
      <c r="R63" s="304">
        <v>0.76541632256156211</v>
      </c>
      <c r="S63" s="304">
        <v>0.77830288137404335</v>
      </c>
      <c r="T63" s="304">
        <v>1.0669994652934394</v>
      </c>
      <c r="U63" s="304"/>
      <c r="V63" s="304">
        <v>0.86148628693521667</v>
      </c>
      <c r="W63" s="304">
        <v>0.89076506075396511</v>
      </c>
      <c r="X63" s="304">
        <v>1.0569739034957815</v>
      </c>
      <c r="Y63" s="304"/>
      <c r="Z63" s="304">
        <v>4.0451941895195249</v>
      </c>
      <c r="AA63" s="304">
        <v>3.3963602137746323</v>
      </c>
      <c r="AB63" s="304">
        <v>4.0943838934722931</v>
      </c>
      <c r="AC63" s="304"/>
      <c r="AD63" s="304">
        <v>4.0229746749761661</v>
      </c>
      <c r="AE63" s="304">
        <v>3.7141513250661244</v>
      </c>
      <c r="AF63" s="304">
        <v>3.7241008236309869</v>
      </c>
      <c r="AG63" s="304"/>
      <c r="AH63" s="304">
        <v>2.1825133262943996</v>
      </c>
      <c r="AI63" s="304">
        <v>2.0717679661757362</v>
      </c>
      <c r="AJ63" s="304">
        <v>1.4877525017735818</v>
      </c>
      <c r="AK63" s="304"/>
      <c r="AL63" s="304">
        <v>0.53968003998749403</v>
      </c>
      <c r="AM63" s="304">
        <v>0.49796573914966308</v>
      </c>
      <c r="AN63" s="304">
        <v>0.59304991661796391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8.6766442469321827</v>
      </c>
      <c r="C64" s="304">
        <f t="shared" si="73"/>
        <v>9.5879263174252465</v>
      </c>
      <c r="D64" s="304">
        <f t="shared" si="74"/>
        <v>11.314966219004518</v>
      </c>
      <c r="E64" s="304"/>
      <c r="F64" s="304">
        <v>0.10751139810964036</v>
      </c>
      <c r="G64" s="304">
        <v>0.15021870548299585</v>
      </c>
      <c r="H64" s="304">
        <v>0.25201882858944408</v>
      </c>
      <c r="I64" s="304"/>
      <c r="J64" s="304">
        <v>0.82755088166255653</v>
      </c>
      <c r="K64" s="304">
        <v>1.0960570235024207</v>
      </c>
      <c r="L64" s="304">
        <v>1.6833526822882632</v>
      </c>
      <c r="M64" s="304"/>
      <c r="N64" s="304">
        <v>1.9579450429735945</v>
      </c>
      <c r="O64" s="304">
        <v>2.3034412023779982</v>
      </c>
      <c r="P64" s="304">
        <v>2.9229084047585747</v>
      </c>
      <c r="Q64" s="304"/>
      <c r="R64" s="304">
        <v>0.29682759468371689</v>
      </c>
      <c r="S64" s="304">
        <v>0.30653218108570751</v>
      </c>
      <c r="T64" s="304">
        <v>0.36756538973433328</v>
      </c>
      <c r="U64" s="304"/>
      <c r="V64" s="304">
        <v>0.50919505425583922</v>
      </c>
      <c r="W64" s="304">
        <v>0.61437504589579528</v>
      </c>
      <c r="X64" s="304">
        <v>0.77890520448960021</v>
      </c>
      <c r="Y64" s="304"/>
      <c r="Z64" s="304">
        <v>2.2744317994819232</v>
      </c>
      <c r="AA64" s="304">
        <v>2.3566013023852919</v>
      </c>
      <c r="AB64" s="304">
        <v>2.8894166253664806</v>
      </c>
      <c r="AC64" s="304"/>
      <c r="AD64" s="304">
        <v>1.66075612983326</v>
      </c>
      <c r="AE64" s="304">
        <v>1.6605257602435561</v>
      </c>
      <c r="AF64" s="304">
        <v>1.6068426234401481</v>
      </c>
      <c r="AG64" s="304"/>
      <c r="AH64" s="304">
        <v>0.83280423996155584</v>
      </c>
      <c r="AI64" s="304">
        <v>0.86727688751600418</v>
      </c>
      <c r="AJ64" s="304">
        <v>0.57214488551257259</v>
      </c>
      <c r="AK64" s="304"/>
      <c r="AL64" s="304">
        <v>0.20962210597009559</v>
      </c>
      <c r="AM64" s="304">
        <v>0.23289820893547572</v>
      </c>
      <c r="AN64" s="304">
        <v>0.24181157482510054</v>
      </c>
    </row>
    <row r="65" spans="1:40" x14ac:dyDescent="0.2">
      <c r="A65" s="13" t="str">
        <f t="shared" si="72"/>
        <v>Associate professional occupations</v>
      </c>
      <c r="B65" s="304">
        <f t="shared" si="75"/>
        <v>7.416801431242213</v>
      </c>
      <c r="C65" s="304">
        <f t="shared" si="73"/>
        <v>7.5784732583404697</v>
      </c>
      <c r="D65" s="304">
        <f t="shared" si="74"/>
        <v>8.6614419218318872</v>
      </c>
      <c r="E65" s="304"/>
      <c r="F65" s="304">
        <v>3.2202080455826641E-2</v>
      </c>
      <c r="G65" s="304">
        <v>4.2684573179985578E-2</v>
      </c>
      <c r="H65" s="304">
        <v>6.4779462448800618E-2</v>
      </c>
      <c r="I65" s="304"/>
      <c r="J65" s="304">
        <v>0.32209745013900898</v>
      </c>
      <c r="K65" s="304">
        <v>0.38178230004141228</v>
      </c>
      <c r="L65" s="304">
        <v>0.50591069178087822</v>
      </c>
      <c r="M65" s="304"/>
      <c r="N65" s="304">
        <v>1.2319387897069678</v>
      </c>
      <c r="O65" s="304">
        <v>1.3904510909791976</v>
      </c>
      <c r="P65" s="304">
        <v>1.8084018365903174</v>
      </c>
      <c r="Q65" s="304"/>
      <c r="R65" s="304">
        <v>0.29305130279825431</v>
      </c>
      <c r="S65" s="304">
        <v>0.32601465058266321</v>
      </c>
      <c r="T65" s="304">
        <v>0.44419165658773357</v>
      </c>
      <c r="U65" s="304"/>
      <c r="V65" s="304">
        <v>0.38269235278687491</v>
      </c>
      <c r="W65" s="304">
        <v>0.43779693777124401</v>
      </c>
      <c r="X65" s="304">
        <v>0.5855528946922991</v>
      </c>
      <c r="Y65" s="304"/>
      <c r="Z65" s="304">
        <v>2.2119666521632135</v>
      </c>
      <c r="AA65" s="304">
        <v>2.1107321910572563</v>
      </c>
      <c r="AB65" s="304">
        <v>2.4856699178406649</v>
      </c>
      <c r="AC65" s="304"/>
      <c r="AD65" s="304">
        <v>1.8466616898133108</v>
      </c>
      <c r="AE65" s="304">
        <v>1.8744664319345523</v>
      </c>
      <c r="AF65" s="304">
        <v>2.0682591206632304</v>
      </c>
      <c r="AG65" s="304"/>
      <c r="AH65" s="304">
        <v>0.8380722215806079</v>
      </c>
      <c r="AI65" s="304">
        <v>0.79175884029767463</v>
      </c>
      <c r="AJ65" s="304">
        <v>0.50447341227895492</v>
      </c>
      <c r="AK65" s="304"/>
      <c r="AL65" s="304">
        <v>0.25811889179814829</v>
      </c>
      <c r="AM65" s="304">
        <v>0.22278624249648479</v>
      </c>
      <c r="AN65" s="304">
        <v>0.19420292894900912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7.7510013774805211</v>
      </c>
      <c r="C66" s="304">
        <f t="shared" si="73"/>
        <v>8.3429159210888812</v>
      </c>
      <c r="D66" s="304">
        <f t="shared" si="74"/>
        <v>9.5424549975077433</v>
      </c>
      <c r="E66" s="304"/>
      <c r="F66" s="304">
        <v>1.2850151041118163E-2</v>
      </c>
      <c r="G66" s="304">
        <v>1.9251512052728844E-2</v>
      </c>
      <c r="H66" s="304">
        <v>3.0897293799821268E-2</v>
      </c>
      <c r="I66" s="304"/>
      <c r="J66" s="304">
        <v>0.21167000896599072</v>
      </c>
      <c r="K66" s="304">
        <v>0.28373383292358129</v>
      </c>
      <c r="L66" s="304">
        <v>0.39971891608533616</v>
      </c>
      <c r="M66" s="304"/>
      <c r="N66" s="304">
        <v>0.99614087865213696</v>
      </c>
      <c r="O66" s="304">
        <v>1.282185803155071</v>
      </c>
      <c r="P66" s="304">
        <v>2.3372868348577045</v>
      </c>
      <c r="Q66" s="304"/>
      <c r="R66" s="304">
        <v>0.34798753050946757</v>
      </c>
      <c r="S66" s="304">
        <v>0.42068013265948889</v>
      </c>
      <c r="T66" s="304">
        <v>0.57021677736614707</v>
      </c>
      <c r="U66" s="304"/>
      <c r="V66" s="304">
        <v>0.33384507409130204</v>
      </c>
      <c r="W66" s="304">
        <v>0.3798656073436017</v>
      </c>
      <c r="X66" s="304">
        <v>0.61972000934539717</v>
      </c>
      <c r="Y66" s="304"/>
      <c r="Z66" s="304">
        <v>2.1821521701631581</v>
      </c>
      <c r="AA66" s="304">
        <v>2.3614483748096755</v>
      </c>
      <c r="AB66" s="304">
        <v>2.55225538724414</v>
      </c>
      <c r="AC66" s="304"/>
      <c r="AD66" s="304">
        <v>2.4354563502168736</v>
      </c>
      <c r="AE66" s="304">
        <v>2.5914951529109138</v>
      </c>
      <c r="AF66" s="304">
        <v>2.5235041271213285</v>
      </c>
      <c r="AG66" s="304"/>
      <c r="AH66" s="304">
        <v>0.82012318088820502</v>
      </c>
      <c r="AI66" s="304">
        <v>0.57153486503555539</v>
      </c>
      <c r="AJ66" s="304">
        <v>0.18558828797997456</v>
      </c>
      <c r="AK66" s="304"/>
      <c r="AL66" s="304">
        <v>0.41077603295226922</v>
      </c>
      <c r="AM66" s="304">
        <v>0.43272064019826395</v>
      </c>
      <c r="AN66" s="304">
        <v>0.32326736370789211</v>
      </c>
    </row>
    <row r="67" spans="1:40" x14ac:dyDescent="0.2">
      <c r="A67" s="13" t="str">
        <f t="shared" si="72"/>
        <v>Skilled trades occupations</v>
      </c>
      <c r="B67" s="304">
        <f t="shared" si="75"/>
        <v>10.02058117066761</v>
      </c>
      <c r="C67" s="304">
        <f t="shared" si="73"/>
        <v>10.252234560154639</v>
      </c>
      <c r="D67" s="304">
        <f t="shared" si="74"/>
        <v>10.124416298917613</v>
      </c>
      <c r="E67" s="304"/>
      <c r="F67" s="304">
        <v>4.4369013685894177E-3</v>
      </c>
      <c r="G67" s="304">
        <v>6.3653579470933381E-3</v>
      </c>
      <c r="H67" s="304">
        <v>1.0754484701338527E-2</v>
      </c>
      <c r="I67" s="304"/>
      <c r="J67" s="304">
        <v>0.11349270976670298</v>
      </c>
      <c r="K67" s="304">
        <v>0.16541448589987315</v>
      </c>
      <c r="L67" s="304">
        <v>0.27500354702851615</v>
      </c>
      <c r="M67" s="304"/>
      <c r="N67" s="304">
        <v>0.47960503441588065</v>
      </c>
      <c r="O67" s="304">
        <v>0.62830033761651993</v>
      </c>
      <c r="P67" s="304">
        <v>0.79782055475099434</v>
      </c>
      <c r="Q67" s="304"/>
      <c r="R67" s="304">
        <v>0.26398146337671319</v>
      </c>
      <c r="S67" s="304">
        <v>0.31007881596759918</v>
      </c>
      <c r="T67" s="304">
        <v>0.42509020773485978</v>
      </c>
      <c r="U67" s="304"/>
      <c r="V67" s="304">
        <v>0.3522568645251738</v>
      </c>
      <c r="W67" s="304">
        <v>0.4151090223579717</v>
      </c>
      <c r="X67" s="304">
        <v>0.46483619892813938</v>
      </c>
      <c r="Y67" s="304"/>
      <c r="Z67" s="304">
        <v>3.8156142849484405</v>
      </c>
      <c r="AA67" s="304">
        <v>3.7516663614987746</v>
      </c>
      <c r="AB67" s="304">
        <v>4.0260031860121988</v>
      </c>
      <c r="AC67" s="304"/>
      <c r="AD67" s="304">
        <v>2.7675086244184102</v>
      </c>
      <c r="AE67" s="304">
        <v>2.6917839830992123</v>
      </c>
      <c r="AF67" s="304">
        <v>2.6223199132716117</v>
      </c>
      <c r="AG67" s="304"/>
      <c r="AH67" s="304">
        <v>1.417318033536235</v>
      </c>
      <c r="AI67" s="304">
        <v>1.5549819157065581</v>
      </c>
      <c r="AJ67" s="304">
        <v>0.96844118664014245</v>
      </c>
      <c r="AK67" s="304"/>
      <c r="AL67" s="304">
        <v>0.80636725431146417</v>
      </c>
      <c r="AM67" s="304">
        <v>0.72853428006103649</v>
      </c>
      <c r="AN67" s="304">
        <v>0.53414701984981083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4.6432633695433276</v>
      </c>
      <c r="C68" s="304">
        <f t="shared" si="73"/>
        <v>4.5370747205902511</v>
      </c>
      <c r="D68" s="304">
        <f t="shared" si="74"/>
        <v>5.1450511246943309</v>
      </c>
      <c r="E68" s="304"/>
      <c r="F68" s="304">
        <v>4.2328464026726922E-3</v>
      </c>
      <c r="G68" s="304">
        <v>5.874588928330089E-3</v>
      </c>
      <c r="H68" s="304">
        <v>9.6300335713266558E-3</v>
      </c>
      <c r="I68" s="304"/>
      <c r="J68" s="304">
        <v>9.4447162701429013E-2</v>
      </c>
      <c r="K68" s="304">
        <v>0.10457503496108665</v>
      </c>
      <c r="L68" s="304">
        <v>0.13281372546628828</v>
      </c>
      <c r="M68" s="304"/>
      <c r="N68" s="304">
        <v>0.49856544421142912</v>
      </c>
      <c r="O68" s="304">
        <v>0.55195193031693135</v>
      </c>
      <c r="P68" s="304">
        <v>0.71576859800854931</v>
      </c>
      <c r="Q68" s="304"/>
      <c r="R68" s="304">
        <v>0.42466145983916609</v>
      </c>
      <c r="S68" s="304">
        <v>0.49180321311639275</v>
      </c>
      <c r="T68" s="304">
        <v>0.7763779390403639</v>
      </c>
      <c r="U68" s="304"/>
      <c r="V68" s="304">
        <v>0.39083085723870908</v>
      </c>
      <c r="W68" s="304">
        <v>0.42007367238376747</v>
      </c>
      <c r="X68" s="304">
        <v>0.59269258113916501</v>
      </c>
      <c r="Y68" s="304"/>
      <c r="Z68" s="304">
        <v>1.0254215336253112</v>
      </c>
      <c r="AA68" s="304">
        <v>0.98037826520261739</v>
      </c>
      <c r="AB68" s="304">
        <v>1.1631051469776474</v>
      </c>
      <c r="AC68" s="304"/>
      <c r="AD68" s="304">
        <v>1.30426475024079</v>
      </c>
      <c r="AE68" s="304">
        <v>1.1758991010387205</v>
      </c>
      <c r="AF68" s="304">
        <v>1.1697518612571101</v>
      </c>
      <c r="AG68" s="304"/>
      <c r="AH68" s="304">
        <v>0.58887524945538849</v>
      </c>
      <c r="AI68" s="304">
        <v>0.54203276070610784</v>
      </c>
      <c r="AJ68" s="304">
        <v>0.34769060678356584</v>
      </c>
      <c r="AK68" s="304"/>
      <c r="AL68" s="304">
        <v>0.31196406582843128</v>
      </c>
      <c r="AM68" s="304">
        <v>0.26448615393629687</v>
      </c>
      <c r="AN68" s="304">
        <v>0.23722063245031524</v>
      </c>
    </row>
    <row r="69" spans="1:40" x14ac:dyDescent="0.2">
      <c r="A69" s="13" t="str">
        <f t="shared" si="72"/>
        <v>Sales and customer service occupations</v>
      </c>
      <c r="B69" s="304">
        <f t="shared" si="75"/>
        <v>37.438438354623074</v>
      </c>
      <c r="C69" s="304">
        <f t="shared" si="73"/>
        <v>37.540398814644668</v>
      </c>
      <c r="D69" s="304">
        <f t="shared" si="74"/>
        <v>37.188135168635732</v>
      </c>
      <c r="E69" s="304"/>
      <c r="F69" s="304">
        <v>2.5891962547505976E-2</v>
      </c>
      <c r="G69" s="304">
        <v>3.3609064357710654E-2</v>
      </c>
      <c r="H69" s="304">
        <v>4.8756557751721032E-2</v>
      </c>
      <c r="I69" s="304"/>
      <c r="J69" s="304">
        <v>0.6220361132310267</v>
      </c>
      <c r="K69" s="304">
        <v>0.81129657766587493</v>
      </c>
      <c r="L69" s="304">
        <v>1.2284815752531593</v>
      </c>
      <c r="M69" s="304"/>
      <c r="N69" s="304">
        <v>3.6183611847342942</v>
      </c>
      <c r="O69" s="304">
        <v>4.3404991788494849</v>
      </c>
      <c r="P69" s="304">
        <v>6.287428081645956</v>
      </c>
      <c r="Q69" s="304"/>
      <c r="R69" s="304">
        <v>1.331239860833308</v>
      </c>
      <c r="S69" s="304">
        <v>1.5467600403335722</v>
      </c>
      <c r="T69" s="304">
        <v>2.2865881750209662</v>
      </c>
      <c r="U69" s="304"/>
      <c r="V69" s="304">
        <v>0.93005830012814839</v>
      </c>
      <c r="W69" s="304">
        <v>0.99143097649301537</v>
      </c>
      <c r="X69" s="304">
        <v>1.3074701604684826</v>
      </c>
      <c r="Y69" s="304"/>
      <c r="Z69" s="304">
        <v>11.569349370692466</v>
      </c>
      <c r="AA69" s="304">
        <v>12.306417337905739</v>
      </c>
      <c r="AB69" s="304">
        <v>14.659412538453161</v>
      </c>
      <c r="AC69" s="304"/>
      <c r="AD69" s="304">
        <v>11.017604575205818</v>
      </c>
      <c r="AE69" s="304">
        <v>10.25840758391127</v>
      </c>
      <c r="AF69" s="304">
        <v>8.0596770483927624</v>
      </c>
      <c r="AG69" s="304"/>
      <c r="AH69" s="304">
        <v>6.0729764795046126</v>
      </c>
      <c r="AI69" s="304">
        <v>5.4702544105717257</v>
      </c>
      <c r="AJ69" s="304">
        <v>2.5262235059897176</v>
      </c>
      <c r="AK69" s="304"/>
      <c r="AL69" s="304">
        <v>2.2509205077458949</v>
      </c>
      <c r="AM69" s="304">
        <v>1.7817236445562754</v>
      </c>
      <c r="AN69" s="304">
        <v>0.78409752565980539</v>
      </c>
    </row>
    <row r="70" spans="1:40" x14ac:dyDescent="0.2">
      <c r="A70" s="13" t="str">
        <f t="shared" si="72"/>
        <v>Process, plant and machine operatives</v>
      </c>
      <c r="B70" s="304">
        <f t="shared" si="75"/>
        <v>15.623305000586614</v>
      </c>
      <c r="C70" s="304">
        <f t="shared" si="73"/>
        <v>15.476535425671793</v>
      </c>
      <c r="D70" s="304">
        <f t="shared" si="74"/>
        <v>14.686259239688702</v>
      </c>
      <c r="E70" s="304"/>
      <c r="F70" s="304">
        <v>2.4313618560412427E-2</v>
      </c>
      <c r="G70" s="304">
        <v>3.4350672979784988E-2</v>
      </c>
      <c r="H70" s="304">
        <v>5.6590030485873702E-2</v>
      </c>
      <c r="I70" s="304"/>
      <c r="J70" s="304">
        <v>0.13688222805980382</v>
      </c>
      <c r="K70" s="304">
        <v>0.18904759517498845</v>
      </c>
      <c r="L70" s="304">
        <v>0.31684175705993456</v>
      </c>
      <c r="M70" s="304"/>
      <c r="N70" s="304">
        <v>0.5683226243391829</v>
      </c>
      <c r="O70" s="304">
        <v>0.73526934335413385</v>
      </c>
      <c r="P70" s="304">
        <v>1.0500661109687037</v>
      </c>
      <c r="Q70" s="304"/>
      <c r="R70" s="304">
        <v>0.26831152790132479</v>
      </c>
      <c r="S70" s="304">
        <v>0.32277437292758709</v>
      </c>
      <c r="T70" s="304">
        <v>0.37274553365168034</v>
      </c>
      <c r="U70" s="304"/>
      <c r="V70" s="304">
        <v>0.414621682283146</v>
      </c>
      <c r="W70" s="304">
        <v>0.48447320229358526</v>
      </c>
      <c r="X70" s="304">
        <v>0.54890336442634413</v>
      </c>
      <c r="Y70" s="304"/>
      <c r="Z70" s="304">
        <v>4.0008175733110223</v>
      </c>
      <c r="AA70" s="304">
        <v>3.6352998924650408</v>
      </c>
      <c r="AB70" s="304">
        <v>3.6356159320289119</v>
      </c>
      <c r="AC70" s="304"/>
      <c r="AD70" s="304">
        <v>5.5320990441908364</v>
      </c>
      <c r="AE70" s="304">
        <v>5.9438277516143758</v>
      </c>
      <c r="AF70" s="304">
        <v>6.3516660308566637</v>
      </c>
      <c r="AG70" s="304"/>
      <c r="AH70" s="304">
        <v>3.1290767594014497</v>
      </c>
      <c r="AI70" s="304">
        <v>3.116485395082035</v>
      </c>
      <c r="AJ70" s="304">
        <v>1.9788952021165349</v>
      </c>
      <c r="AK70" s="304"/>
      <c r="AL70" s="304">
        <v>1.5488599425394349</v>
      </c>
      <c r="AM70" s="304">
        <v>1.015007199780261</v>
      </c>
      <c r="AN70" s="304">
        <v>0.37493527809405547</v>
      </c>
    </row>
    <row r="71" spans="1:40" x14ac:dyDescent="0.2">
      <c r="A71" s="13" t="str">
        <f t="shared" si="72"/>
        <v>Elementary occupations</v>
      </c>
      <c r="B71" s="304">
        <f t="shared" si="75"/>
        <v>25.550426990987102</v>
      </c>
      <c r="C71" s="304">
        <f t="shared" si="73"/>
        <v>25.342940012365798</v>
      </c>
      <c r="D71" s="304">
        <f t="shared" si="74"/>
        <v>24.293450908166744</v>
      </c>
      <c r="E71" s="304"/>
      <c r="F71" s="304">
        <v>4.6296235982156847E-3</v>
      </c>
      <c r="G71" s="304">
        <v>5.2416238492223677E-3</v>
      </c>
      <c r="H71" s="304">
        <v>6.02820187880074E-3</v>
      </c>
      <c r="I71" s="304"/>
      <c r="J71" s="304">
        <v>0.44116666017442724</v>
      </c>
      <c r="K71" s="304">
        <v>0.57407390271482628</v>
      </c>
      <c r="L71" s="304">
        <v>0.90981406866919023</v>
      </c>
      <c r="M71" s="304"/>
      <c r="N71" s="304">
        <v>1.9741578697719333</v>
      </c>
      <c r="O71" s="304">
        <v>2.3816961962777441</v>
      </c>
      <c r="P71" s="304">
        <v>3.3380672869161589</v>
      </c>
      <c r="Q71" s="304"/>
      <c r="R71" s="304">
        <v>0.8607649872851747</v>
      </c>
      <c r="S71" s="304">
        <v>1.0359353222376908</v>
      </c>
      <c r="T71" s="304">
        <v>1.4832012885140748</v>
      </c>
      <c r="U71" s="304"/>
      <c r="V71" s="304">
        <v>0.94159203181827256</v>
      </c>
      <c r="W71" s="304">
        <v>1.1354735401964275</v>
      </c>
      <c r="X71" s="304">
        <v>1.5798708670994415</v>
      </c>
      <c r="Y71" s="304"/>
      <c r="Z71" s="304">
        <v>6.255105989174643</v>
      </c>
      <c r="AA71" s="304">
        <v>5.8318945802302666</v>
      </c>
      <c r="AB71" s="304">
        <v>6.0373490849076514</v>
      </c>
      <c r="AC71" s="304"/>
      <c r="AD71" s="304">
        <v>8.1663589837322341</v>
      </c>
      <c r="AE71" s="304">
        <v>7.9433968157116954</v>
      </c>
      <c r="AF71" s="304">
        <v>7.172009162694974</v>
      </c>
      <c r="AG71" s="304"/>
      <c r="AH71" s="304">
        <v>4.4749670438389648</v>
      </c>
      <c r="AI71" s="304">
        <v>4.3098836818766006</v>
      </c>
      <c r="AJ71" s="304">
        <v>2.4091494114378587</v>
      </c>
      <c r="AK71" s="304"/>
      <c r="AL71" s="304">
        <v>2.4316838015932345</v>
      </c>
      <c r="AM71" s="304">
        <v>2.1253443492713266</v>
      </c>
      <c r="AN71" s="304">
        <v>1.357961536048593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107.56199999999997</v>
      </c>
      <c r="C74" s="305">
        <f>SUM(C75:C83)</f>
        <v>107.75199999999995</v>
      </c>
      <c r="D74" s="305">
        <f>SUM(D75:D83)</f>
        <v>113.09699999999999</v>
      </c>
      <c r="E74" s="304"/>
      <c r="F74" s="305">
        <f>SUM(F75:F83)</f>
        <v>1.1748649078819446</v>
      </c>
      <c r="G74" s="305">
        <f>SUM(G75:G83)</f>
        <v>1.3925439504515487</v>
      </c>
      <c r="H74" s="305">
        <f>SUM(H75:H83)</f>
        <v>1.7947429627825002</v>
      </c>
      <c r="I74" s="304"/>
      <c r="J74" s="305">
        <f>SUM(J75:J83)</f>
        <v>10.102700575495112</v>
      </c>
      <c r="K74" s="305">
        <f>SUM(K75:K83)</f>
        <v>11.871972453017925</v>
      </c>
      <c r="L74" s="305">
        <f>SUM(L75:L83)</f>
        <v>15.101399127288106</v>
      </c>
      <c r="M74" s="304"/>
      <c r="N74" s="305">
        <f>SUM(N75:N83)</f>
        <v>23.282977135638106</v>
      </c>
      <c r="O74" s="305">
        <f>SUM(O75:O83)</f>
        <v>24.923877635809415</v>
      </c>
      <c r="P74" s="305">
        <f>SUM(P75:P83)</f>
        <v>29.58060896027493</v>
      </c>
      <c r="Q74" s="304"/>
      <c r="R74" s="305">
        <f>SUM(R75:R83)</f>
        <v>5.209333502854351</v>
      </c>
      <c r="S74" s="305">
        <f>SUM(S75:S83)</f>
        <v>5.4817993602781536</v>
      </c>
      <c r="T74" s="305">
        <f>SUM(T75:T83)</f>
        <v>6.8106011034076452</v>
      </c>
      <c r="U74" s="304"/>
      <c r="V74" s="305">
        <f>SUM(V75:V83)</f>
        <v>5.777037358114673</v>
      </c>
      <c r="W74" s="305">
        <f>SUM(W75:W83)</f>
        <v>6.0588062194080123</v>
      </c>
      <c r="X74" s="305">
        <f>SUM(X75:X83)</f>
        <v>7.2605156738052781</v>
      </c>
      <c r="Y74" s="304"/>
      <c r="Z74" s="305">
        <f>SUM(Z75:Z83)</f>
        <v>21.346708276177822</v>
      </c>
      <c r="AA74" s="305">
        <f>SUM(AA75:AA83)</f>
        <v>18.786461462698792</v>
      </c>
      <c r="AB74" s="305">
        <f>SUM(AB75:AB83)</f>
        <v>18.392499571931289</v>
      </c>
      <c r="AC74" s="304"/>
      <c r="AD74" s="305">
        <f>SUM(AD75:AD83)</f>
        <v>23.064719837476964</v>
      </c>
      <c r="AE74" s="305">
        <f>SUM(AE75:AE83)</f>
        <v>22.206804720512242</v>
      </c>
      <c r="AF74" s="305">
        <f>SUM(AF75:AF83)</f>
        <v>20.963748759331136</v>
      </c>
      <c r="AG74" s="304"/>
      <c r="AH74" s="305">
        <f>SUM(AH75:AH83)</f>
        <v>13.119530558270462</v>
      </c>
      <c r="AI74" s="305">
        <f>SUM(AI75:AI83)</f>
        <v>12.880745074882828</v>
      </c>
      <c r="AJ74" s="305">
        <f>SUM(AJ75:AJ83)</f>
        <v>9.7213980013933181</v>
      </c>
      <c r="AK74" s="304"/>
      <c r="AL74" s="305">
        <f>SUM(AL75:AL83)</f>
        <v>4.4841278480905338</v>
      </c>
      <c r="AM74" s="305">
        <f>SUM(AM75:AM83)</f>
        <v>4.1489891229410327</v>
      </c>
      <c r="AN74" s="305">
        <f>SUM(AN75:AN83)</f>
        <v>3.4714858397858008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8.6183146966032087</v>
      </c>
      <c r="C75" s="305">
        <f t="shared" ref="C75:C83" si="77">SUM(G75,K75,O75,S75,W75,AA75,AE75,AI75,AM75)</f>
        <v>7.8453530567756982</v>
      </c>
      <c r="D75" s="305">
        <f t="shared" ref="D75:D83" si="78">SUM(H75,L75,P75,T75,X75,AB75,AF75,AJ75,AN75)</f>
        <v>8.5400362697075085</v>
      </c>
      <c r="E75" s="304"/>
      <c r="F75" s="304">
        <v>0.13704959759299518</v>
      </c>
      <c r="G75" s="304">
        <v>0.15512643439560189</v>
      </c>
      <c r="H75" s="304">
        <v>0.21071292306301662</v>
      </c>
      <c r="I75" s="304"/>
      <c r="J75" s="304">
        <v>1.0548991433311563</v>
      </c>
      <c r="K75" s="304">
        <v>1.1335041599081139</v>
      </c>
      <c r="L75" s="304">
        <v>1.4342636374268087</v>
      </c>
      <c r="M75" s="304"/>
      <c r="N75" s="304">
        <v>2.5394323900673652</v>
      </c>
      <c r="O75" s="304">
        <v>2.4616853474285358</v>
      </c>
      <c r="P75" s="304">
        <v>2.9163567499468157</v>
      </c>
      <c r="Q75" s="304"/>
      <c r="R75" s="304">
        <v>0.36564635107087246</v>
      </c>
      <c r="S75" s="304">
        <v>0.32803118310700374</v>
      </c>
      <c r="T75" s="304">
        <v>0.39153140572082634</v>
      </c>
      <c r="U75" s="304"/>
      <c r="V75" s="304">
        <v>0.61342934697751672</v>
      </c>
      <c r="W75" s="304">
        <v>0.58714190626136054</v>
      </c>
      <c r="X75" s="304">
        <v>0.69672639236654377</v>
      </c>
      <c r="Y75" s="304"/>
      <c r="Z75" s="304">
        <v>1.7221283717317442</v>
      </c>
      <c r="AA75" s="304">
        <v>1.3028091833792554</v>
      </c>
      <c r="AB75" s="304">
        <v>1.2662328134807137</v>
      </c>
      <c r="AC75" s="304"/>
      <c r="AD75" s="304">
        <v>1.2192201079386618</v>
      </c>
      <c r="AE75" s="304">
        <v>1.0006776013736736</v>
      </c>
      <c r="AF75" s="304">
        <v>0.92471085325683455</v>
      </c>
      <c r="AG75" s="304"/>
      <c r="AH75" s="304">
        <v>0.72245003973196986</v>
      </c>
      <c r="AI75" s="304">
        <v>0.65805397936550969</v>
      </c>
      <c r="AJ75" s="304">
        <v>0.54313102046497597</v>
      </c>
      <c r="AK75" s="304"/>
      <c r="AL75" s="304">
        <v>0.24405934816092828</v>
      </c>
      <c r="AM75" s="304">
        <v>0.21832326155664364</v>
      </c>
      <c r="AN75" s="304">
        <v>0.15637047398097373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19.91944824688974</v>
      </c>
      <c r="C76" s="305">
        <f t="shared" si="77"/>
        <v>20.810654687889038</v>
      </c>
      <c r="D76" s="305">
        <f>SUM(H76,L76,P76,T76,X76,AB76,AF76,AJ76,AN76)</f>
        <v>23.078175700973198</v>
      </c>
      <c r="E76" s="304"/>
      <c r="F76" s="304">
        <v>0.62622554799847441</v>
      </c>
      <c r="G76" s="304">
        <v>0.75858429988830056</v>
      </c>
      <c r="H76" s="304">
        <v>0.94811440528981195</v>
      </c>
      <c r="I76" s="304"/>
      <c r="J76" s="304">
        <v>4.2647314521347175</v>
      </c>
      <c r="K76" s="304">
        <v>5.0866743105461181</v>
      </c>
      <c r="L76" s="304">
        <v>6.367193657999934</v>
      </c>
      <c r="M76" s="304"/>
      <c r="N76" s="304">
        <v>7.3146581983023742</v>
      </c>
      <c r="O76" s="304">
        <v>7.613719877352918</v>
      </c>
      <c r="P76" s="304">
        <v>8.3274391756825725</v>
      </c>
      <c r="Q76" s="304"/>
      <c r="R76" s="304">
        <v>0.72022634619856563</v>
      </c>
      <c r="S76" s="304">
        <v>0.71276171371670105</v>
      </c>
      <c r="T76" s="304">
        <v>0.82704575840581807</v>
      </c>
      <c r="U76" s="304"/>
      <c r="V76" s="304">
        <v>1.1115092028622964</v>
      </c>
      <c r="W76" s="304">
        <v>1.1448475246782981</v>
      </c>
      <c r="X76" s="304">
        <v>1.304125641463411</v>
      </c>
      <c r="Y76" s="304"/>
      <c r="Z76" s="304">
        <v>2.7255369417539814</v>
      </c>
      <c r="AA76" s="304">
        <v>2.3186809959594559</v>
      </c>
      <c r="AB76" s="304">
        <v>2.3134388451565999</v>
      </c>
      <c r="AC76" s="304"/>
      <c r="AD76" s="304">
        <v>1.965514534213131</v>
      </c>
      <c r="AE76" s="304">
        <v>1.9162821974271167</v>
      </c>
      <c r="AF76" s="304">
        <v>1.9657450110325003</v>
      </c>
      <c r="AG76" s="304"/>
      <c r="AH76" s="304">
        <v>0.89387533708308353</v>
      </c>
      <c r="AI76" s="304">
        <v>0.91974371074987926</v>
      </c>
      <c r="AJ76" s="304">
        <v>0.64207229706291147</v>
      </c>
      <c r="AK76" s="304"/>
      <c r="AL76" s="304">
        <v>0.2971706863431165</v>
      </c>
      <c r="AM76" s="304">
        <v>0.33936005757025106</v>
      </c>
      <c r="AN76" s="304">
        <v>0.38300090887964128</v>
      </c>
    </row>
    <row r="77" spans="1:40" x14ac:dyDescent="0.2">
      <c r="A77" s="13" t="str">
        <f t="shared" si="76"/>
        <v>Associate professional occupations</v>
      </c>
      <c r="B77" s="305">
        <f t="shared" si="79"/>
        <v>16.036977716632091</v>
      </c>
      <c r="C77" s="305">
        <f t="shared" si="77"/>
        <v>15.214399541654979</v>
      </c>
      <c r="D77" s="305">
        <f t="shared" si="78"/>
        <v>16.574043202002787</v>
      </c>
      <c r="E77" s="304"/>
      <c r="F77" s="304">
        <v>0.23125619122584426</v>
      </c>
      <c r="G77" s="304">
        <v>0.25617181548664736</v>
      </c>
      <c r="H77" s="304">
        <v>0.34367946912355984</v>
      </c>
      <c r="I77" s="304"/>
      <c r="J77" s="304">
        <v>2.3564430253309907</v>
      </c>
      <c r="K77" s="304">
        <v>2.567284787199223</v>
      </c>
      <c r="L77" s="304">
        <v>3.170608928188821</v>
      </c>
      <c r="M77" s="304"/>
      <c r="N77" s="304">
        <v>4.9597811410248172</v>
      </c>
      <c r="O77" s="304">
        <v>4.9368388283962172</v>
      </c>
      <c r="P77" s="304">
        <v>5.715253010760823</v>
      </c>
      <c r="Q77" s="304"/>
      <c r="R77" s="304">
        <v>0.97749595892907204</v>
      </c>
      <c r="S77" s="304">
        <v>1.0166446259667556</v>
      </c>
      <c r="T77" s="304">
        <v>1.2850397579761856</v>
      </c>
      <c r="U77" s="304"/>
      <c r="V77" s="304">
        <v>0.95752884591100207</v>
      </c>
      <c r="W77" s="304">
        <v>0.93758530797572692</v>
      </c>
      <c r="X77" s="304">
        <v>1.0394571860954107</v>
      </c>
      <c r="Y77" s="304"/>
      <c r="Z77" s="304">
        <v>2.939067431237806</v>
      </c>
      <c r="AA77" s="304">
        <v>2.3632109458489472</v>
      </c>
      <c r="AB77" s="304">
        <v>2.367063050882062</v>
      </c>
      <c r="AC77" s="304"/>
      <c r="AD77" s="304">
        <v>2.0869163139725373</v>
      </c>
      <c r="AE77" s="304">
        <v>1.7279593909848645</v>
      </c>
      <c r="AF77" s="304">
        <v>1.4385887266597222</v>
      </c>
      <c r="AG77" s="304"/>
      <c r="AH77" s="304">
        <v>1.1786774711569528</v>
      </c>
      <c r="AI77" s="304">
        <v>1.0428469810789764</v>
      </c>
      <c r="AJ77" s="304">
        <v>0.74758070574468194</v>
      </c>
      <c r="AK77" s="304"/>
      <c r="AL77" s="304">
        <v>0.34981133784306828</v>
      </c>
      <c r="AM77" s="304">
        <v>0.36585685871761792</v>
      </c>
      <c r="AN77" s="304">
        <v>0.46677236657151788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21.571658435401933</v>
      </c>
      <c r="C78" s="305">
        <f t="shared" si="77"/>
        <v>22.62026902663095</v>
      </c>
      <c r="D78" s="305">
        <f t="shared" si="78"/>
        <v>23.025717564726122</v>
      </c>
      <c r="E78" s="304"/>
      <c r="F78" s="304">
        <v>9.3947723969875663E-2</v>
      </c>
      <c r="G78" s="304">
        <v>0.11356718809320518</v>
      </c>
      <c r="H78" s="304">
        <v>0.14384111922746376</v>
      </c>
      <c r="I78" s="304"/>
      <c r="J78" s="304">
        <v>1.2500502338343806</v>
      </c>
      <c r="K78" s="304">
        <v>1.6085027956265641</v>
      </c>
      <c r="L78" s="304">
        <v>2.118643015002291</v>
      </c>
      <c r="M78" s="304"/>
      <c r="N78" s="304">
        <v>4.5292461683441454</v>
      </c>
      <c r="O78" s="304">
        <v>5.4451202928726454</v>
      </c>
      <c r="P78" s="304">
        <v>6.9592133284122415</v>
      </c>
      <c r="Q78" s="304"/>
      <c r="R78" s="304">
        <v>1.2631073435623179</v>
      </c>
      <c r="S78" s="304">
        <v>1.3728668975286362</v>
      </c>
      <c r="T78" s="304">
        <v>1.6569882039537767</v>
      </c>
      <c r="U78" s="304"/>
      <c r="V78" s="304">
        <v>1.4462101147704138</v>
      </c>
      <c r="W78" s="304">
        <v>1.6305183675670185</v>
      </c>
      <c r="X78" s="304">
        <v>2.0418299541078304</v>
      </c>
      <c r="Y78" s="304"/>
      <c r="Z78" s="304">
        <v>4.6515804594299661</v>
      </c>
      <c r="AA78" s="304">
        <v>4.4207575397553285</v>
      </c>
      <c r="AB78" s="304">
        <v>4.0276033243998475</v>
      </c>
      <c r="AC78" s="304"/>
      <c r="AD78" s="304">
        <v>5.3620063507487279</v>
      </c>
      <c r="AE78" s="304">
        <v>5.154093321339742</v>
      </c>
      <c r="AF78" s="304">
        <v>4.297613979344395</v>
      </c>
      <c r="AG78" s="304"/>
      <c r="AH78" s="304">
        <v>2.1001126323381336</v>
      </c>
      <c r="AI78" s="304">
        <v>1.8337244736269427</v>
      </c>
      <c r="AJ78" s="304">
        <v>0.7731420400925767</v>
      </c>
      <c r="AK78" s="304"/>
      <c r="AL78" s="304">
        <v>0.87539740840397084</v>
      </c>
      <c r="AM78" s="304">
        <v>1.0411181502208666</v>
      </c>
      <c r="AN78" s="304">
        <v>1.0068426001856974</v>
      </c>
    </row>
    <row r="79" spans="1:40" x14ac:dyDescent="0.2">
      <c r="A79" s="13" t="str">
        <f t="shared" si="76"/>
        <v>Skilled trades occupations</v>
      </c>
      <c r="B79" s="305">
        <f t="shared" si="79"/>
        <v>4.6626770458780165</v>
      </c>
      <c r="C79" s="305">
        <f t="shared" si="77"/>
        <v>4.6783248565239353</v>
      </c>
      <c r="D79" s="305">
        <f t="shared" si="78"/>
        <v>4.6185485765005918</v>
      </c>
      <c r="E79" s="304"/>
      <c r="F79" s="304">
        <v>1.6372656668950322E-2</v>
      </c>
      <c r="G79" s="304">
        <v>2.239347538246669E-2</v>
      </c>
      <c r="H79" s="304">
        <v>3.1014786111505568E-2</v>
      </c>
      <c r="I79" s="304"/>
      <c r="J79" s="304">
        <v>0.19977314732777454</v>
      </c>
      <c r="K79" s="304">
        <v>0.24670104903320506</v>
      </c>
      <c r="L79" s="304">
        <v>0.31990887742773438</v>
      </c>
      <c r="M79" s="304"/>
      <c r="N79" s="304">
        <v>0.46565914972496647</v>
      </c>
      <c r="O79" s="304">
        <v>0.54299395174010212</v>
      </c>
      <c r="P79" s="304">
        <v>0.67510972947973769</v>
      </c>
      <c r="Q79" s="304"/>
      <c r="R79" s="304">
        <v>0.23135907267264152</v>
      </c>
      <c r="S79" s="304">
        <v>0.25771083981664822</v>
      </c>
      <c r="T79" s="304">
        <v>0.35254705823862992</v>
      </c>
      <c r="U79" s="304"/>
      <c r="V79" s="304">
        <v>0.28184588392902438</v>
      </c>
      <c r="W79" s="304">
        <v>0.30308246040441383</v>
      </c>
      <c r="X79" s="304">
        <v>0.34716669796391558</v>
      </c>
      <c r="Y79" s="304"/>
      <c r="Z79" s="304">
        <v>1.3131918597260215</v>
      </c>
      <c r="AA79" s="304">
        <v>1.1100827535010449</v>
      </c>
      <c r="AB79" s="304">
        <v>0.95802813239805973</v>
      </c>
      <c r="AC79" s="304"/>
      <c r="AD79" s="304">
        <v>1.2885824222678244</v>
      </c>
      <c r="AE79" s="304">
        <v>1.3255415814311575</v>
      </c>
      <c r="AF79" s="304">
        <v>1.3123663637050522</v>
      </c>
      <c r="AG79" s="304"/>
      <c r="AH79" s="304">
        <v>0.52028937552281218</v>
      </c>
      <c r="AI79" s="304">
        <v>0.53521567672811499</v>
      </c>
      <c r="AJ79" s="304">
        <v>0.37463519719218058</v>
      </c>
      <c r="AK79" s="304"/>
      <c r="AL79" s="304">
        <v>0.34560347803800151</v>
      </c>
      <c r="AM79" s="304">
        <v>0.33460306848678101</v>
      </c>
      <c r="AN79" s="304">
        <v>0.24777173398377625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7.6058869086015672</v>
      </c>
      <c r="C80" s="305">
        <f t="shared" si="77"/>
        <v>6.7406385627262155</v>
      </c>
      <c r="D80" s="305">
        <f t="shared" si="78"/>
        <v>6.656977725122637</v>
      </c>
      <c r="E80" s="304"/>
      <c r="F80" s="304">
        <v>4.987758043597466E-3</v>
      </c>
      <c r="G80" s="304">
        <v>6.3974631912053085E-3</v>
      </c>
      <c r="H80" s="304">
        <v>1.0206898957261097E-2</v>
      </c>
      <c r="I80" s="304"/>
      <c r="J80" s="304">
        <v>0.22807183040776979</v>
      </c>
      <c r="K80" s="304">
        <v>0.26315004544171172</v>
      </c>
      <c r="L80" s="304">
        <v>0.34483136599823377</v>
      </c>
      <c r="M80" s="304"/>
      <c r="N80" s="304">
        <v>0.89369559229047568</v>
      </c>
      <c r="O80" s="304">
        <v>0.99496605217357958</v>
      </c>
      <c r="P80" s="304">
        <v>1.3449676963170933</v>
      </c>
      <c r="Q80" s="304"/>
      <c r="R80" s="304">
        <v>0.59707082938654454</v>
      </c>
      <c r="S80" s="304">
        <v>0.60640458935346464</v>
      </c>
      <c r="T80" s="304">
        <v>0.76798384826008526</v>
      </c>
      <c r="U80" s="304"/>
      <c r="V80" s="304">
        <v>0.47956441574774006</v>
      </c>
      <c r="W80" s="304">
        <v>0.47283879863190531</v>
      </c>
      <c r="X80" s="304">
        <v>0.63840379203490882</v>
      </c>
      <c r="Y80" s="304"/>
      <c r="Z80" s="304">
        <v>2.1067173403930597</v>
      </c>
      <c r="AA80" s="304">
        <v>1.8864999414199595</v>
      </c>
      <c r="AB80" s="304">
        <v>1.8617994626465091</v>
      </c>
      <c r="AC80" s="304"/>
      <c r="AD80" s="304">
        <v>1.8658198704403415</v>
      </c>
      <c r="AE80" s="304">
        <v>1.3809182243685181</v>
      </c>
      <c r="AF80" s="304">
        <v>0.97094420656089675</v>
      </c>
      <c r="AG80" s="304"/>
      <c r="AH80" s="304">
        <v>1.0902885401965117</v>
      </c>
      <c r="AI80" s="304">
        <v>0.90039868938327039</v>
      </c>
      <c r="AJ80" s="304">
        <v>0.59661459492772251</v>
      </c>
      <c r="AK80" s="304"/>
      <c r="AL80" s="304">
        <v>0.33967073169552686</v>
      </c>
      <c r="AM80" s="304">
        <v>0.22906475876260146</v>
      </c>
      <c r="AN80" s="304">
        <v>0.12122585941992628</v>
      </c>
    </row>
    <row r="81" spans="1:40" x14ac:dyDescent="0.2">
      <c r="A81" s="13" t="str">
        <f t="shared" si="76"/>
        <v>Sales and customer service occupations</v>
      </c>
      <c r="B81" s="305">
        <f t="shared" si="79"/>
        <v>9.5598389163707811</v>
      </c>
      <c r="C81" s="305">
        <f t="shared" si="77"/>
        <v>10.057121359963698</v>
      </c>
      <c r="D81" s="305">
        <f t="shared" si="78"/>
        <v>11.060845072144176</v>
      </c>
      <c r="E81" s="304"/>
      <c r="F81" s="304">
        <v>3.7725704454464881E-2</v>
      </c>
      <c r="G81" s="304">
        <v>4.7750790159292213E-2</v>
      </c>
      <c r="H81" s="304">
        <v>6.2070896989452513E-2</v>
      </c>
      <c r="I81" s="304"/>
      <c r="J81" s="304">
        <v>0.34991333052380508</v>
      </c>
      <c r="K81" s="304">
        <v>0.43620558585557889</v>
      </c>
      <c r="L81" s="304">
        <v>0.59712818126796452</v>
      </c>
      <c r="M81" s="304"/>
      <c r="N81" s="304">
        <v>1.6042254247057148</v>
      </c>
      <c r="O81" s="304">
        <v>1.8418200569125536</v>
      </c>
      <c r="P81" s="304">
        <v>2.4229792013735296</v>
      </c>
      <c r="Q81" s="304"/>
      <c r="R81" s="304">
        <v>0.4935734124703533</v>
      </c>
      <c r="S81" s="304">
        <v>0.58790011995429092</v>
      </c>
      <c r="T81" s="304">
        <v>0.82860807295953243</v>
      </c>
      <c r="U81" s="304"/>
      <c r="V81" s="304">
        <v>0.55925992093670762</v>
      </c>
      <c r="W81" s="304">
        <v>0.65290944788043648</v>
      </c>
      <c r="X81" s="304">
        <v>0.81653726086413125</v>
      </c>
      <c r="Y81" s="304"/>
      <c r="Z81" s="304">
        <v>2.4580708291179505</v>
      </c>
      <c r="AA81" s="304">
        <v>2.4256054425188074</v>
      </c>
      <c r="AB81" s="304">
        <v>2.5312676559172833</v>
      </c>
      <c r="AC81" s="304"/>
      <c r="AD81" s="304">
        <v>2.6542536863027082</v>
      </c>
      <c r="AE81" s="304">
        <v>2.6631880753517545</v>
      </c>
      <c r="AF81" s="304">
        <v>2.5172657630891466</v>
      </c>
      <c r="AG81" s="304"/>
      <c r="AH81" s="304">
        <v>1.0641265504776807</v>
      </c>
      <c r="AI81" s="304">
        <v>1.0199457356834503</v>
      </c>
      <c r="AJ81" s="304">
        <v>0.88039150373140207</v>
      </c>
      <c r="AK81" s="304"/>
      <c r="AL81" s="304">
        <v>0.33869005738139457</v>
      </c>
      <c r="AM81" s="304">
        <v>0.38179610564753497</v>
      </c>
      <c r="AN81" s="304">
        <v>0.40459653595173162</v>
      </c>
    </row>
    <row r="82" spans="1:40" x14ac:dyDescent="0.2">
      <c r="A82" s="13" t="str">
        <f t="shared" si="76"/>
        <v>Process, plant and machine operatives</v>
      </c>
      <c r="B82" s="305">
        <f t="shared" si="79"/>
        <v>3.1389122769454021</v>
      </c>
      <c r="C82" s="305">
        <f t="shared" si="77"/>
        <v>3.1157396160718482</v>
      </c>
      <c r="D82" s="305">
        <f t="shared" si="78"/>
        <v>2.8820587955744466</v>
      </c>
      <c r="E82" s="304"/>
      <c r="F82" s="304">
        <v>5.5054036654826584E-3</v>
      </c>
      <c r="G82" s="304">
        <v>7.2124929969397062E-3</v>
      </c>
      <c r="H82" s="304">
        <v>9.1643635701143655E-3</v>
      </c>
      <c r="I82" s="304"/>
      <c r="J82" s="304">
        <v>5.7715509917126671E-2</v>
      </c>
      <c r="K82" s="304">
        <v>7.7502274083766254E-2</v>
      </c>
      <c r="L82" s="304">
        <v>0.11175412099787967</v>
      </c>
      <c r="M82" s="304"/>
      <c r="N82" s="304">
        <v>0.15052993325041555</v>
      </c>
      <c r="O82" s="304">
        <v>0.17821958862593715</v>
      </c>
      <c r="P82" s="304">
        <v>0.21229414702371391</v>
      </c>
      <c r="Q82" s="304"/>
      <c r="R82" s="304">
        <v>6.1931461930971633E-2</v>
      </c>
      <c r="S82" s="304">
        <v>6.4169848174417746E-2</v>
      </c>
      <c r="T82" s="304">
        <v>7.6391114799463908E-2</v>
      </c>
      <c r="U82" s="304"/>
      <c r="V82" s="304">
        <v>7.5861400316992886E-2</v>
      </c>
      <c r="W82" s="304">
        <v>9.0178650634141308E-2</v>
      </c>
      <c r="X82" s="304">
        <v>0.11080670907941126</v>
      </c>
      <c r="Y82" s="304"/>
      <c r="Z82" s="304">
        <v>0.96247234553809302</v>
      </c>
      <c r="AA82" s="304">
        <v>0.92308807018575967</v>
      </c>
      <c r="AB82" s="304">
        <v>1.0057327132347207</v>
      </c>
      <c r="AC82" s="304"/>
      <c r="AD82" s="304">
        <v>0.83855150637020837</v>
      </c>
      <c r="AE82" s="304">
        <v>0.87571994826382238</v>
      </c>
      <c r="AF82" s="304">
        <v>0.88367960662612288</v>
      </c>
      <c r="AG82" s="304"/>
      <c r="AH82" s="304">
        <v>0.54101796154031334</v>
      </c>
      <c r="AI82" s="304">
        <v>0.53741953955322197</v>
      </c>
      <c r="AJ82" s="304">
        <v>0.34193951952625867</v>
      </c>
      <c r="AK82" s="304"/>
      <c r="AL82" s="304">
        <v>0.44532675441579772</v>
      </c>
      <c r="AM82" s="304">
        <v>0.36222920355384214</v>
      </c>
      <c r="AN82" s="304">
        <v>0.13029650071676152</v>
      </c>
    </row>
    <row r="83" spans="1:40" x14ac:dyDescent="0.2">
      <c r="A83" s="39" t="str">
        <f t="shared" si="76"/>
        <v>Elementary occupations</v>
      </c>
      <c r="B83" s="307">
        <f t="shared" si="79"/>
        <v>16.448285756677233</v>
      </c>
      <c r="C83" s="307">
        <f t="shared" si="77"/>
        <v>16.669499291763593</v>
      </c>
      <c r="D83" s="307">
        <f t="shared" si="78"/>
        <v>16.660597093248544</v>
      </c>
      <c r="E83" s="307"/>
      <c r="F83" s="307">
        <v>2.1794324262259586E-2</v>
      </c>
      <c r="G83" s="307">
        <v>2.5339990857889759E-2</v>
      </c>
      <c r="H83" s="307">
        <v>3.5938100450314564E-2</v>
      </c>
      <c r="I83" s="307"/>
      <c r="J83" s="307">
        <v>0.3411029026873898</v>
      </c>
      <c r="K83" s="307">
        <v>0.4524474453236435</v>
      </c>
      <c r="L83" s="307">
        <v>0.63706734297844037</v>
      </c>
      <c r="M83" s="307"/>
      <c r="N83" s="307">
        <v>0.82574913792783167</v>
      </c>
      <c r="O83" s="307">
        <v>0.90851364030692927</v>
      </c>
      <c r="P83" s="307">
        <v>1.0069959212784114</v>
      </c>
      <c r="Q83" s="307"/>
      <c r="R83" s="307">
        <v>0.4989227266330114</v>
      </c>
      <c r="S83" s="307">
        <v>0.53530954266023545</v>
      </c>
      <c r="T83" s="307">
        <v>0.62446588309332518</v>
      </c>
      <c r="U83" s="307"/>
      <c r="V83" s="307">
        <v>0.25182822666297988</v>
      </c>
      <c r="W83" s="307">
        <v>0.23970375537471167</v>
      </c>
      <c r="X83" s="307">
        <v>0.26546203982971367</v>
      </c>
      <c r="Y83" s="307"/>
      <c r="Z83" s="307">
        <v>2.4679426972492049</v>
      </c>
      <c r="AA83" s="307">
        <v>2.0357265901302344</v>
      </c>
      <c r="AB83" s="307">
        <v>2.0613335738154932</v>
      </c>
      <c r="AC83" s="307"/>
      <c r="AD83" s="307">
        <v>5.7838550452228237</v>
      </c>
      <c r="AE83" s="307">
        <v>6.1624243799715934</v>
      </c>
      <c r="AF83" s="307">
        <v>6.652834249056462</v>
      </c>
      <c r="AG83" s="307"/>
      <c r="AH83" s="307">
        <v>5.0086926502230034</v>
      </c>
      <c r="AI83" s="307">
        <v>5.4333962887134613</v>
      </c>
      <c r="AJ83" s="307">
        <v>4.8218911226506078</v>
      </c>
      <c r="AK83" s="307"/>
      <c r="AL83" s="307">
        <v>1.2483980458087287</v>
      </c>
      <c r="AM83" s="307">
        <v>0.8766376584248935</v>
      </c>
      <c r="AN83" s="307">
        <v>0.55460886009577504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North East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140.4440000000001</v>
      </c>
      <c r="C92" s="305">
        <f>SUM(C93:C101)</f>
        <v>145.27199999999999</v>
      </c>
      <c r="D92" s="305">
        <f>SUM(D93:D101)</f>
        <v>150.26599999999996</v>
      </c>
      <c r="E92" s="304"/>
      <c r="F92" s="305">
        <f>SUM(F93:F101)</f>
        <v>4.0690318743159795</v>
      </c>
      <c r="G92" s="305">
        <f>SUM(G93:G101)</f>
        <v>4.9846588939754071</v>
      </c>
      <c r="H92" s="305">
        <f>SUM(H93:H101)</f>
        <v>5.955132396495074</v>
      </c>
      <c r="I92" s="304"/>
      <c r="J92" s="305">
        <f>SUM(J93:J101)</f>
        <v>22.191484810857393</v>
      </c>
      <c r="K92" s="305">
        <f>SUM(K93:K101)</f>
        <v>26.046442009570235</v>
      </c>
      <c r="L92" s="305">
        <f>SUM(L93:L101)</f>
        <v>29.162947147544237</v>
      </c>
      <c r="M92" s="304"/>
      <c r="N92" s="305">
        <f>SUM(N93:N101)</f>
        <v>34.695482202047842</v>
      </c>
      <c r="O92" s="305">
        <f>SUM(O93:O101)</f>
        <v>38.983232503071804</v>
      </c>
      <c r="P92" s="305">
        <f>SUM(P93:P101)</f>
        <v>47.629919848515485</v>
      </c>
      <c r="Q92" s="304"/>
      <c r="R92" s="305">
        <f>SUM(R93:R101)</f>
        <v>12.62885263771471</v>
      </c>
      <c r="S92" s="305">
        <f>SUM(S93:S101)</f>
        <v>10.841447172773782</v>
      </c>
      <c r="T92" s="305">
        <f>SUM(T93:T101)</f>
        <v>9.477132176298948</v>
      </c>
      <c r="U92" s="304"/>
      <c r="V92" s="305">
        <f>SUM(V93:V101)</f>
        <v>5.5904446344175671</v>
      </c>
      <c r="W92" s="305">
        <f>SUM(W93:W101)</f>
        <v>5.7063917691369284</v>
      </c>
      <c r="X92" s="305">
        <f>SUM(X93:X101)</f>
        <v>6.1726382773207691</v>
      </c>
      <c r="Y92" s="304"/>
      <c r="Z92" s="305">
        <f>SUM(Z93:Z101)</f>
        <v>29.816540405385197</v>
      </c>
      <c r="AA92" s="305">
        <f>SUM(AA93:AA101)</f>
        <v>31.817695171088928</v>
      </c>
      <c r="AB92" s="305">
        <f>SUM(AB93:AB101)</f>
        <v>33.313988776795576</v>
      </c>
      <c r="AC92" s="304"/>
      <c r="AD92" s="305">
        <f>SUM(AD93:AD101)</f>
        <v>22.527082277130077</v>
      </c>
      <c r="AE92" s="305">
        <f>SUM(AE93:AE101)</f>
        <v>19.722941254204766</v>
      </c>
      <c r="AF92" s="305">
        <f>SUM(AF93:AF101)</f>
        <v>14.436388931999192</v>
      </c>
      <c r="AG92" s="304"/>
      <c r="AH92" s="305">
        <f>SUM(AH93:AH101)</f>
        <v>7.574430942800781</v>
      </c>
      <c r="AI92" s="305">
        <f>SUM(AI93:AI101)</f>
        <v>5.9629033055212997</v>
      </c>
      <c r="AJ92" s="305">
        <f>SUM(AJ93:AJ101)</f>
        <v>3.0218069054057333</v>
      </c>
      <c r="AK92" s="304"/>
      <c r="AL92" s="305">
        <f>SUM(AL93:AL101)</f>
        <v>1.3506502153305553</v>
      </c>
      <c r="AM92" s="305">
        <f>SUM(AM93:AM101)</f>
        <v>1.2062879206568391</v>
      </c>
      <c r="AN92" s="305">
        <f>SUM(AN93:AN101)</f>
        <v>1.0960455396249811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6.6191989017868051</v>
      </c>
      <c r="C93" s="305">
        <f t="shared" ref="C93:D93" si="81">SUM(G93,K93,O93,S93,W93,AA93,AE93,AI93,AM93)</f>
        <v>6.2406307125451752</v>
      </c>
      <c r="D93" s="305">
        <f t="shared" si="81"/>
        <v>6.7034214498859672</v>
      </c>
      <c r="E93" s="304"/>
      <c r="F93" s="304">
        <v>0.10556747900134675</v>
      </c>
      <c r="G93" s="304">
        <v>0.1231243095433294</v>
      </c>
      <c r="H93" s="304">
        <v>0.15581725222761983</v>
      </c>
      <c r="I93" s="304"/>
      <c r="J93" s="304">
        <v>1.0799266371857787</v>
      </c>
      <c r="K93" s="304">
        <v>1.1032862382723436</v>
      </c>
      <c r="L93" s="304">
        <v>1.219139826029384</v>
      </c>
      <c r="M93" s="304"/>
      <c r="N93" s="304">
        <v>1.8943972191765424</v>
      </c>
      <c r="O93" s="304">
        <v>1.9036961684541354</v>
      </c>
      <c r="P93" s="304">
        <v>2.3070109132000329</v>
      </c>
      <c r="Q93" s="304"/>
      <c r="R93" s="304">
        <v>1.0824715347128577</v>
      </c>
      <c r="S93" s="304">
        <v>0.99353348179681056</v>
      </c>
      <c r="T93" s="304">
        <v>1.0796491725687607</v>
      </c>
      <c r="U93" s="304"/>
      <c r="V93" s="304">
        <v>0.24790795116917838</v>
      </c>
      <c r="W93" s="304">
        <v>0.20268026571300124</v>
      </c>
      <c r="X93" s="304">
        <v>0.17631685373660852</v>
      </c>
      <c r="Y93" s="304"/>
      <c r="Z93" s="304">
        <v>1.3086650849628367</v>
      </c>
      <c r="AA93" s="304">
        <v>1.1098868153700936</v>
      </c>
      <c r="AB93" s="304">
        <v>1.0702272074725716</v>
      </c>
      <c r="AC93" s="304"/>
      <c r="AD93" s="304">
        <v>0.63379334990447966</v>
      </c>
      <c r="AE93" s="304">
        <v>0.56110949709407509</v>
      </c>
      <c r="AF93" s="304">
        <v>0.50811175536007636</v>
      </c>
      <c r="AG93" s="304"/>
      <c r="AH93" s="304">
        <v>0.16816992486123367</v>
      </c>
      <c r="AI93" s="304">
        <v>0.13759924841614654</v>
      </c>
      <c r="AJ93" s="304">
        <v>7.8059674228421569E-2</v>
      </c>
      <c r="AK93" s="304"/>
      <c r="AL93" s="304">
        <v>9.8299720812551242E-2</v>
      </c>
      <c r="AM93" s="304">
        <v>0.10571468788524047</v>
      </c>
      <c r="AN93" s="304">
        <v>0.10908879506249172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55.447507537931855</v>
      </c>
      <c r="C94" s="305">
        <f t="shared" ref="C94:C101" si="83">SUM(G94,K94,O94,S94,W94,AA94,AE94,AI94,AM94)</f>
        <v>57.836831674414555</v>
      </c>
      <c r="D94" s="305">
        <f t="shared" ref="D94:D101" si="84">SUM(H94,L94,P94,T94,X94,AB94,AF94,AJ94,AN94)</f>
        <v>62.785497390210296</v>
      </c>
      <c r="E94" s="305"/>
      <c r="F94" s="304">
        <v>3.6717976487169586</v>
      </c>
      <c r="G94" s="304">
        <v>4.4835467348799609</v>
      </c>
      <c r="H94" s="304">
        <v>5.3189325115153618</v>
      </c>
      <c r="I94" s="304"/>
      <c r="J94" s="304">
        <v>16.839543022579171</v>
      </c>
      <c r="K94" s="304">
        <v>19.451287985555133</v>
      </c>
      <c r="L94" s="304">
        <v>21.559115673860116</v>
      </c>
      <c r="M94" s="304"/>
      <c r="N94" s="304">
        <v>19.7674652278568</v>
      </c>
      <c r="O94" s="304">
        <v>20.686343997829773</v>
      </c>
      <c r="P94" s="304">
        <v>24.454028316747241</v>
      </c>
      <c r="Q94" s="304"/>
      <c r="R94" s="304">
        <v>4.1075271087916425</v>
      </c>
      <c r="S94" s="304">
        <v>2.1796396909157805</v>
      </c>
      <c r="T94" s="304">
        <v>0.85456470600112755</v>
      </c>
      <c r="U94" s="304"/>
      <c r="V94" s="304">
        <v>1.1804684566452306</v>
      </c>
      <c r="W94" s="304">
        <v>1.2573455216987708</v>
      </c>
      <c r="X94" s="304">
        <v>1.3629443430510144</v>
      </c>
      <c r="Y94" s="304"/>
      <c r="Z94" s="304">
        <v>5.0011328956838117</v>
      </c>
      <c r="AA94" s="304">
        <v>5.1768829342628786</v>
      </c>
      <c r="AB94" s="304">
        <v>5.6130427765264104</v>
      </c>
      <c r="AC94" s="304"/>
      <c r="AD94" s="304">
        <v>3.2799517734037344</v>
      </c>
      <c r="AE94" s="304">
        <v>3.0981996401136436</v>
      </c>
      <c r="AF94" s="304">
        <v>2.6412292771930641</v>
      </c>
      <c r="AG94" s="304"/>
      <c r="AH94" s="304">
        <v>1.4073854286124197</v>
      </c>
      <c r="AI94" s="304">
        <v>1.2787093246276078</v>
      </c>
      <c r="AJ94" s="304">
        <v>0.73036496086587499</v>
      </c>
      <c r="AK94" s="304"/>
      <c r="AL94" s="304">
        <v>0.19223597564208719</v>
      </c>
      <c r="AM94" s="304">
        <v>0.22487584453100348</v>
      </c>
      <c r="AN94" s="304">
        <v>0.25127482445008686</v>
      </c>
    </row>
    <row r="95" spans="1:40" x14ac:dyDescent="0.2">
      <c r="A95" s="13" t="str">
        <f t="shared" si="80"/>
        <v>Associate professional occupations</v>
      </c>
      <c r="B95" s="305">
        <f t="shared" si="82"/>
        <v>22.002450056374443</v>
      </c>
      <c r="C95" s="305">
        <f t="shared" si="83"/>
        <v>25.98149033818985</v>
      </c>
      <c r="D95" s="305">
        <f t="shared" si="84"/>
        <v>28.655959628720066</v>
      </c>
      <c r="E95" s="305"/>
      <c r="F95" s="304">
        <v>0.13967530775424039</v>
      </c>
      <c r="G95" s="304">
        <v>0.18630272127382319</v>
      </c>
      <c r="H95" s="304">
        <v>0.24461281008363261</v>
      </c>
      <c r="I95" s="304"/>
      <c r="J95" s="304">
        <v>2.2403038459406868</v>
      </c>
      <c r="K95" s="304">
        <v>3.0101030539013682</v>
      </c>
      <c r="L95" s="304">
        <v>3.6874315116910164</v>
      </c>
      <c r="M95" s="304"/>
      <c r="N95" s="304">
        <v>6.1068681984822097</v>
      </c>
      <c r="O95" s="304">
        <v>8.3746733705522161</v>
      </c>
      <c r="P95" s="304">
        <v>11.295959469320001</v>
      </c>
      <c r="Q95" s="304"/>
      <c r="R95" s="304">
        <v>2.545546536684367</v>
      </c>
      <c r="S95" s="304">
        <v>2.6477476244217915</v>
      </c>
      <c r="T95" s="304">
        <v>2.0147405321362202</v>
      </c>
      <c r="U95" s="304"/>
      <c r="V95" s="304">
        <v>1.0236672476296234</v>
      </c>
      <c r="W95" s="304">
        <v>1.0650617461865655</v>
      </c>
      <c r="X95" s="304">
        <v>1.2290664370698903</v>
      </c>
      <c r="Y95" s="304"/>
      <c r="Z95" s="304">
        <v>5.0795963335792695</v>
      </c>
      <c r="AA95" s="304">
        <v>5.8293150999215522</v>
      </c>
      <c r="AB95" s="304">
        <v>6.4729757086307949</v>
      </c>
      <c r="AC95" s="304"/>
      <c r="AD95" s="304">
        <v>3.4804075675091459</v>
      </c>
      <c r="AE95" s="304">
        <v>3.6039164029176094</v>
      </c>
      <c r="AF95" s="304">
        <v>2.9597466550257132</v>
      </c>
      <c r="AG95" s="304"/>
      <c r="AH95" s="304">
        <v>1.2448180655491168</v>
      </c>
      <c r="AI95" s="304">
        <v>1.1504058987644672</v>
      </c>
      <c r="AJ95" s="304">
        <v>0.63021442219401269</v>
      </c>
      <c r="AK95" s="304"/>
      <c r="AL95" s="304">
        <v>0.14156695324578678</v>
      </c>
      <c r="AM95" s="304">
        <v>0.11396442025045669</v>
      </c>
      <c r="AN95" s="304">
        <v>0.12121208256878553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16.317249069803214</v>
      </c>
      <c r="C96" s="305">
        <f t="shared" si="83"/>
        <v>15.509848870240932</v>
      </c>
      <c r="D96" s="305">
        <f t="shared" si="84"/>
        <v>12.195424276712671</v>
      </c>
      <c r="E96" s="305"/>
      <c r="F96" s="304">
        <v>9.047635316588365E-2</v>
      </c>
      <c r="G96" s="304">
        <v>0.10915616656937636</v>
      </c>
      <c r="H96" s="304">
        <v>0.13108733678692877</v>
      </c>
      <c r="I96" s="304"/>
      <c r="J96" s="304">
        <v>0.94235365274272731</v>
      </c>
      <c r="K96" s="304">
        <v>1.1220427540817766</v>
      </c>
      <c r="L96" s="304">
        <v>1.1281150488436786</v>
      </c>
      <c r="M96" s="304"/>
      <c r="N96" s="304">
        <v>2.8500770104878428</v>
      </c>
      <c r="O96" s="304">
        <v>3.2378150992879222</v>
      </c>
      <c r="P96" s="304">
        <v>3.5926879765259372</v>
      </c>
      <c r="Q96" s="304"/>
      <c r="R96" s="304">
        <v>1.6406436194126928</v>
      </c>
      <c r="S96" s="304">
        <v>1.7973558314086022</v>
      </c>
      <c r="T96" s="304">
        <v>1.9515203006729605</v>
      </c>
      <c r="U96" s="304"/>
      <c r="V96" s="304">
        <v>1.1430064527940658</v>
      </c>
      <c r="W96" s="304">
        <v>1.1736055168536825</v>
      </c>
      <c r="X96" s="304">
        <v>1.2155897282770267</v>
      </c>
      <c r="Y96" s="304"/>
      <c r="Z96" s="304">
        <v>4.1481769829705355</v>
      </c>
      <c r="AA96" s="304">
        <v>4.4171716398668774</v>
      </c>
      <c r="AB96" s="304">
        <v>3.4460215480912124</v>
      </c>
      <c r="AC96" s="304"/>
      <c r="AD96" s="304">
        <v>3.532180535825383</v>
      </c>
      <c r="AE96" s="304">
        <v>2.4990127733907026</v>
      </c>
      <c r="AF96" s="304">
        <v>0.6366276429045159</v>
      </c>
      <c r="AG96" s="304"/>
      <c r="AH96" s="304">
        <v>1.7763731925468651</v>
      </c>
      <c r="AI96" s="304">
        <v>1.0138484908817289</v>
      </c>
      <c r="AJ96" s="304">
        <v>5.9841923474781754E-2</v>
      </c>
      <c r="AK96" s="304"/>
      <c r="AL96" s="304">
        <v>0.19396126985721504</v>
      </c>
      <c r="AM96" s="304">
        <v>0.13984059790026157</v>
      </c>
      <c r="AN96" s="304">
        <v>3.3932771135629508E-2</v>
      </c>
    </row>
    <row r="97" spans="1:40" x14ac:dyDescent="0.2">
      <c r="A97" s="13" t="str">
        <f t="shared" si="80"/>
        <v>Skilled trades occupations</v>
      </c>
      <c r="B97" s="305">
        <f t="shared" si="82"/>
        <v>1.8372444905319198</v>
      </c>
      <c r="C97" s="305">
        <f t="shared" si="83"/>
        <v>1.7963094590984618</v>
      </c>
      <c r="D97" s="305">
        <f t="shared" si="84"/>
        <v>1.6161786949102817</v>
      </c>
      <c r="E97" s="304"/>
      <c r="F97" s="304">
        <v>1.0414451593434583E-2</v>
      </c>
      <c r="G97" s="304">
        <v>1.2389480818218043E-2</v>
      </c>
      <c r="H97" s="304">
        <v>1.2835935201237112E-2</v>
      </c>
      <c r="I97" s="304"/>
      <c r="J97" s="304">
        <v>3.1892538488925828E-2</v>
      </c>
      <c r="K97" s="304">
        <v>4.1863874419269635E-2</v>
      </c>
      <c r="L97" s="304">
        <v>5.2688875926399183E-2</v>
      </c>
      <c r="M97" s="304"/>
      <c r="N97" s="304">
        <v>0.19231641015938733</v>
      </c>
      <c r="O97" s="304">
        <v>0.22707594625087521</v>
      </c>
      <c r="P97" s="304">
        <v>0.25700564755384636</v>
      </c>
      <c r="Q97" s="304"/>
      <c r="R97" s="304">
        <v>0.11503296657872807</v>
      </c>
      <c r="S97" s="304">
        <v>0.12449408400571105</v>
      </c>
      <c r="T97" s="304">
        <v>0.14214129843311224</v>
      </c>
      <c r="U97" s="304"/>
      <c r="V97" s="304">
        <v>6.1080461976493736E-2</v>
      </c>
      <c r="W97" s="304">
        <v>6.3999208727175946E-2</v>
      </c>
      <c r="X97" s="304">
        <v>6.8992921147934066E-2</v>
      </c>
      <c r="Y97" s="304"/>
      <c r="Z97" s="304">
        <v>0.43070743203395967</v>
      </c>
      <c r="AA97" s="304">
        <v>0.39573361016688402</v>
      </c>
      <c r="AB97" s="304">
        <v>0.35581886380917344</v>
      </c>
      <c r="AC97" s="304"/>
      <c r="AD97" s="304">
        <v>0.642896042415394</v>
      </c>
      <c r="AE97" s="304">
        <v>0.59115079177329122</v>
      </c>
      <c r="AF97" s="304">
        <v>0.46309632062072942</v>
      </c>
      <c r="AG97" s="304"/>
      <c r="AH97" s="304">
        <v>0.25628041009402874</v>
      </c>
      <c r="AI97" s="304">
        <v>0.2462088202327351</v>
      </c>
      <c r="AJ97" s="304">
        <v>0.19197715432156431</v>
      </c>
      <c r="AK97" s="304"/>
      <c r="AL97" s="304">
        <v>9.6623777191567894E-2</v>
      </c>
      <c r="AM97" s="304">
        <v>9.3393642704301547E-2</v>
      </c>
      <c r="AN97" s="304">
        <v>7.1621677896285582E-2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29.203730028917249</v>
      </c>
      <c r="C98" s="305">
        <f t="shared" si="83"/>
        <v>29.522455410331077</v>
      </c>
      <c r="D98" s="305">
        <f t="shared" si="84"/>
        <v>29.787515103818482</v>
      </c>
      <c r="E98" s="304"/>
      <c r="F98" s="304">
        <v>1.2263710242879906E-2</v>
      </c>
      <c r="G98" s="304">
        <v>1.5473765732666664E-2</v>
      </c>
      <c r="H98" s="304">
        <v>1.8878000141662868E-2</v>
      </c>
      <c r="I98" s="304"/>
      <c r="J98" s="304">
        <v>0.8074980582540543</v>
      </c>
      <c r="K98" s="304">
        <v>1.0005404131148972</v>
      </c>
      <c r="L98" s="304">
        <v>1.159107416326572</v>
      </c>
      <c r="M98" s="304"/>
      <c r="N98" s="304">
        <v>3.0992082042268994</v>
      </c>
      <c r="O98" s="304">
        <v>3.6690848090997812</v>
      </c>
      <c r="P98" s="304">
        <v>4.6134252265455205</v>
      </c>
      <c r="Q98" s="304"/>
      <c r="R98" s="304">
        <v>2.5716438219836686</v>
      </c>
      <c r="S98" s="304">
        <v>2.3834791826087991</v>
      </c>
      <c r="T98" s="304">
        <v>2.3855453259526138</v>
      </c>
      <c r="U98" s="304"/>
      <c r="V98" s="304">
        <v>1.5341420677577016</v>
      </c>
      <c r="W98" s="304">
        <v>1.5030247108038981</v>
      </c>
      <c r="X98" s="304">
        <v>1.6040021255383818</v>
      </c>
      <c r="Y98" s="304"/>
      <c r="Z98" s="304">
        <v>11.961981673557986</v>
      </c>
      <c r="AA98" s="304">
        <v>13.314593787325489</v>
      </c>
      <c r="AB98" s="304">
        <v>14.793778606611973</v>
      </c>
      <c r="AC98" s="304"/>
      <c r="AD98" s="304">
        <v>8.1122044660088459</v>
      </c>
      <c r="AE98" s="304">
        <v>6.9033558995542901</v>
      </c>
      <c r="AF98" s="304">
        <v>4.7540526332572561</v>
      </c>
      <c r="AG98" s="304"/>
      <c r="AH98" s="304">
        <v>0.94494127109871717</v>
      </c>
      <c r="AI98" s="304">
        <v>0.60407724925920281</v>
      </c>
      <c r="AJ98" s="304">
        <v>0.37335517115333011</v>
      </c>
      <c r="AK98" s="304"/>
      <c r="AL98" s="304">
        <v>0.15984675578649143</v>
      </c>
      <c r="AM98" s="304">
        <v>0.12882559283205505</v>
      </c>
      <c r="AN98" s="304">
        <v>8.5370598291172051E-2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2.1157203486511666</v>
      </c>
      <c r="C99" s="305">
        <f t="shared" si="83"/>
        <v>2.2586834585862232</v>
      </c>
      <c r="D99" s="305">
        <f>SUM(H99,L99,P99,T99,X99,AB99,AF99,AJ99,AN99)</f>
        <v>2.2271298722134878</v>
      </c>
      <c r="E99" s="304"/>
      <c r="F99" s="304">
        <v>1.2501821522648541E-2</v>
      </c>
      <c r="G99" s="304">
        <v>1.7115301569826318E-2</v>
      </c>
      <c r="H99" s="304">
        <v>1.8579186517520913E-2</v>
      </c>
      <c r="I99" s="304"/>
      <c r="J99" s="304">
        <v>0.18528582045962108</v>
      </c>
      <c r="K99" s="304">
        <v>0.24053021964406907</v>
      </c>
      <c r="L99" s="304">
        <v>0.26245778202839748</v>
      </c>
      <c r="M99" s="304"/>
      <c r="N99" s="304">
        <v>0.43085239796835489</v>
      </c>
      <c r="O99" s="304">
        <v>0.48849269077791235</v>
      </c>
      <c r="P99" s="304">
        <v>0.56269724755674855</v>
      </c>
      <c r="Q99" s="304"/>
      <c r="R99" s="304">
        <v>0.25287710304371902</v>
      </c>
      <c r="S99" s="304">
        <v>0.23023639065623694</v>
      </c>
      <c r="T99" s="304">
        <v>0.22354653614142433</v>
      </c>
      <c r="U99" s="304"/>
      <c r="V99" s="304">
        <v>0.1623182909702533</v>
      </c>
      <c r="W99" s="304">
        <v>0.18239674897502187</v>
      </c>
      <c r="X99" s="304">
        <v>0.20031147573703756</v>
      </c>
      <c r="Y99" s="304"/>
      <c r="Z99" s="304">
        <v>0.52425350273216487</v>
      </c>
      <c r="AA99" s="304">
        <v>0.58260435446639092</v>
      </c>
      <c r="AB99" s="304">
        <v>0.61333134445970172</v>
      </c>
      <c r="AC99" s="304"/>
      <c r="AD99" s="304">
        <v>0.38142532245755617</v>
      </c>
      <c r="AE99" s="304">
        <v>0.3443540078636611</v>
      </c>
      <c r="AF99" s="304">
        <v>0.20962955467653197</v>
      </c>
      <c r="AG99" s="304"/>
      <c r="AH99" s="304">
        <v>0.12325899118507501</v>
      </c>
      <c r="AI99" s="304">
        <v>0.11437302066208281</v>
      </c>
      <c r="AJ99" s="304">
        <v>5.882470694862886E-2</v>
      </c>
      <c r="AK99" s="304"/>
      <c r="AL99" s="304">
        <v>4.2947098311773478E-2</v>
      </c>
      <c r="AM99" s="304">
        <v>5.8580723971021868E-2</v>
      </c>
      <c r="AN99" s="304">
        <v>7.7752038147496566E-2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1.6588769986568901</v>
      </c>
      <c r="C100" s="305">
        <f t="shared" si="83"/>
        <v>1.7559969710578816</v>
      </c>
      <c r="D100" s="305">
        <f t="shared" si="84"/>
        <v>1.5300940836833496</v>
      </c>
      <c r="E100" s="304"/>
      <c r="F100" s="304">
        <v>2.2949655058042494E-2</v>
      </c>
      <c r="G100" s="304">
        <v>3.3782454945671302E-2</v>
      </c>
      <c r="H100" s="304">
        <v>5.024944807246616E-2</v>
      </c>
      <c r="I100" s="304"/>
      <c r="J100" s="304">
        <v>2.7997842202805424E-2</v>
      </c>
      <c r="K100" s="304">
        <v>4.7138581827143811E-2</v>
      </c>
      <c r="L100" s="304">
        <v>7.1423123772454578E-2</v>
      </c>
      <c r="M100" s="304"/>
      <c r="N100" s="304">
        <v>0.13029723786642317</v>
      </c>
      <c r="O100" s="304">
        <v>0.16338557790706196</v>
      </c>
      <c r="P100" s="304">
        <v>0.2021909685349681</v>
      </c>
      <c r="Q100" s="304"/>
      <c r="R100" s="304">
        <v>0.1037548364583987</v>
      </c>
      <c r="S100" s="304">
        <v>0.14679621535747017</v>
      </c>
      <c r="T100" s="304">
        <v>0.19833266050740272</v>
      </c>
      <c r="U100" s="304"/>
      <c r="V100" s="304">
        <v>0.10629763865352407</v>
      </c>
      <c r="W100" s="304">
        <v>0.12209359435470472</v>
      </c>
      <c r="X100" s="304">
        <v>0.13353006794268654</v>
      </c>
      <c r="Y100" s="304"/>
      <c r="Z100" s="304">
        <v>0.49250133504550136</v>
      </c>
      <c r="AA100" s="304">
        <v>0.44795905975644756</v>
      </c>
      <c r="AB100" s="304">
        <v>0.45508884093199253</v>
      </c>
      <c r="AC100" s="304"/>
      <c r="AD100" s="304">
        <v>0.36780897996142514</v>
      </c>
      <c r="AE100" s="304">
        <v>0.40449476185849692</v>
      </c>
      <c r="AF100" s="304">
        <v>0.20369527694196937</v>
      </c>
      <c r="AG100" s="304"/>
      <c r="AH100" s="304">
        <v>0.34298503269929603</v>
      </c>
      <c r="AI100" s="304">
        <v>0.32976138704706548</v>
      </c>
      <c r="AJ100" s="304">
        <v>0.17075432915943878</v>
      </c>
      <c r="AK100" s="304"/>
      <c r="AL100" s="304">
        <v>6.4284440711473836E-2</v>
      </c>
      <c r="AM100" s="304">
        <v>6.0585338003819801E-2</v>
      </c>
      <c r="AN100" s="304">
        <v>4.4829367819970961E-2</v>
      </c>
    </row>
    <row r="101" spans="1:40" x14ac:dyDescent="0.2">
      <c r="A101" s="39" t="str">
        <f t="shared" si="80"/>
        <v>Elementary occupations</v>
      </c>
      <c r="B101" s="307">
        <f t="shared" si="82"/>
        <v>5.2420225673465621</v>
      </c>
      <c r="C101" s="307">
        <f t="shared" si="83"/>
        <v>4.3697531055358283</v>
      </c>
      <c r="D101" s="307">
        <f t="shared" si="84"/>
        <v>4.7647794998453916</v>
      </c>
      <c r="E101" s="307"/>
      <c r="F101" s="307">
        <v>3.3854472605454791E-3</v>
      </c>
      <c r="G101" s="307">
        <v>3.7679586425347113E-3</v>
      </c>
      <c r="H101" s="307">
        <v>4.1399159486433523E-3</v>
      </c>
      <c r="I101" s="307"/>
      <c r="J101" s="307">
        <v>3.6683393003619752E-2</v>
      </c>
      <c r="K101" s="307">
        <v>2.9648888754233837E-2</v>
      </c>
      <c r="L101" s="307">
        <v>2.3467889066217357E-2</v>
      </c>
      <c r="M101" s="307"/>
      <c r="N101" s="307">
        <v>0.2240002958233786</v>
      </c>
      <c r="O101" s="307">
        <v>0.23266484291212328</v>
      </c>
      <c r="P101" s="307">
        <v>0.34491408253118616</v>
      </c>
      <c r="Q101" s="307"/>
      <c r="R101" s="307">
        <v>0.20935511004863569</v>
      </c>
      <c r="S101" s="307">
        <v>0.33816467160257846</v>
      </c>
      <c r="T101" s="307">
        <v>0.62709164388532723</v>
      </c>
      <c r="U101" s="307"/>
      <c r="V101" s="307">
        <v>0.13155606682149687</v>
      </c>
      <c r="W101" s="307">
        <v>0.13618445582410746</v>
      </c>
      <c r="X101" s="307">
        <v>0.18188432482018954</v>
      </c>
      <c r="Y101" s="307"/>
      <c r="Z101" s="307">
        <v>0.86952516481913245</v>
      </c>
      <c r="AA101" s="307">
        <v>0.54354786995231452</v>
      </c>
      <c r="AB101" s="307">
        <v>0.49370388026175116</v>
      </c>
      <c r="AC101" s="307"/>
      <c r="AD101" s="307">
        <v>2.0964142396441159</v>
      </c>
      <c r="AE101" s="307">
        <v>1.7173474796389958</v>
      </c>
      <c r="AF101" s="307">
        <v>2.0601998160193342</v>
      </c>
      <c r="AG101" s="307"/>
      <c r="AH101" s="307">
        <v>1.3102186261540285</v>
      </c>
      <c r="AI101" s="307">
        <v>1.0879198656302622</v>
      </c>
      <c r="AJ101" s="307">
        <v>0.72841456305968011</v>
      </c>
      <c r="AK101" s="307"/>
      <c r="AL101" s="307">
        <v>0.36088422377160839</v>
      </c>
      <c r="AM101" s="307">
        <v>0.28050707257867857</v>
      </c>
      <c r="AN101" s="307">
        <v>0.3009633842530624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North East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North East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North East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North East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North East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North East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North East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North East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North East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0.20761146140223843</v>
      </c>
      <c r="C8" s="69">
        <v>0.30642313230885687</v>
      </c>
      <c r="D8" s="69">
        <v>0.25647138941552117</v>
      </c>
      <c r="E8" s="69">
        <v>0.27804219559631344</v>
      </c>
      <c r="F8" s="69">
        <v>0.35974169022989161</v>
      </c>
      <c r="G8" s="10"/>
      <c r="H8" s="69">
        <f>F8-D8</f>
        <v>0.10327030081437044</v>
      </c>
      <c r="I8" s="69">
        <f>'RD T1'!E36</f>
        <v>0.17236206339077811</v>
      </c>
      <c r="J8" s="69">
        <f>SUM(H8:I8)</f>
        <v>0.27563236420514858</v>
      </c>
      <c r="L8" t="str">
        <f>A8</f>
        <v>11 Corporate managers and directors</v>
      </c>
      <c r="M8" s="69">
        <v>1.9993689184595729</v>
      </c>
      <c r="N8" s="69">
        <v>3.07550473362154</v>
      </c>
      <c r="O8" s="69">
        <v>2.5766301361017367</v>
      </c>
      <c r="P8" s="69">
        <v>2.6495554596641866</v>
      </c>
      <c r="Q8" s="69">
        <v>3.1946196170375063</v>
      </c>
      <c r="R8" s="10"/>
      <c r="S8" s="69">
        <f>Q8-O8</f>
        <v>0.61798948093576955</v>
      </c>
      <c r="T8" s="69">
        <f>'RD T1'!E65</f>
        <v>1.6503177751839575</v>
      </c>
      <c r="U8" s="69">
        <f>SUM(S8:T8)</f>
        <v>2.2683072561197273</v>
      </c>
      <c r="W8" t="str">
        <f>A8</f>
        <v>11 Corporate managers and directors</v>
      </c>
      <c r="X8" s="69">
        <v>5.6829512769188861</v>
      </c>
      <c r="Y8" s="69">
        <v>5.967172007717906</v>
      </c>
      <c r="Z8" s="69">
        <v>6.3931782441860072</v>
      </c>
      <c r="AA8" s="69">
        <v>6.1784644429972158</v>
      </c>
      <c r="AB8" s="69">
        <v>7.3253185171512545</v>
      </c>
      <c r="AC8" s="69"/>
      <c r="AD8" s="69">
        <f>AB8-Z8</f>
        <v>0.93214027296524726</v>
      </c>
      <c r="AE8" s="69">
        <f>'RD T1'!E94</f>
        <v>3.8884383964260678</v>
      </c>
      <c r="AF8" s="69">
        <f>SUM(AD8:AE8)</f>
        <v>4.8205786693913151</v>
      </c>
      <c r="AH8" t="str">
        <f>L8</f>
        <v>11 Corporate managers and directors</v>
      </c>
      <c r="AI8" s="69">
        <v>1.3689060265527193</v>
      </c>
      <c r="AJ8" s="69">
        <v>1.3246173290970416</v>
      </c>
      <c r="AK8" s="69">
        <v>1.5451992701779873</v>
      </c>
      <c r="AL8" s="69">
        <v>1.4031263650042418</v>
      </c>
      <c r="AM8" s="69">
        <v>1.5691089650346486</v>
      </c>
      <c r="AN8" s="69"/>
      <c r="AO8" s="69">
        <f>AM8-AK8</f>
        <v>2.3909694856661279E-2</v>
      </c>
      <c r="AP8" s="69">
        <f>'RD T1'!E123</f>
        <v>0.79647719054540378</v>
      </c>
      <c r="AQ8" s="69">
        <f>SUM(AO8:AP8)</f>
        <v>0.82038688540206506</v>
      </c>
      <c r="AS8" t="str">
        <f>W8</f>
        <v>11 Corporate managers and directors</v>
      </c>
      <c r="AT8" s="69">
        <v>1.6918458601010564</v>
      </c>
      <c r="AU8" s="69">
        <v>1.6156959179321055</v>
      </c>
      <c r="AV8" s="69">
        <v>1.7453801965572175</v>
      </c>
      <c r="AW8" s="69">
        <v>1.5467985628725642</v>
      </c>
      <c r="AX8" s="69">
        <v>1.6672845522280202</v>
      </c>
      <c r="AY8" s="69"/>
      <c r="AZ8" s="69">
        <f>AX8-AV8</f>
        <v>-7.8095644329197356E-2</v>
      </c>
      <c r="BA8" s="69">
        <f>'RD T1'!E152</f>
        <v>0.86330550159334496</v>
      </c>
      <c r="BB8" s="69">
        <f>SUM(AZ8:BA8)</f>
        <v>0.7852098572641476</v>
      </c>
      <c r="BD8" t="str">
        <f>AH8</f>
        <v>11 Corporate managers and directors</v>
      </c>
      <c r="BE8" s="69">
        <v>4.6459798106340857</v>
      </c>
      <c r="BF8" s="69">
        <v>5.0720293436407911</v>
      </c>
      <c r="BG8" s="69">
        <v>6.2291780834165849</v>
      </c>
      <c r="BH8" s="69">
        <v>4.8376026624361304</v>
      </c>
      <c r="BI8" s="69">
        <v>5.2471654912810228</v>
      </c>
      <c r="BJ8" s="69"/>
      <c r="BK8" s="69">
        <f>BI8-BG8</f>
        <v>-0.98201259213556202</v>
      </c>
      <c r="BL8" s="69">
        <f>'RD T1'!E181</f>
        <v>2.261305479598791</v>
      </c>
      <c r="BM8" s="69">
        <f>SUM(BK8:BL8)</f>
        <v>1.279292887463229</v>
      </c>
      <c r="BO8" t="str">
        <f>AS8</f>
        <v>11 Corporate managers and directors</v>
      </c>
      <c r="BP8" s="69">
        <v>3.7616865009838221</v>
      </c>
      <c r="BQ8" s="69">
        <v>4.0765455725024484</v>
      </c>
      <c r="BR8" s="69">
        <v>4.1645606883325774</v>
      </c>
      <c r="BS8" s="69">
        <v>3.437221804800322</v>
      </c>
      <c r="BT8" s="69">
        <v>3.1822664317724536</v>
      </c>
      <c r="BU8" s="69"/>
      <c r="BV8" s="69">
        <f>BT8-BR8</f>
        <v>-0.98229425656012381</v>
      </c>
      <c r="BW8" s="69">
        <f>'RD T1'!E210</f>
        <v>1.4976599111156834</v>
      </c>
      <c r="BX8" s="69">
        <f>SUM(BV8:BW8)</f>
        <v>0.5153656545555596</v>
      </c>
      <c r="BZ8" t="str">
        <f>BD8</f>
        <v>11 Corporate managers and directors</v>
      </c>
      <c r="CA8" s="69">
        <v>1.7877767094824426</v>
      </c>
      <c r="CB8" s="69">
        <v>2.551873374216957</v>
      </c>
      <c r="CC8" s="69">
        <v>2.0358110936241354</v>
      </c>
      <c r="CD8" s="69">
        <v>1.7587459193772077</v>
      </c>
      <c r="CE8" s="69">
        <v>1.191445571467254</v>
      </c>
      <c r="CF8" s="69"/>
      <c r="CG8" s="69">
        <f>CE8-CC8</f>
        <v>-0.84436552215688132</v>
      </c>
      <c r="CH8" s="69">
        <f>'RD T1'!E239</f>
        <v>0.68213162128889548</v>
      </c>
      <c r="CI8" s="69">
        <f>SUM(CG8:CH8)</f>
        <v>-0.16223390086798584</v>
      </c>
      <c r="CK8" t="str">
        <f>BO8</f>
        <v>11 Corporate managers and directors</v>
      </c>
      <c r="CL8" s="69">
        <v>0.58661956378060676</v>
      </c>
      <c r="CM8" s="69">
        <v>0.69373750529754286</v>
      </c>
      <c r="CN8" s="69">
        <v>0.54818446142981836</v>
      </c>
      <c r="CO8" s="69">
        <v>0.50335672402581744</v>
      </c>
      <c r="CP8" s="69">
        <v>0.5732442488390882</v>
      </c>
      <c r="CQ8" s="69"/>
      <c r="CR8" s="69">
        <f>CP8-CN8</f>
        <v>2.505978740926984E-2</v>
      </c>
      <c r="CS8" s="69">
        <f>'RD T1'!E268</f>
        <v>0.20661312784368296</v>
      </c>
      <c r="CT8" s="69">
        <f>SUM(CR8:CS8)</f>
        <v>0.2316729152529528</v>
      </c>
    </row>
    <row r="9" spans="1:98" x14ac:dyDescent="0.2">
      <c r="A9" s="10" t="str">
        <f>name!D5</f>
        <v>12 Other managers and proprietors</v>
      </c>
      <c r="B9" s="69">
        <v>0.10608120912632277</v>
      </c>
      <c r="C9" s="69">
        <v>0.17158491262065706</v>
      </c>
      <c r="D9" s="69">
        <v>0.12853393211408096</v>
      </c>
      <c r="E9" s="69">
        <v>0.16389072582331232</v>
      </c>
      <c r="F9" s="69">
        <v>0.24751646300794247</v>
      </c>
      <c r="H9" s="69">
        <f t="shared" ref="H9:H32" si="26">F9-D9</f>
        <v>0.11898253089386152</v>
      </c>
      <c r="I9" s="69">
        <f>'RD T1'!E37</f>
        <v>0.12111278549915905</v>
      </c>
      <c r="J9" s="69">
        <f t="shared" ref="J9:J32" si="27">SUM(H9:I9)</f>
        <v>0.24009531639302056</v>
      </c>
      <c r="L9" t="str">
        <f t="shared" ref="L9:L32" si="28">A9</f>
        <v>12 Other managers and proprietors</v>
      </c>
      <c r="M9" s="69">
        <v>0.91453672743183023</v>
      </c>
      <c r="N9" s="69">
        <v>1.3626766021683492</v>
      </c>
      <c r="O9" s="69">
        <v>1.1653400184261251</v>
      </c>
      <c r="P9" s="69">
        <v>1.4224331069279297</v>
      </c>
      <c r="Q9" s="69">
        <v>2.1040330078814558</v>
      </c>
      <c r="S9" s="69">
        <f t="shared" ref="S9:S35" si="29">Q9-O9</f>
        <v>0.93869298945533064</v>
      </c>
      <c r="T9" s="69">
        <f>'RD T1'!E66</f>
        <v>1.0523615056609152</v>
      </c>
      <c r="U9" s="69">
        <f t="shared" ref="U9:U32" si="30">SUM(S9:T9)</f>
        <v>1.9910544951162459</v>
      </c>
      <c r="W9" t="str">
        <f t="shared" ref="W9:W32" si="31">A9</f>
        <v>12 Other managers and proprietors</v>
      </c>
      <c r="X9" s="69">
        <v>2.7145961800560725</v>
      </c>
      <c r="Y9" s="69">
        <v>2.8654800242131593</v>
      </c>
      <c r="Z9" s="69">
        <v>2.953283527193086</v>
      </c>
      <c r="AA9" s="69">
        <v>3.3332344734201902</v>
      </c>
      <c r="AB9" s="69">
        <v>4.1248140146529311</v>
      </c>
      <c r="AC9" s="69"/>
      <c r="AD9" s="69">
        <f t="shared" ref="AD9:AD32" si="32">AB9-Z9</f>
        <v>1.1715304874598451</v>
      </c>
      <c r="AE9" s="69">
        <f>'RD T1'!E95</f>
        <v>2.3866939089276649</v>
      </c>
      <c r="AF9" s="69">
        <f t="shared" ref="AF9:AF32" si="33">SUM(AD9:AE9)</f>
        <v>3.55822439638751</v>
      </c>
      <c r="AH9" t="str">
        <f t="shared" ref="AH9:AH32" si="34">L9</f>
        <v>12 Other managers and proprietors</v>
      </c>
      <c r="AI9" s="69">
        <v>0.89149928756499297</v>
      </c>
      <c r="AJ9" s="69">
        <v>0.91744282262941135</v>
      </c>
      <c r="AK9" s="69">
        <v>1.0657822075102696</v>
      </c>
      <c r="AL9" s="69">
        <v>1.0636701200294969</v>
      </c>
      <c r="AM9" s="69">
        <v>1.360708587454025</v>
      </c>
      <c r="AN9" s="69"/>
      <c r="AO9" s="69">
        <f t="shared" ref="AO9:AO32" si="35">AM9-AK9</f>
        <v>0.29492637994375537</v>
      </c>
      <c r="AP9" s="69">
        <f>'RD T1'!E124</f>
        <v>0.75727008634585302</v>
      </c>
      <c r="AQ9" s="69">
        <f t="shared" ref="AQ9:AQ32" si="36">SUM(AO9:AP9)</f>
        <v>1.0521964662896084</v>
      </c>
      <c r="AS9" t="str">
        <f t="shared" ref="AS9:AS32" si="37">W9</f>
        <v>12 Other managers and proprietors</v>
      </c>
      <c r="AT9" s="69">
        <v>0.91048063287228342</v>
      </c>
      <c r="AU9" s="69">
        <v>0.91396887037030883</v>
      </c>
      <c r="AV9" s="69">
        <v>0.90192129832926105</v>
      </c>
      <c r="AW9" s="69">
        <v>0.97167565411641155</v>
      </c>
      <c r="AX9" s="69">
        <v>1.0937564997883285</v>
      </c>
      <c r="AY9" s="69"/>
      <c r="AZ9" s="69">
        <f t="shared" ref="AZ9:AZ32" si="38">AX9-AV9</f>
        <v>0.19183520145906741</v>
      </c>
      <c r="BA9" s="69">
        <f>'RD T1'!E153</f>
        <v>0.61057577842078337</v>
      </c>
      <c r="BB9" s="69">
        <f t="shared" ref="BB9:BB32" si="39">SUM(AZ9:BA9)</f>
        <v>0.80241097987985077</v>
      </c>
      <c r="BD9" t="str">
        <f t="shared" ref="BD9:BD32" si="40">AH9</f>
        <v>12 Other managers and proprietors</v>
      </c>
      <c r="BE9" s="69">
        <v>3.1146641293017376</v>
      </c>
      <c r="BF9" s="69">
        <v>2.8448454456759826</v>
      </c>
      <c r="BG9" s="69">
        <v>3.2112843176581567</v>
      </c>
      <c r="BH9" s="69">
        <v>2.8038853566963313</v>
      </c>
      <c r="BI9" s="69">
        <v>3.0922096492023217</v>
      </c>
      <c r="BJ9" s="69"/>
      <c r="BK9" s="69">
        <f t="shared" ref="BK9:BK32" si="41">BI9-BG9</f>
        <v>-0.11907466845583503</v>
      </c>
      <c r="BL9" s="69">
        <f>'RD T1'!E182</f>
        <v>1.3878548884290083</v>
      </c>
      <c r="BM9" s="69">
        <f t="shared" ref="BM9:BM32" si="42">SUM(BK9:BL9)</f>
        <v>1.2687802199731733</v>
      </c>
      <c r="BO9" t="str">
        <f t="shared" ref="BO9:BO32" si="43">AS9</f>
        <v>12 Other managers and proprietors</v>
      </c>
      <c r="BP9" s="69">
        <v>3.1119436334218489</v>
      </c>
      <c r="BQ9" s="69">
        <v>3.2762209251155956</v>
      </c>
      <c r="BR9" s="69">
        <v>3.2070146398188211</v>
      </c>
      <c r="BS9" s="69">
        <v>3.1733579028711438</v>
      </c>
      <c r="BT9" s="69">
        <v>3.3124059288343193</v>
      </c>
      <c r="BU9" s="69"/>
      <c r="BV9" s="69">
        <f t="shared" ref="BV9:BV32" si="44">BT9-BR9</f>
        <v>0.10539128901549821</v>
      </c>
      <c r="BW9" s="69">
        <f>'RD T1'!E211</f>
        <v>1.6439509390372424</v>
      </c>
      <c r="BX9" s="69">
        <f t="shared" ref="BX9:BX32" si="45">SUM(BV9:BW9)</f>
        <v>1.7493422280527406</v>
      </c>
      <c r="BZ9" t="str">
        <f t="shared" ref="BZ9:BZ32" si="46">BD9</f>
        <v>12 Other managers and proprietors</v>
      </c>
      <c r="CA9" s="69">
        <v>1.7297725820148668</v>
      </c>
      <c r="CB9" s="69">
        <v>2.2253370172149149</v>
      </c>
      <c r="CC9" s="69">
        <v>1.6815267372112508</v>
      </c>
      <c r="CD9" s="69">
        <v>1.6576645451588985</v>
      </c>
      <c r="CE9" s="69">
        <v>1.2451899271019169</v>
      </c>
      <c r="CF9" s="69"/>
      <c r="CG9" s="69">
        <f t="shared" ref="CG9:CG32" si="47">CE9-CC9</f>
        <v>-0.43633681010933389</v>
      </c>
      <c r="CH9" s="69">
        <f>'RD T1'!E240</f>
        <v>0.71143578163817356</v>
      </c>
      <c r="CI9" s="69">
        <f t="shared" ref="CI9:CI32" si="48">SUM(CG9:CH9)</f>
        <v>0.27509897152883966</v>
      </c>
      <c r="CK9" t="str">
        <f t="shared" ref="CK9:CK32" si="49">BO9</f>
        <v>12 Other managers and proprietors</v>
      </c>
      <c r="CL9" s="69">
        <v>0.77988545216180394</v>
      </c>
      <c r="CM9" s="69">
        <v>0.70651313595201093</v>
      </c>
      <c r="CN9" s="69">
        <v>0.56133349570538249</v>
      </c>
      <c r="CO9" s="69">
        <v>0.53807724606965324</v>
      </c>
      <c r="CP9" s="69">
        <v>0.49310916342725963</v>
      </c>
      <c r="CQ9" s="69"/>
      <c r="CR9" s="69">
        <f t="shared" ref="CR9:CR32" si="50">CP9-CN9</f>
        <v>-6.8224332278122857E-2</v>
      </c>
      <c r="CS9" s="69">
        <f>'RD T1'!E269</f>
        <v>0.18897481446099948</v>
      </c>
      <c r="CT9" s="69">
        <f t="shared" ref="CT9:CT32" si="51">SUM(CR9:CS9)</f>
        <v>0.12075048218287662</v>
      </c>
    </row>
    <row r="10" spans="1:98" x14ac:dyDescent="0.2">
      <c r="A10" s="10" t="str">
        <f>name!D6</f>
        <v>21 Science, research, engineering and technology professionals</v>
      </c>
      <c r="B10" s="69">
        <v>0.8067935605070643</v>
      </c>
      <c r="C10" s="69">
        <v>1.1408903496854679</v>
      </c>
      <c r="D10" s="69">
        <v>0.98835598659535429</v>
      </c>
      <c r="E10" s="69">
        <v>1.377321270328473</v>
      </c>
      <c r="F10" s="69">
        <v>1.8496757954507721</v>
      </c>
      <c r="G10" s="11"/>
      <c r="H10" s="69">
        <f t="shared" si="26"/>
        <v>0.86131980885541781</v>
      </c>
      <c r="I10" s="69">
        <f>'RD T1'!E38</f>
        <v>0.59017744285032137</v>
      </c>
      <c r="J10" s="69">
        <f t="shared" si="27"/>
        <v>1.4514972517057392</v>
      </c>
      <c r="L10" t="str">
        <f t="shared" si="28"/>
        <v>21 Science, research, engineering and technology professionals</v>
      </c>
      <c r="M10" s="69">
        <v>2.8735013907766733</v>
      </c>
      <c r="N10" s="69">
        <v>4.2173470226110004</v>
      </c>
      <c r="O10" s="69">
        <v>3.7270516577248727</v>
      </c>
      <c r="P10" s="69">
        <v>5.5469772430113631</v>
      </c>
      <c r="Q10" s="69">
        <v>7.7571644088283449</v>
      </c>
      <c r="R10" s="11"/>
      <c r="S10" s="69">
        <f t="shared" si="29"/>
        <v>4.0301127511034718</v>
      </c>
      <c r="T10" s="69">
        <f>'RD T1'!E67</f>
        <v>2.6022563403773198</v>
      </c>
      <c r="U10" s="69">
        <f t="shared" si="30"/>
        <v>6.6323690914807916</v>
      </c>
      <c r="W10" t="str">
        <f t="shared" si="31"/>
        <v>21 Science, research, engineering and technology professionals</v>
      </c>
      <c r="X10" s="69">
        <v>7.035747238673344</v>
      </c>
      <c r="Y10" s="69">
        <v>6.1701415685561365</v>
      </c>
      <c r="Z10" s="69">
        <v>6.6730758946435724</v>
      </c>
      <c r="AA10" s="69">
        <v>8.2546883779364482</v>
      </c>
      <c r="AB10" s="69">
        <v>9.0979222393908117</v>
      </c>
      <c r="AC10" s="69"/>
      <c r="AD10" s="69">
        <f t="shared" si="32"/>
        <v>2.4248463447472393</v>
      </c>
      <c r="AE10" s="69">
        <f>'RD T1'!E96</f>
        <v>3.3046362438232575</v>
      </c>
      <c r="AF10" s="69">
        <f t="shared" si="33"/>
        <v>5.7294825885704963</v>
      </c>
      <c r="AH10" t="str">
        <f t="shared" si="34"/>
        <v>21 Science, research, engineering and technology professionals</v>
      </c>
      <c r="AI10" s="69">
        <v>0.71476537306428045</v>
      </c>
      <c r="AJ10" s="69">
        <v>0.62711867803712018</v>
      </c>
      <c r="AK10" s="69">
        <v>0.71813197768352577</v>
      </c>
      <c r="AL10" s="69">
        <v>0.87563012014437935</v>
      </c>
      <c r="AM10" s="69">
        <v>1.0031752738739328</v>
      </c>
      <c r="AN10" s="69"/>
      <c r="AO10" s="69">
        <f t="shared" si="35"/>
        <v>0.28504329619040703</v>
      </c>
      <c r="AP10" s="69">
        <f>'RD T1'!E125</f>
        <v>0.34578505881049543</v>
      </c>
      <c r="AQ10" s="69">
        <f t="shared" si="36"/>
        <v>0.6308283550009024</v>
      </c>
      <c r="AS10" t="str">
        <f t="shared" si="37"/>
        <v>21 Science, research, engineering and technology professionals</v>
      </c>
      <c r="AT10" s="69">
        <v>2.3416529195198836</v>
      </c>
      <c r="AU10" s="69">
        <v>2.0475807216813102</v>
      </c>
      <c r="AV10" s="69">
        <v>2.1875230652317836</v>
      </c>
      <c r="AW10" s="69">
        <v>2.5068599699800069</v>
      </c>
      <c r="AX10" s="69">
        <v>2.5201752250354925</v>
      </c>
      <c r="AY10" s="69"/>
      <c r="AZ10" s="69">
        <f t="shared" si="38"/>
        <v>0.33265215980370888</v>
      </c>
      <c r="BA10" s="69">
        <f>'RD T1'!E154</f>
        <v>0.85385271068010793</v>
      </c>
      <c r="BB10" s="69">
        <f t="shared" si="39"/>
        <v>1.1865048704838168</v>
      </c>
      <c r="BD10" t="str">
        <f t="shared" si="40"/>
        <v>21 Science, research, engineering and technology professionals</v>
      </c>
      <c r="BE10" s="69">
        <v>3.7873952594701472</v>
      </c>
      <c r="BF10" s="69">
        <v>3.7276718929655099</v>
      </c>
      <c r="BG10" s="69">
        <v>4.8741350791578073</v>
      </c>
      <c r="BH10" s="69">
        <v>4.7748673860470108</v>
      </c>
      <c r="BI10" s="69">
        <v>4.7359361185588034</v>
      </c>
      <c r="BJ10" s="69"/>
      <c r="BK10" s="69">
        <f t="shared" si="41"/>
        <v>-0.13819896059900394</v>
      </c>
      <c r="BL10" s="69">
        <f>'RD T1'!E183</f>
        <v>1.3703387450998223</v>
      </c>
      <c r="BM10" s="69">
        <f t="shared" si="42"/>
        <v>1.2321397845008184</v>
      </c>
      <c r="BO10" t="str">
        <f t="shared" si="43"/>
        <v>21 Science, research, engineering and technology professionals</v>
      </c>
      <c r="BP10" s="69">
        <v>2.5072813534473051</v>
      </c>
      <c r="BQ10" s="69">
        <v>2.517443552399484</v>
      </c>
      <c r="BR10" s="69">
        <v>2.7748554415944735</v>
      </c>
      <c r="BS10" s="69">
        <v>3.1693271085521197</v>
      </c>
      <c r="BT10" s="69">
        <v>3.2831156796176368</v>
      </c>
      <c r="BU10" s="69"/>
      <c r="BV10" s="69">
        <f t="shared" si="44"/>
        <v>0.50826023802316334</v>
      </c>
      <c r="BW10" s="69">
        <f>'RD T1'!E212</f>
        <v>0.98353341104391945</v>
      </c>
      <c r="BX10" s="69">
        <f t="shared" si="45"/>
        <v>1.4917936490670827</v>
      </c>
      <c r="BZ10" t="str">
        <f t="shared" si="46"/>
        <v>21 Science, research, engineering and technology professionals</v>
      </c>
      <c r="CA10" s="69">
        <v>1.0899657766376569</v>
      </c>
      <c r="CB10" s="69">
        <v>1.6285681388972095</v>
      </c>
      <c r="CC10" s="69">
        <v>1.2445641907081855</v>
      </c>
      <c r="CD10" s="69">
        <v>1.5743781998464677</v>
      </c>
      <c r="CE10" s="69">
        <v>1.2951932710304168</v>
      </c>
      <c r="CF10" s="69"/>
      <c r="CG10" s="69">
        <f t="shared" si="47"/>
        <v>5.0629080322231346E-2</v>
      </c>
      <c r="CH10" s="69">
        <f>'RD T1'!E241</f>
        <v>0.42953662934647602</v>
      </c>
      <c r="CI10" s="69">
        <f t="shared" si="48"/>
        <v>0.48016570966870736</v>
      </c>
      <c r="CK10" t="str">
        <f t="shared" si="49"/>
        <v>21 Science, research, engineering and technology professionals</v>
      </c>
      <c r="CL10" s="69">
        <v>0.26891857725383861</v>
      </c>
      <c r="CM10" s="69">
        <v>0.29892347484735166</v>
      </c>
      <c r="CN10" s="69">
        <v>0.27731699133285165</v>
      </c>
      <c r="CO10" s="69">
        <v>0.35999614230822413</v>
      </c>
      <c r="CP10" s="69">
        <v>0.33760479708997443</v>
      </c>
      <c r="CQ10" s="69"/>
      <c r="CR10" s="69">
        <f t="shared" si="50"/>
        <v>6.0287805757122781E-2</v>
      </c>
      <c r="CS10" s="69">
        <f>'RD T1'!E270</f>
        <v>0.11224388576435743</v>
      </c>
      <c r="CT10" s="69">
        <f t="shared" si="51"/>
        <v>0.17253169152148021</v>
      </c>
    </row>
    <row r="11" spans="1:98" x14ac:dyDescent="0.2">
      <c r="A11" s="10" t="str">
        <f>name!D7</f>
        <v>22 Health professionals</v>
      </c>
      <c r="B11" s="69">
        <v>1.3653182299983717</v>
      </c>
      <c r="C11" s="69">
        <v>1.8146667656019153</v>
      </c>
      <c r="D11" s="69">
        <v>1.6186421388233707</v>
      </c>
      <c r="E11" s="69">
        <v>1.991749148025705</v>
      </c>
      <c r="F11" s="69">
        <v>2.4399032916170738</v>
      </c>
      <c r="G11" s="11"/>
      <c r="H11" s="69">
        <f t="shared" si="26"/>
        <v>0.82126115279370304</v>
      </c>
      <c r="I11" s="69">
        <f>'RD T1'!E39</f>
        <v>1.1261184712575727</v>
      </c>
      <c r="J11" s="69">
        <f t="shared" si="27"/>
        <v>1.9473796240512757</v>
      </c>
      <c r="L11" t="str">
        <f t="shared" si="28"/>
        <v>22 Health professionals</v>
      </c>
      <c r="M11" s="69">
        <v>4.1014931253145956</v>
      </c>
      <c r="N11" s="69">
        <v>5.2469099336653811</v>
      </c>
      <c r="O11" s="69">
        <v>4.6352711117922496</v>
      </c>
      <c r="P11" s="69">
        <v>5.0161453408600556</v>
      </c>
      <c r="Q11" s="69">
        <v>5.4306186442571356</v>
      </c>
      <c r="R11" s="11"/>
      <c r="S11" s="69">
        <f t="shared" si="29"/>
        <v>0.79534753246488599</v>
      </c>
      <c r="T11" s="69">
        <f>'RD T1'!E68</f>
        <v>2.871970574914025</v>
      </c>
      <c r="U11" s="69">
        <f t="shared" si="30"/>
        <v>3.667318107378911</v>
      </c>
      <c r="W11" t="str">
        <f t="shared" si="31"/>
        <v>22 Health professionals</v>
      </c>
      <c r="X11" s="69">
        <v>9.8705609116556552</v>
      </c>
      <c r="Y11" s="69">
        <v>9.906476926226345</v>
      </c>
      <c r="Z11" s="69">
        <v>11.122749387389629</v>
      </c>
      <c r="AA11" s="69">
        <v>11.860443184921474</v>
      </c>
      <c r="AB11" s="69">
        <v>14.429275766978909</v>
      </c>
      <c r="AC11" s="69"/>
      <c r="AD11" s="69">
        <f t="shared" si="32"/>
        <v>3.3065263795892808</v>
      </c>
      <c r="AE11" s="69">
        <f>'RD T1'!E97</f>
        <v>7.4410261933861204</v>
      </c>
      <c r="AF11" s="69">
        <f t="shared" si="33"/>
        <v>10.747552572975401</v>
      </c>
      <c r="AH11" t="str">
        <f t="shared" si="34"/>
        <v>22 Health professionals</v>
      </c>
      <c r="AI11" s="69">
        <v>5.3663211438621605</v>
      </c>
      <c r="AJ11" s="69">
        <v>3.5399624953618298</v>
      </c>
      <c r="AK11" s="69">
        <v>3.633808547317241</v>
      </c>
      <c r="AL11" s="69">
        <v>1.8904839397668933</v>
      </c>
      <c r="AM11" s="69">
        <v>0.57150082307210759</v>
      </c>
      <c r="AN11" s="69"/>
      <c r="AO11" s="69">
        <f t="shared" si="35"/>
        <v>-3.0623077242451333</v>
      </c>
      <c r="AP11" s="69">
        <f>'RD T1'!E126</f>
        <v>0.63240530345971169</v>
      </c>
      <c r="AQ11" s="69">
        <f t="shared" si="36"/>
        <v>-2.4299024207854218</v>
      </c>
      <c r="AS11" t="str">
        <f t="shared" si="37"/>
        <v>22 Health professionals</v>
      </c>
      <c r="AT11" s="69">
        <v>0.59555108073937335</v>
      </c>
      <c r="AU11" s="69">
        <v>0.59891810241656784</v>
      </c>
      <c r="AV11" s="69">
        <v>0.75602185429574165</v>
      </c>
      <c r="AW11" s="69">
        <v>0.79594918769636924</v>
      </c>
      <c r="AX11" s="69">
        <v>0.92595723732767699</v>
      </c>
      <c r="AY11" s="69"/>
      <c r="AZ11" s="69">
        <f t="shared" si="38"/>
        <v>0.16993538303193534</v>
      </c>
      <c r="BA11" s="69">
        <f>'RD T1'!E155</f>
        <v>0.42527333760033398</v>
      </c>
      <c r="BB11" s="69">
        <f t="shared" si="39"/>
        <v>0.59520872063226937</v>
      </c>
      <c r="BD11" t="str">
        <f t="shared" si="40"/>
        <v>22 Health professionals</v>
      </c>
      <c r="BE11" s="69">
        <v>2.7592619766441193</v>
      </c>
      <c r="BF11" s="69">
        <v>3.1690391835249749</v>
      </c>
      <c r="BG11" s="69">
        <v>3.6145723555808158</v>
      </c>
      <c r="BH11" s="69">
        <v>3.9031148002486229</v>
      </c>
      <c r="BI11" s="69">
        <v>4.4866744180700886</v>
      </c>
      <c r="BJ11" s="69"/>
      <c r="BK11" s="69">
        <f t="shared" si="41"/>
        <v>0.8721020624892728</v>
      </c>
      <c r="BL11" s="69">
        <f>'RD T1'!E184</f>
        <v>2.2562426422070732</v>
      </c>
      <c r="BM11" s="69">
        <f t="shared" si="42"/>
        <v>3.128344704696346</v>
      </c>
      <c r="BO11" t="str">
        <f t="shared" si="43"/>
        <v>22 Health professionals</v>
      </c>
      <c r="BP11" s="69">
        <v>2.1822981681547224</v>
      </c>
      <c r="BQ11" s="69">
        <v>2.3209776816478436</v>
      </c>
      <c r="BR11" s="69">
        <v>2.5159311448060646</v>
      </c>
      <c r="BS11" s="69">
        <v>2.3586122683318824</v>
      </c>
      <c r="BT11" s="69">
        <v>2.0560172426639713</v>
      </c>
      <c r="BU11" s="69"/>
      <c r="BV11" s="69">
        <f t="shared" si="44"/>
        <v>-0.45991390214209327</v>
      </c>
      <c r="BW11" s="69">
        <f>'RD T1'!E213</f>
        <v>0.99330227086775869</v>
      </c>
      <c r="BX11" s="69">
        <f t="shared" si="45"/>
        <v>0.53338836872566542</v>
      </c>
      <c r="BZ11" t="str">
        <f t="shared" si="46"/>
        <v>22 Health professionals</v>
      </c>
      <c r="CA11" s="69">
        <v>1.1646818520637265</v>
      </c>
      <c r="CB11" s="69">
        <v>1.058059686589879</v>
      </c>
      <c r="CC11" s="69">
        <v>1.0065382008822985</v>
      </c>
      <c r="CD11" s="69">
        <v>0.85744198615208589</v>
      </c>
      <c r="CE11" s="69">
        <v>0.42555856534576136</v>
      </c>
      <c r="CF11" s="69"/>
      <c r="CG11" s="69">
        <f t="shared" si="47"/>
        <v>-0.58097963553653709</v>
      </c>
      <c r="CH11" s="69">
        <f>'RD T1'!E242</f>
        <v>0.28331583515597797</v>
      </c>
      <c r="CI11" s="69">
        <f t="shared" si="48"/>
        <v>-0.29766380038055912</v>
      </c>
      <c r="CK11" t="str">
        <f t="shared" si="49"/>
        <v>22 Health professionals</v>
      </c>
      <c r="CL11" s="69">
        <v>0.16720086465582296</v>
      </c>
      <c r="CM11" s="69">
        <v>0.19033428567185337</v>
      </c>
      <c r="CN11" s="69">
        <v>0.16814087121167182</v>
      </c>
      <c r="CO11" s="69">
        <v>0.17560837665190382</v>
      </c>
      <c r="CP11" s="69">
        <v>0.16889431877630176</v>
      </c>
      <c r="CQ11" s="69"/>
      <c r="CR11" s="69">
        <f t="shared" si="50"/>
        <v>7.5344756462994433E-4</v>
      </c>
      <c r="CS11" s="69">
        <f>'RD T1'!E271</f>
        <v>6.5707128360474085E-2</v>
      </c>
      <c r="CT11" s="69">
        <f t="shared" si="51"/>
        <v>6.6460575925104029E-2</v>
      </c>
    </row>
    <row r="12" spans="1:98" x14ac:dyDescent="0.2">
      <c r="A12" s="10" t="str">
        <f>name!D8</f>
        <v>23 Teaching and other educational professionals</v>
      </c>
      <c r="B12" s="69">
        <v>1.7800808775707861</v>
      </c>
      <c r="C12" s="69">
        <v>2.0256415304051028</v>
      </c>
      <c r="D12" s="69">
        <v>1.9019613008331118</v>
      </c>
      <c r="E12" s="69">
        <v>2.2086466365407511</v>
      </c>
      <c r="F12" s="69">
        <v>2.476180325790605</v>
      </c>
      <c r="G12" s="11"/>
      <c r="H12" s="69">
        <f t="shared" si="26"/>
        <v>0.57421902495749322</v>
      </c>
      <c r="I12" s="69">
        <f>'RD T1'!E40</f>
        <v>1.1514468533142121</v>
      </c>
      <c r="J12" s="69">
        <f t="shared" si="27"/>
        <v>1.7256658782717054</v>
      </c>
      <c r="L12" t="str">
        <f t="shared" si="28"/>
        <v>23 Teaching and other educational professionals</v>
      </c>
      <c r="M12" s="69">
        <v>9.4901301912594018</v>
      </c>
      <c r="N12" s="69">
        <v>11.426195104946384</v>
      </c>
      <c r="O12" s="69">
        <v>10.815640126613967</v>
      </c>
      <c r="P12" s="69">
        <v>12.358544913378587</v>
      </c>
      <c r="Q12" s="69">
        <v>13.595110822981846</v>
      </c>
      <c r="R12" s="11"/>
      <c r="S12" s="69">
        <f t="shared" si="29"/>
        <v>2.7794706963678788</v>
      </c>
      <c r="T12" s="69">
        <f>'RD T1'!E69</f>
        <v>6.6380060570023636</v>
      </c>
      <c r="U12" s="69">
        <f t="shared" si="30"/>
        <v>9.4174767533702415</v>
      </c>
      <c r="W12" t="str">
        <f t="shared" si="31"/>
        <v>23 Teaching and other educational professionals</v>
      </c>
      <c r="X12" s="69">
        <v>6.3488953929175516</v>
      </c>
      <c r="Y12" s="69">
        <v>5.0011485525927091</v>
      </c>
      <c r="Z12" s="69">
        <v>6.2641927642000326</v>
      </c>
      <c r="AA12" s="69">
        <v>5.6395474259652678</v>
      </c>
      <c r="AB12" s="69">
        <v>5.7043171295693149</v>
      </c>
      <c r="AC12" s="69"/>
      <c r="AD12" s="69">
        <f t="shared" si="32"/>
        <v>-0.55987563463071766</v>
      </c>
      <c r="AE12" s="69">
        <f>'RD T1'!E98</f>
        <v>2.7768515799069449</v>
      </c>
      <c r="AF12" s="69">
        <f t="shared" si="33"/>
        <v>2.2169759452762272</v>
      </c>
      <c r="AH12" t="str">
        <f t="shared" si="34"/>
        <v>23 Teaching and other educational professionals</v>
      </c>
      <c r="AI12" s="69">
        <v>0.85665047435777875</v>
      </c>
      <c r="AJ12" s="69">
        <v>0.34136664338911088</v>
      </c>
      <c r="AK12" s="69">
        <v>0.33302338347027921</v>
      </c>
      <c r="AL12" s="69">
        <v>0.14858045657859884</v>
      </c>
      <c r="AM12" s="69">
        <v>0.14970038148580822</v>
      </c>
      <c r="AN12" s="69"/>
      <c r="AO12" s="69">
        <f t="shared" si="35"/>
        <v>-0.18332300198447099</v>
      </c>
      <c r="AP12" s="69">
        <f>'RD T1'!E127</f>
        <v>4.3759946363838606E-2</v>
      </c>
      <c r="AQ12" s="69">
        <f t="shared" si="36"/>
        <v>-0.13956305562063237</v>
      </c>
      <c r="AS12" t="str">
        <f t="shared" si="37"/>
        <v>23 Teaching and other educational professionals</v>
      </c>
      <c r="AT12" s="69">
        <v>0.21696297878922136</v>
      </c>
      <c r="AU12" s="69">
        <v>0.13684715074866174</v>
      </c>
      <c r="AV12" s="69">
        <v>0.1543736591571683</v>
      </c>
      <c r="AW12" s="69">
        <v>0.12040743789370568</v>
      </c>
      <c r="AX12" s="69">
        <v>9.5643915666223406E-2</v>
      </c>
      <c r="AY12" s="69"/>
      <c r="AZ12" s="69">
        <f t="shared" si="38"/>
        <v>-5.8729743490944897E-2</v>
      </c>
      <c r="BA12" s="69">
        <f>'RD T1'!E156</f>
        <v>4.5702909570294166E-2</v>
      </c>
      <c r="BB12" s="69">
        <f t="shared" si="39"/>
        <v>-1.3026833920650731E-2</v>
      </c>
      <c r="BD12" t="str">
        <f t="shared" si="40"/>
        <v>23 Teaching and other educational professionals</v>
      </c>
      <c r="BE12" s="69">
        <v>0.96119054009901184</v>
      </c>
      <c r="BF12" s="69">
        <v>0.82152567081516437</v>
      </c>
      <c r="BG12" s="69">
        <v>1.1680599686917252</v>
      </c>
      <c r="BH12" s="69">
        <v>1.0757265153965325</v>
      </c>
      <c r="BI12" s="69">
        <v>1.1670167654956483</v>
      </c>
      <c r="BJ12" s="69"/>
      <c r="BK12" s="69">
        <f t="shared" si="41"/>
        <v>-1.0432031960769805E-3</v>
      </c>
      <c r="BL12" s="69">
        <f>'RD T1'!E185</f>
        <v>0.43758083658475733</v>
      </c>
      <c r="BM12" s="69">
        <f t="shared" si="42"/>
        <v>0.43653763338868035</v>
      </c>
      <c r="BO12" t="str">
        <f t="shared" si="43"/>
        <v>23 Teaching and other educational professionals</v>
      </c>
      <c r="BP12" s="69">
        <v>0.75665380943964744</v>
      </c>
      <c r="BQ12" s="69">
        <v>0.67336100991613201</v>
      </c>
      <c r="BR12" s="69">
        <v>0.84175080405137059</v>
      </c>
      <c r="BS12" s="69">
        <v>0.71707893399023603</v>
      </c>
      <c r="BT12" s="69">
        <v>0.59748791567541693</v>
      </c>
      <c r="BU12" s="69"/>
      <c r="BV12" s="69">
        <f t="shared" si="44"/>
        <v>-0.24426288837595367</v>
      </c>
      <c r="BW12" s="69">
        <f>'RD T1'!E214</f>
        <v>0.30353829842538699</v>
      </c>
      <c r="BX12" s="69">
        <f t="shared" si="45"/>
        <v>5.9275410049433319E-2</v>
      </c>
      <c r="BZ12" t="str">
        <f t="shared" si="46"/>
        <v>23 Teaching and other educational professionals</v>
      </c>
      <c r="CA12" s="69">
        <v>0.54025367222660703</v>
      </c>
      <c r="CB12" s="69">
        <v>0.50496084985007872</v>
      </c>
      <c r="CC12" s="69">
        <v>0.51668305880615528</v>
      </c>
      <c r="CD12" s="69">
        <v>0.45621778206048624</v>
      </c>
      <c r="CE12" s="69">
        <v>0.30460646828792798</v>
      </c>
      <c r="CF12" s="69"/>
      <c r="CG12" s="69">
        <f t="shared" si="47"/>
        <v>-0.2120765905182273</v>
      </c>
      <c r="CH12" s="69">
        <f>'RD T1'!E243</f>
        <v>0.16484284359294835</v>
      </c>
      <c r="CI12" s="69">
        <f t="shared" si="48"/>
        <v>-4.7233746925278958E-2</v>
      </c>
      <c r="CK12" t="str">
        <f t="shared" si="49"/>
        <v>23 Teaching and other educational professionals</v>
      </c>
      <c r="CL12" s="69">
        <v>0.12238845681367488</v>
      </c>
      <c r="CM12" s="69">
        <v>0.13361669971220591</v>
      </c>
      <c r="CN12" s="69">
        <v>0.12880818195775526</v>
      </c>
      <c r="CO12" s="69">
        <v>0.13982307314543446</v>
      </c>
      <c r="CP12" s="69">
        <v>0.15188792279191332</v>
      </c>
      <c r="CQ12" s="69"/>
      <c r="CR12" s="69">
        <f t="shared" si="50"/>
        <v>2.3079740834158063E-2</v>
      </c>
      <c r="CS12" s="69">
        <f>'RD T1'!E272</f>
        <v>5.503431932757645E-2</v>
      </c>
      <c r="CT12" s="69">
        <f t="shared" si="51"/>
        <v>7.8114060161734514E-2</v>
      </c>
    </row>
    <row r="13" spans="1:98" x14ac:dyDescent="0.2">
      <c r="A13" s="10" t="str">
        <f>name!D9</f>
        <v>24 Business, media and public service professionals</v>
      </c>
      <c r="B13" s="69">
        <v>0.27224240882313888</v>
      </c>
      <c r="C13" s="69">
        <v>0.3932687263226966</v>
      </c>
      <c r="D13" s="69">
        <v>0.36420729526938422</v>
      </c>
      <c r="E13" s="69">
        <v>0.43994318519687681</v>
      </c>
      <c r="F13" s="69">
        <v>0.587223303378962</v>
      </c>
      <c r="G13" s="11"/>
      <c r="H13" s="69">
        <f t="shared" si="26"/>
        <v>0.22301600810957778</v>
      </c>
      <c r="I13" s="69">
        <f>'RD T1'!E41</f>
        <v>0.26132268783781165</v>
      </c>
      <c r="J13" s="69">
        <f t="shared" si="27"/>
        <v>0.48433869594738943</v>
      </c>
      <c r="L13" t="str">
        <f t="shared" si="28"/>
        <v>24 Business, media and public service professionals</v>
      </c>
      <c r="M13" s="69">
        <v>3.6437663075464277</v>
      </c>
      <c r="N13" s="69">
        <v>4.9979272891915345</v>
      </c>
      <c r="O13" s="69">
        <v>4.6294536589058035</v>
      </c>
      <c r="P13" s="69">
        <v>5.2277577262224666</v>
      </c>
      <c r="Q13" s="69">
        <v>6.1853984235657347</v>
      </c>
      <c r="R13" s="11"/>
      <c r="S13" s="69">
        <f t="shared" si="29"/>
        <v>1.5559447646599311</v>
      </c>
      <c r="T13" s="69">
        <f>'RD T1'!E70</f>
        <v>2.9986058532312057</v>
      </c>
      <c r="U13" s="69">
        <f t="shared" si="30"/>
        <v>4.5545506178911364</v>
      </c>
      <c r="W13" t="str">
        <f t="shared" si="31"/>
        <v>24 Business, media and public service professionals</v>
      </c>
      <c r="X13" s="69">
        <v>7.1317345323265169</v>
      </c>
      <c r="Y13" s="69">
        <v>7.0092315014124633</v>
      </c>
      <c r="Z13" s="69">
        <v>8.6441282500599712</v>
      </c>
      <c r="AA13" s="69">
        <v>8.9891300212933842</v>
      </c>
      <c r="AB13" s="69">
        <v>10.694772801430128</v>
      </c>
      <c r="AC13" s="69"/>
      <c r="AD13" s="69">
        <f t="shared" si="32"/>
        <v>2.0506445513701568</v>
      </c>
      <c r="AE13" s="69">
        <f>'RD T1'!E99</f>
        <v>5.0610155896015039</v>
      </c>
      <c r="AF13" s="69">
        <f t="shared" si="33"/>
        <v>7.1116601409716607</v>
      </c>
      <c r="AH13" t="str">
        <f t="shared" si="34"/>
        <v>24 Business, media and public service professionals</v>
      </c>
      <c r="AI13" s="69">
        <v>0.83850624063865209</v>
      </c>
      <c r="AJ13" s="69">
        <v>0.69630851053320342</v>
      </c>
      <c r="AK13" s="69">
        <v>0.82992214965949895</v>
      </c>
      <c r="AL13" s="69">
        <v>0.72620322719833885</v>
      </c>
      <c r="AM13" s="69">
        <v>0.79709910703335807</v>
      </c>
      <c r="AN13" s="69"/>
      <c r="AO13" s="69">
        <f t="shared" si="35"/>
        <v>-3.2823042626140886E-2</v>
      </c>
      <c r="AP13" s="69">
        <f>'RD T1'!E128</f>
        <v>0.28872728620430127</v>
      </c>
      <c r="AQ13" s="69">
        <f t="shared" si="36"/>
        <v>0.25590424357816038</v>
      </c>
      <c r="AS13" t="str">
        <f t="shared" si="37"/>
        <v>24 Business, media and public service professionals</v>
      </c>
      <c r="AT13" s="69">
        <v>1.1825198729749478</v>
      </c>
      <c r="AU13" s="69">
        <v>1.0678076798651872</v>
      </c>
      <c r="AV13" s="69">
        <v>1.2698149923370103</v>
      </c>
      <c r="AW13" s="69">
        <v>1.3317764503321006</v>
      </c>
      <c r="AX13" s="69">
        <v>1.5297671563217952</v>
      </c>
      <c r="AY13" s="69"/>
      <c r="AZ13" s="69">
        <f t="shared" si="38"/>
        <v>0.25995216398478482</v>
      </c>
      <c r="BA13" s="69">
        <f>'RD T1'!E157</f>
        <v>0.66634084360350077</v>
      </c>
      <c r="BB13" s="69">
        <f t="shared" si="39"/>
        <v>0.92629300758828559</v>
      </c>
      <c r="BD13" t="str">
        <f t="shared" si="40"/>
        <v>24 Business, media and public service professionals</v>
      </c>
      <c r="BE13" s="69">
        <v>3.2365392035557847</v>
      </c>
      <c r="BF13" s="69">
        <v>3.3764506142067812</v>
      </c>
      <c r="BG13" s="69">
        <v>4.5303287006480097</v>
      </c>
      <c r="BH13" s="69">
        <v>4.2197538961570977</v>
      </c>
      <c r="BI13" s="69">
        <v>4.6802266715626564</v>
      </c>
      <c r="BJ13" s="69"/>
      <c r="BK13" s="69">
        <f t="shared" si="41"/>
        <v>0.14989797091464663</v>
      </c>
      <c r="BL13" s="69">
        <f>'RD T1'!E186</f>
        <v>1.8592329055889734</v>
      </c>
      <c r="BM13" s="69">
        <f t="shared" si="42"/>
        <v>2.0091308765036198</v>
      </c>
      <c r="BO13" t="str">
        <f t="shared" si="43"/>
        <v>24 Business, media and public service professionals</v>
      </c>
      <c r="BP13" s="69">
        <v>2.3484156583232623</v>
      </c>
      <c r="BQ13" s="69">
        <v>2.3258594423147132</v>
      </c>
      <c r="BR13" s="69">
        <v>2.6986179630351734</v>
      </c>
      <c r="BS13" s="69">
        <v>2.5542848067615811</v>
      </c>
      <c r="BT13" s="69">
        <v>2.4466109131860825</v>
      </c>
      <c r="BU13" s="69"/>
      <c r="BV13" s="69">
        <f t="shared" si="44"/>
        <v>-0.25200704984909095</v>
      </c>
      <c r="BW13" s="69">
        <f>'RD T1'!E215</f>
        <v>1.009848110543164</v>
      </c>
      <c r="BX13" s="69">
        <f t="shared" si="45"/>
        <v>0.75784106069407309</v>
      </c>
      <c r="BZ13" t="str">
        <f t="shared" si="46"/>
        <v>24 Business, media and public service professionals</v>
      </c>
      <c r="CA13" s="69">
        <v>1.0577031921398394</v>
      </c>
      <c r="CB13" s="69">
        <v>1.326965481234514</v>
      </c>
      <c r="CC13" s="69">
        <v>1.2147282749906247</v>
      </c>
      <c r="CD13" s="69">
        <v>1.1704460835306765</v>
      </c>
      <c r="CE13" s="69">
        <v>0.72809106663664758</v>
      </c>
      <c r="CF13" s="69"/>
      <c r="CG13" s="69">
        <f t="shared" si="47"/>
        <v>-0.48663720835397717</v>
      </c>
      <c r="CH13" s="69">
        <f>'RD T1'!E244</f>
        <v>0.38745592320574979</v>
      </c>
      <c r="CI13" s="69">
        <f t="shared" si="48"/>
        <v>-9.9181285148227383E-2</v>
      </c>
      <c r="CK13" t="str">
        <f t="shared" si="49"/>
        <v>24 Business, media and public service professionals</v>
      </c>
      <c r="CL13" s="69">
        <v>0.34193402307964554</v>
      </c>
      <c r="CM13" s="69">
        <v>0.39919262861608446</v>
      </c>
      <c r="CN13" s="69">
        <v>0.37181845448315376</v>
      </c>
      <c r="CO13" s="69">
        <v>0.40357909265242564</v>
      </c>
      <c r="CP13" s="69">
        <v>0.45268115029621925</v>
      </c>
      <c r="CQ13" s="69"/>
      <c r="CR13" s="69">
        <f t="shared" si="50"/>
        <v>8.0862695813065488E-2</v>
      </c>
      <c r="CS13" s="69">
        <f>'RD T1'!E273</f>
        <v>0.16196124580117804</v>
      </c>
      <c r="CT13" s="69">
        <f t="shared" si="51"/>
        <v>0.24282394161424353</v>
      </c>
    </row>
    <row r="14" spans="1:98" x14ac:dyDescent="0.2">
      <c r="A14" s="10" t="str">
        <f>name!D10</f>
        <v>31 Science, engineering and technology associate professionals</v>
      </c>
      <c r="B14" s="69">
        <v>0.10763978604299125</v>
      </c>
      <c r="C14" s="69">
        <v>0.16139363867507495</v>
      </c>
      <c r="D14" s="69">
        <v>0.14078914052128713</v>
      </c>
      <c r="E14" s="69">
        <v>0.16798233946191193</v>
      </c>
      <c r="F14" s="69">
        <v>0.24504900855708048</v>
      </c>
      <c r="G14" s="11"/>
      <c r="H14" s="69">
        <f t="shared" si="26"/>
        <v>0.10425986803579335</v>
      </c>
      <c r="I14" s="69">
        <f>'RD T1'!E42</f>
        <v>9.5216164944817994E-2</v>
      </c>
      <c r="J14" s="69">
        <f t="shared" si="27"/>
        <v>0.19947603298061134</v>
      </c>
      <c r="L14" t="str">
        <f t="shared" si="28"/>
        <v>31 Science, engineering and technology associate professionals</v>
      </c>
      <c r="M14" s="69">
        <v>0.63322088547721278</v>
      </c>
      <c r="N14" s="69">
        <v>0.93254798239023406</v>
      </c>
      <c r="O14" s="69">
        <v>0.84841445702838314</v>
      </c>
      <c r="P14" s="69">
        <v>0.95407575327818683</v>
      </c>
      <c r="Q14" s="69">
        <v>1.3029610613407383</v>
      </c>
      <c r="R14" s="11"/>
      <c r="S14" s="69">
        <f t="shared" si="29"/>
        <v>0.45454660431235516</v>
      </c>
      <c r="T14" s="69">
        <f>'RD T1'!E71</f>
        <v>0.49654543026383713</v>
      </c>
      <c r="U14" s="69">
        <f t="shared" si="30"/>
        <v>0.95109203457619229</v>
      </c>
      <c r="W14" t="str">
        <f t="shared" si="31"/>
        <v>31 Science, engineering and technology associate professionals</v>
      </c>
      <c r="X14" s="69">
        <v>2.0096843166859548</v>
      </c>
      <c r="Y14" s="69">
        <v>1.9029245812360407</v>
      </c>
      <c r="Z14" s="69">
        <v>2.1085057853084481</v>
      </c>
      <c r="AA14" s="69">
        <v>2.11739377941768</v>
      </c>
      <c r="AB14" s="69">
        <v>2.3624440186414724</v>
      </c>
      <c r="AC14" s="69"/>
      <c r="AD14" s="69">
        <f t="shared" si="32"/>
        <v>0.25393823333302423</v>
      </c>
      <c r="AE14" s="69">
        <f>'RD T1'!E100</f>
        <v>0.98144526764576634</v>
      </c>
      <c r="AF14" s="69">
        <f t="shared" si="33"/>
        <v>1.2353835009787906</v>
      </c>
      <c r="AH14" t="str">
        <f t="shared" si="34"/>
        <v>31 Science, engineering and technology associate professionals</v>
      </c>
      <c r="AI14" s="69">
        <v>0.37328777169573224</v>
      </c>
      <c r="AJ14" s="69">
        <v>0.37572620074096219</v>
      </c>
      <c r="AK14" s="69">
        <v>0.43236010434828775</v>
      </c>
      <c r="AL14" s="69">
        <v>0.46628985401105133</v>
      </c>
      <c r="AM14" s="69">
        <v>0.60033340344578134</v>
      </c>
      <c r="AN14" s="69"/>
      <c r="AO14" s="69">
        <f t="shared" si="35"/>
        <v>0.16797329909749359</v>
      </c>
      <c r="AP14" s="69">
        <f>'RD T1'!E129</f>
        <v>0.23576826853791341</v>
      </c>
      <c r="AQ14" s="69">
        <f t="shared" si="36"/>
        <v>0.40374156763540703</v>
      </c>
      <c r="AS14" t="str">
        <f t="shared" si="37"/>
        <v>31 Science, engineering and technology associate professionals</v>
      </c>
      <c r="AT14" s="69">
        <v>1.0866070619710744</v>
      </c>
      <c r="AU14" s="69">
        <v>0.92435715606307145</v>
      </c>
      <c r="AV14" s="69">
        <v>0.99540759597919337</v>
      </c>
      <c r="AW14" s="69">
        <v>0.88128943922424674</v>
      </c>
      <c r="AX14" s="69">
        <v>0.85153335062231728</v>
      </c>
      <c r="AY14" s="69"/>
      <c r="AZ14" s="69">
        <f t="shared" si="38"/>
        <v>-0.1438742453568761</v>
      </c>
      <c r="BA14" s="69">
        <f>'RD T1'!E158</f>
        <v>0.33258970809104704</v>
      </c>
      <c r="BB14" s="69">
        <f t="shared" si="39"/>
        <v>0.18871546273417095</v>
      </c>
      <c r="BD14" t="str">
        <f t="shared" si="40"/>
        <v>31 Science, engineering and technology associate professionals</v>
      </c>
      <c r="BE14" s="69">
        <v>2.2214244056437198</v>
      </c>
      <c r="BF14" s="69">
        <v>2.338332206538364</v>
      </c>
      <c r="BG14" s="69">
        <v>2.9838721379343611</v>
      </c>
      <c r="BH14" s="69">
        <v>2.2754725179097059</v>
      </c>
      <c r="BI14" s="69">
        <v>2.0243098590537008</v>
      </c>
      <c r="BJ14" s="69"/>
      <c r="BK14" s="69">
        <f t="shared" si="41"/>
        <v>-0.95956227888066037</v>
      </c>
      <c r="BL14" s="69">
        <f>'RD T1'!E187</f>
        <v>0.74850747604807999</v>
      </c>
      <c r="BM14" s="69">
        <f t="shared" si="42"/>
        <v>-0.21105480283258038</v>
      </c>
      <c r="BO14" t="str">
        <f t="shared" si="43"/>
        <v>31 Science, engineering and technology associate professionals</v>
      </c>
      <c r="BP14" s="69">
        <v>1.6318506865874303</v>
      </c>
      <c r="BQ14" s="69">
        <v>1.7423008646081641</v>
      </c>
      <c r="BR14" s="69">
        <v>1.9321506171084861</v>
      </c>
      <c r="BS14" s="69">
        <v>1.7791284688323519</v>
      </c>
      <c r="BT14" s="69">
        <v>1.8233137746080037</v>
      </c>
      <c r="BU14" s="69"/>
      <c r="BV14" s="69">
        <f t="shared" si="44"/>
        <v>-0.10883684250048242</v>
      </c>
      <c r="BW14" s="69">
        <f>'RD T1'!E216</f>
        <v>0.61684450130919788</v>
      </c>
      <c r="BX14" s="69">
        <f t="shared" si="45"/>
        <v>0.50800765880871546</v>
      </c>
      <c r="BZ14" t="str">
        <f t="shared" si="46"/>
        <v>31 Science, engineering and technology associate professionals</v>
      </c>
      <c r="CA14" s="69">
        <v>0.82130318121918044</v>
      </c>
      <c r="CB14" s="69">
        <v>1.2863512950522586</v>
      </c>
      <c r="CC14" s="69">
        <v>1.024253399768041</v>
      </c>
      <c r="CD14" s="69">
        <v>1.0106728089558343</v>
      </c>
      <c r="CE14" s="69">
        <v>0.8445814617865024</v>
      </c>
      <c r="CF14" s="69"/>
      <c r="CG14" s="69">
        <f t="shared" si="47"/>
        <v>-0.17967193798153858</v>
      </c>
      <c r="CH14" s="69">
        <f>'RD T1'!E245</f>
        <v>0.33174916215306927</v>
      </c>
      <c r="CI14" s="69">
        <f t="shared" si="48"/>
        <v>0.15207722417153069</v>
      </c>
      <c r="CK14" t="str">
        <f t="shared" si="49"/>
        <v>31 Science, engineering and technology associate professionals</v>
      </c>
      <c r="CL14" s="69">
        <v>0.17043859534727496</v>
      </c>
      <c r="CM14" s="69">
        <v>0.2080925935016899</v>
      </c>
      <c r="CN14" s="69">
        <v>0.19479489632034822</v>
      </c>
      <c r="CO14" s="69">
        <v>0.19875510491666837</v>
      </c>
      <c r="CP14" s="69">
        <v>0.21663204795563806</v>
      </c>
      <c r="CQ14" s="69"/>
      <c r="CR14" s="69">
        <f t="shared" si="50"/>
        <v>2.1837151635289848E-2</v>
      </c>
      <c r="CS14" s="69">
        <f>'RD T1'!E274</f>
        <v>7.8605768946230364E-2</v>
      </c>
      <c r="CT14" s="69">
        <f t="shared" si="51"/>
        <v>0.10044292058152021</v>
      </c>
    </row>
    <row r="15" spans="1:98" x14ac:dyDescent="0.2">
      <c r="A15" s="10" t="str">
        <f>name!D11</f>
        <v>32 Health and social care associate professionals</v>
      </c>
      <c r="B15" s="69">
        <v>2.9203444865472532E-2</v>
      </c>
      <c r="C15" s="69">
        <v>4.613148826798847E-2</v>
      </c>
      <c r="D15" s="69">
        <v>3.2727559869796384E-2</v>
      </c>
      <c r="E15" s="69">
        <v>6.0323533601709133E-2</v>
      </c>
      <c r="F15" s="69">
        <v>8.2080258111163332E-2</v>
      </c>
      <c r="G15" s="11"/>
      <c r="H15" s="69">
        <f t="shared" si="26"/>
        <v>4.9352698241366948E-2</v>
      </c>
      <c r="I15" s="69">
        <f>'RD T1'!E43</f>
        <v>4.3606681909290498E-2</v>
      </c>
      <c r="J15" s="69">
        <f t="shared" si="27"/>
        <v>9.2959380150657439E-2</v>
      </c>
      <c r="L15" t="str">
        <f t="shared" si="28"/>
        <v>32 Health and social care associate professionals</v>
      </c>
      <c r="M15" s="69">
        <v>0.85629902005551228</v>
      </c>
      <c r="N15" s="69">
        <v>1.1427191323501984</v>
      </c>
      <c r="O15" s="69">
        <v>0.96604990059571494</v>
      </c>
      <c r="P15" s="69">
        <v>1.7247001073710566</v>
      </c>
      <c r="Q15" s="69">
        <v>2.1624803979779585</v>
      </c>
      <c r="R15" s="11"/>
      <c r="S15" s="69">
        <f t="shared" si="29"/>
        <v>1.1964304973822437</v>
      </c>
      <c r="T15" s="69">
        <f>'RD T1'!E72</f>
        <v>1.1670441564880716</v>
      </c>
      <c r="U15" s="69">
        <f t="shared" si="30"/>
        <v>2.3634746538703153</v>
      </c>
      <c r="W15" t="str">
        <f t="shared" si="31"/>
        <v>32 Health and social care associate professionals</v>
      </c>
      <c r="X15" s="69">
        <v>2.7595775174113299</v>
      </c>
      <c r="Y15" s="69">
        <v>2.8688323949310819</v>
      </c>
      <c r="Z15" s="69">
        <v>3.2124045820987304</v>
      </c>
      <c r="AA15" s="69">
        <v>5.7643371801204903</v>
      </c>
      <c r="AB15" s="69">
        <v>8.1169856940428566</v>
      </c>
      <c r="AC15" s="69"/>
      <c r="AD15" s="69">
        <f t="shared" si="32"/>
        <v>4.9045811119441263</v>
      </c>
      <c r="AE15" s="69">
        <f>'RD T1'!E101</f>
        <v>4.0948379236291483</v>
      </c>
      <c r="AF15" s="69">
        <f t="shared" si="33"/>
        <v>8.9994190355732755</v>
      </c>
      <c r="AH15" t="str">
        <f t="shared" si="34"/>
        <v>32 Health and social care associate professionals</v>
      </c>
      <c r="AI15" s="69">
        <v>2.0566175879587059</v>
      </c>
      <c r="AJ15" s="69">
        <v>1.5159696812415617</v>
      </c>
      <c r="AK15" s="69">
        <v>1.6217102532606711</v>
      </c>
      <c r="AL15" s="69">
        <v>1.804680546928723</v>
      </c>
      <c r="AM15" s="69">
        <v>1.0310660211217015</v>
      </c>
      <c r="AN15" s="69"/>
      <c r="AO15" s="69">
        <f t="shared" si="35"/>
        <v>-0.59064423213896955</v>
      </c>
      <c r="AP15" s="69">
        <f>'RD T1'!E130</f>
        <v>0.69480213987804607</v>
      </c>
      <c r="AQ15" s="69">
        <f t="shared" si="36"/>
        <v>0.10415790773907652</v>
      </c>
      <c r="AS15" t="str">
        <f t="shared" si="37"/>
        <v>32 Health and social care associate professionals</v>
      </c>
      <c r="AT15" s="69">
        <v>0.35909071831424832</v>
      </c>
      <c r="AU15" s="69">
        <v>0.36993969620478467</v>
      </c>
      <c r="AV15" s="69">
        <v>0.43911563349304228</v>
      </c>
      <c r="AW15" s="69">
        <v>0.64533411160921106</v>
      </c>
      <c r="AX15" s="69">
        <v>0.77873442025125972</v>
      </c>
      <c r="AY15" s="69"/>
      <c r="AZ15" s="69">
        <f t="shared" si="38"/>
        <v>0.33961878675821744</v>
      </c>
      <c r="BA15" s="69">
        <f>'RD T1'!E159</f>
        <v>0.38652578337143223</v>
      </c>
      <c r="BB15" s="69">
        <f t="shared" si="39"/>
        <v>0.72614457012964961</v>
      </c>
      <c r="BD15" t="str">
        <f t="shared" si="40"/>
        <v>32 Health and social care associate professionals</v>
      </c>
      <c r="BE15" s="69">
        <v>1.6270285396234863</v>
      </c>
      <c r="BF15" s="69">
        <v>1.8702368801621438</v>
      </c>
      <c r="BG15" s="69">
        <v>2.1157694017217059</v>
      </c>
      <c r="BH15" s="69">
        <v>3.614262904133076</v>
      </c>
      <c r="BI15" s="69">
        <v>4.5490182706300031</v>
      </c>
      <c r="BJ15" s="69"/>
      <c r="BK15" s="69">
        <f t="shared" si="41"/>
        <v>2.4332488689082972</v>
      </c>
      <c r="BL15" s="69">
        <f>'RD T1'!E188</f>
        <v>2.2596352886195405</v>
      </c>
      <c r="BM15" s="69">
        <f t="shared" si="42"/>
        <v>4.6928841575278373</v>
      </c>
      <c r="BO15" t="str">
        <f t="shared" si="43"/>
        <v>32 Health and social care associate professionals</v>
      </c>
      <c r="BP15" s="69">
        <v>1.3584138736806601</v>
      </c>
      <c r="BQ15" s="69">
        <v>1.4080676541739507</v>
      </c>
      <c r="BR15" s="69">
        <v>1.4991771253325286</v>
      </c>
      <c r="BS15" s="69">
        <v>2.121466727650994</v>
      </c>
      <c r="BT15" s="69">
        <v>1.8547847286394732</v>
      </c>
      <c r="BU15" s="69"/>
      <c r="BV15" s="69">
        <f t="shared" si="44"/>
        <v>0.35560760330694463</v>
      </c>
      <c r="BW15" s="69">
        <f>'RD T1'!E217</f>
        <v>0.98513334136551323</v>
      </c>
      <c r="BX15" s="69">
        <f t="shared" si="45"/>
        <v>1.3407409446724579</v>
      </c>
      <c r="BZ15" t="str">
        <f t="shared" si="46"/>
        <v>32 Health and social care associate professionals</v>
      </c>
      <c r="CA15" s="69">
        <v>0.52942540875920208</v>
      </c>
      <c r="CB15" s="69">
        <v>0.43198924671673411</v>
      </c>
      <c r="CC15" s="69">
        <v>0.40324860803968315</v>
      </c>
      <c r="CD15" s="69">
        <v>0.52269045189655239</v>
      </c>
      <c r="CE15" s="69">
        <v>0.28852963221492262</v>
      </c>
      <c r="CF15" s="69"/>
      <c r="CG15" s="69">
        <f t="shared" si="47"/>
        <v>-0.11471897582476054</v>
      </c>
      <c r="CH15" s="69">
        <f>'RD T1'!E246</f>
        <v>0.18066978799417696</v>
      </c>
      <c r="CI15" s="69">
        <f t="shared" si="48"/>
        <v>6.5950812169416423E-2</v>
      </c>
      <c r="CK15" t="str">
        <f t="shared" si="49"/>
        <v>32 Health and social care associate professionals</v>
      </c>
      <c r="CL15" s="69">
        <v>8.6571368872778526E-2</v>
      </c>
      <c r="CM15" s="69">
        <v>8.7901835806206419E-2</v>
      </c>
      <c r="CN15" s="69">
        <v>7.6496841916347633E-2</v>
      </c>
      <c r="CO15" s="69">
        <v>0.12031574397219814</v>
      </c>
      <c r="CP15" s="69">
        <v>0.13061818372796338</v>
      </c>
      <c r="CQ15" s="69"/>
      <c r="CR15" s="69">
        <f t="shared" si="50"/>
        <v>5.412134181161575E-2</v>
      </c>
      <c r="CS15" s="69">
        <f>'RD T1'!E275</f>
        <v>4.8298530822213408E-2</v>
      </c>
      <c r="CT15" s="69">
        <f t="shared" si="51"/>
        <v>0.10241987263382915</v>
      </c>
    </row>
    <row r="16" spans="1:98" x14ac:dyDescent="0.2">
      <c r="A16" s="10" t="str">
        <f>name!D12</f>
        <v>33 Protective service occupations</v>
      </c>
      <c r="B16" s="69">
        <v>1.1588689955715614E-2</v>
      </c>
      <c r="C16" s="69">
        <v>1.939593635253713E-2</v>
      </c>
      <c r="D16" s="69">
        <v>1.5428496300413246E-2</v>
      </c>
      <c r="E16" s="69">
        <v>1.6952618089892794E-2</v>
      </c>
      <c r="F16" s="69">
        <v>2.4009652055847531E-2</v>
      </c>
      <c r="G16" s="11"/>
      <c r="H16" s="69">
        <f t="shared" si="26"/>
        <v>8.5811557554342846E-3</v>
      </c>
      <c r="I16" s="69">
        <f>'RD T1'!E44</f>
        <v>7.8140261785244955E-3</v>
      </c>
      <c r="J16" s="69">
        <f t="shared" si="27"/>
        <v>1.639518193395878E-2</v>
      </c>
      <c r="L16" t="str">
        <f t="shared" si="28"/>
        <v>33 Protective service occupations</v>
      </c>
      <c r="M16" s="69">
        <v>0.20055298885822523</v>
      </c>
      <c r="N16" s="69">
        <v>0.328503501210684</v>
      </c>
      <c r="O16" s="69">
        <v>0.27163428406674356</v>
      </c>
      <c r="P16" s="69">
        <v>0.27597645573648211</v>
      </c>
      <c r="Q16" s="69">
        <v>0.40909116049830019</v>
      </c>
      <c r="R16" s="11"/>
      <c r="S16" s="69">
        <f t="shared" si="29"/>
        <v>0.13745687643155663</v>
      </c>
      <c r="T16" s="69">
        <f>'RD T1'!E73</f>
        <v>0.11542811001069588</v>
      </c>
      <c r="U16" s="69">
        <f t="shared" si="30"/>
        <v>0.25288498644225249</v>
      </c>
      <c r="W16" t="str">
        <f t="shared" si="31"/>
        <v>33 Protective service occupations</v>
      </c>
      <c r="X16" s="69">
        <v>1.311137783538366</v>
      </c>
      <c r="Y16" s="69">
        <v>1.4246794775491138</v>
      </c>
      <c r="Z16" s="69">
        <v>1.5717975147645868</v>
      </c>
      <c r="AA16" s="69">
        <v>1.4168718738976842</v>
      </c>
      <c r="AB16" s="69">
        <v>2.0029827799440079</v>
      </c>
      <c r="AC16" s="69"/>
      <c r="AD16" s="69">
        <f t="shared" si="32"/>
        <v>0.43118526517942102</v>
      </c>
      <c r="AE16" s="69">
        <f>'RD T1'!E102</f>
        <v>0.74252429629851746</v>
      </c>
      <c r="AF16" s="69">
        <f t="shared" si="33"/>
        <v>1.1737095614779385</v>
      </c>
      <c r="AH16" t="str">
        <f t="shared" si="34"/>
        <v>33 Protective service occupations</v>
      </c>
      <c r="AI16" s="69">
        <v>0.36318357718922939</v>
      </c>
      <c r="AJ16" s="69">
        <v>0.38065455992644165</v>
      </c>
      <c r="AK16" s="69">
        <v>0.41924702669697489</v>
      </c>
      <c r="AL16" s="69">
        <v>0.37759424461171109</v>
      </c>
      <c r="AM16" s="69">
        <v>0.49226913257421578</v>
      </c>
      <c r="AN16" s="69"/>
      <c r="AO16" s="69">
        <f t="shared" si="35"/>
        <v>7.3022105877240895E-2</v>
      </c>
      <c r="AP16" s="69">
        <f>'RD T1'!E131</f>
        <v>0.165953875120113</v>
      </c>
      <c r="AQ16" s="69">
        <f t="shared" si="36"/>
        <v>0.2389759809973539</v>
      </c>
      <c r="AS16" t="str">
        <f t="shared" si="37"/>
        <v>33 Protective service occupations</v>
      </c>
      <c r="AT16" s="69">
        <v>0.33529616851886035</v>
      </c>
      <c r="AU16" s="69">
        <v>0.31636221315058105</v>
      </c>
      <c r="AV16" s="69">
        <v>0.33792358210743867</v>
      </c>
      <c r="AW16" s="69">
        <v>0.26008603916025264</v>
      </c>
      <c r="AX16" s="69">
        <v>0.30444441844415299</v>
      </c>
      <c r="AY16" s="69"/>
      <c r="AZ16" s="69">
        <f t="shared" si="38"/>
        <v>-3.3479163663285683E-2</v>
      </c>
      <c r="BA16" s="69">
        <f>'RD T1'!E160</f>
        <v>0.12227993257562082</v>
      </c>
      <c r="BB16" s="69">
        <f t="shared" si="39"/>
        <v>8.880076891233514E-2</v>
      </c>
      <c r="BD16" t="str">
        <f t="shared" si="40"/>
        <v>33 Protective service occupations</v>
      </c>
      <c r="BE16" s="69">
        <v>1.5376858815803249</v>
      </c>
      <c r="BF16" s="69">
        <v>1.4337605911153022</v>
      </c>
      <c r="BG16" s="69">
        <v>1.77126767611653</v>
      </c>
      <c r="BH16" s="69">
        <v>1.1900795024048898</v>
      </c>
      <c r="BI16" s="69">
        <v>1.0597079102124518</v>
      </c>
      <c r="BJ16" s="69"/>
      <c r="BK16" s="69">
        <f t="shared" si="41"/>
        <v>-0.71155976590407821</v>
      </c>
      <c r="BL16" s="69">
        <f>'RD T1'!E189</f>
        <v>0.29948850577119296</v>
      </c>
      <c r="BM16" s="69">
        <f t="shared" si="42"/>
        <v>-0.41207126013288525</v>
      </c>
      <c r="BO16" t="str">
        <f t="shared" si="43"/>
        <v>33 Protective service occupations</v>
      </c>
      <c r="BP16" s="69">
        <v>1.7212127139172357</v>
      </c>
      <c r="BQ16" s="69">
        <v>1.7555346137040542</v>
      </c>
      <c r="BR16" s="69">
        <v>1.7732089170100205</v>
      </c>
      <c r="BS16" s="69">
        <v>1.3677293853019055</v>
      </c>
      <c r="BT16" s="69">
        <v>1.1811441689364202</v>
      </c>
      <c r="BU16" s="69"/>
      <c r="BV16" s="69">
        <f t="shared" si="44"/>
        <v>-0.59206474807360032</v>
      </c>
      <c r="BW16" s="69">
        <f>'RD T1'!E218</f>
        <v>0.37857856527085304</v>
      </c>
      <c r="BX16" s="69">
        <f t="shared" si="45"/>
        <v>-0.21348618280274728</v>
      </c>
      <c r="BZ16" t="str">
        <f t="shared" si="46"/>
        <v>33 Protective service occupations</v>
      </c>
      <c r="CA16" s="69">
        <v>0.72904303965314121</v>
      </c>
      <c r="CB16" s="69">
        <v>0.91671979204467535</v>
      </c>
      <c r="CC16" s="69">
        <v>0.76172072596832441</v>
      </c>
      <c r="CD16" s="69">
        <v>0.62993446559716681</v>
      </c>
      <c r="CE16" s="69">
        <v>0.39903734200289903</v>
      </c>
      <c r="CF16" s="69"/>
      <c r="CG16" s="69">
        <f t="shared" si="47"/>
        <v>-0.36268338396542538</v>
      </c>
      <c r="CH16" s="69">
        <f>'RD T1'!E247</f>
        <v>0.20198222769879393</v>
      </c>
      <c r="CI16" s="69">
        <f t="shared" si="48"/>
        <v>-0.16070115626663145</v>
      </c>
      <c r="CK16" t="str">
        <f t="shared" si="49"/>
        <v>33 Protective service occupations</v>
      </c>
      <c r="CL16" s="69">
        <v>0.14757510046954569</v>
      </c>
      <c r="CM16" s="69">
        <v>0.13332386168368873</v>
      </c>
      <c r="CN16" s="69">
        <v>0.11273499621728883</v>
      </c>
      <c r="CO16" s="69">
        <v>7.4700691813754133E-2</v>
      </c>
      <c r="CP16" s="69">
        <v>6.6115914124549216E-2</v>
      </c>
      <c r="CQ16" s="69"/>
      <c r="CR16" s="69">
        <f t="shared" si="50"/>
        <v>-4.6619082092739614E-2</v>
      </c>
      <c r="CS16" s="69">
        <f>'RD T1'!E276</f>
        <v>1.8064879509737876E-2</v>
      </c>
      <c r="CT16" s="69">
        <f t="shared" si="51"/>
        <v>-2.8554202583001738E-2</v>
      </c>
    </row>
    <row r="17" spans="1:98" x14ac:dyDescent="0.2">
      <c r="A17" s="10" t="str">
        <f>name!D13</f>
        <v>34 Culture, media and sports occupations</v>
      </c>
      <c r="B17" s="69">
        <v>6.3716693809075631E-2</v>
      </c>
      <c r="C17" s="69">
        <v>9.1159849338279225E-2</v>
      </c>
      <c r="D17" s="69">
        <v>9.393584855570794E-2</v>
      </c>
      <c r="E17" s="69">
        <v>9.050977940897105E-2</v>
      </c>
      <c r="F17" s="69">
        <v>0.10464963381578921</v>
      </c>
      <c r="G17" s="11"/>
      <c r="H17" s="69">
        <f t="shared" si="26"/>
        <v>1.0713785260081266E-2</v>
      </c>
      <c r="I17" s="69">
        <f>'RD T1'!E45</f>
        <v>5.7401656361539467E-2</v>
      </c>
      <c r="J17" s="69">
        <f t="shared" si="27"/>
        <v>6.8115441621620726E-2</v>
      </c>
      <c r="L17" t="str">
        <f t="shared" si="28"/>
        <v>34 Culture, media and sports occupations</v>
      </c>
      <c r="M17" s="69">
        <v>0.99370996414229218</v>
      </c>
      <c r="N17" s="69">
        <v>1.2417510185311349</v>
      </c>
      <c r="O17" s="69">
        <v>1.0338439191873678</v>
      </c>
      <c r="P17" s="69">
        <v>0.9772555809264476</v>
      </c>
      <c r="Q17" s="69">
        <v>1.1070560151589937</v>
      </c>
      <c r="R17" s="11"/>
      <c r="S17" s="69">
        <f t="shared" si="29"/>
        <v>7.3212095971625812E-2</v>
      </c>
      <c r="T17" s="69">
        <f>'RD T1'!E74</f>
        <v>0.6109418333241059</v>
      </c>
      <c r="U17" s="69">
        <f t="shared" si="30"/>
        <v>0.68415392929573171</v>
      </c>
      <c r="W17" t="str">
        <f t="shared" si="31"/>
        <v>34 Culture, media and sports occupations</v>
      </c>
      <c r="X17" s="69">
        <v>2.1854531014776941</v>
      </c>
      <c r="Y17" s="69">
        <v>2.1602322429981626</v>
      </c>
      <c r="Z17" s="69">
        <v>2.1050311039145502</v>
      </c>
      <c r="AA17" s="69">
        <v>1.8820769193922791</v>
      </c>
      <c r="AB17" s="69">
        <v>2.131649273695885</v>
      </c>
      <c r="AC17" s="69"/>
      <c r="AD17" s="69">
        <f t="shared" si="32"/>
        <v>2.6618169781334799E-2</v>
      </c>
      <c r="AE17" s="69">
        <f>'RD T1'!E103</f>
        <v>1.0142952220724497</v>
      </c>
      <c r="AF17" s="69">
        <f t="shared" si="33"/>
        <v>1.0409133918537845</v>
      </c>
      <c r="AH17" t="str">
        <f t="shared" si="34"/>
        <v>34 Culture, media and sports occupations</v>
      </c>
      <c r="AI17" s="69">
        <v>0.22839753040822078</v>
      </c>
      <c r="AJ17" s="69">
        <v>0.19674458572929462</v>
      </c>
      <c r="AK17" s="69">
        <v>0.28339150692906484</v>
      </c>
      <c r="AL17" s="69">
        <v>0.25709740877489373</v>
      </c>
      <c r="AM17" s="69">
        <v>0.34547105821151447</v>
      </c>
      <c r="AN17" s="69"/>
      <c r="AO17" s="69">
        <f t="shared" si="35"/>
        <v>6.207955128244963E-2</v>
      </c>
      <c r="AP17" s="69">
        <f>'RD T1'!E132</f>
        <v>0.14488376734068731</v>
      </c>
      <c r="AQ17" s="69">
        <f t="shared" si="36"/>
        <v>0.20696331862313694</v>
      </c>
      <c r="AS17" t="str">
        <f t="shared" si="37"/>
        <v>34 Culture, media and sports occupations</v>
      </c>
      <c r="AT17" s="69">
        <v>0.33237162719073221</v>
      </c>
      <c r="AU17" s="69">
        <v>0.31147319478117624</v>
      </c>
      <c r="AV17" s="69">
        <v>0.3228751824084693</v>
      </c>
      <c r="AW17" s="69">
        <v>0.29326988759917472</v>
      </c>
      <c r="AX17" s="69">
        <v>0.34644757779187013</v>
      </c>
      <c r="AY17" s="69"/>
      <c r="AZ17" s="69">
        <f t="shared" si="38"/>
        <v>2.3572395383400835E-2</v>
      </c>
      <c r="BA17" s="69">
        <f>'RD T1'!E161</f>
        <v>0.15379074798695491</v>
      </c>
      <c r="BB17" s="69">
        <f t="shared" si="39"/>
        <v>0.17736314337035575</v>
      </c>
      <c r="BD17" t="str">
        <f t="shared" si="40"/>
        <v>34 Culture, media and sports occupations</v>
      </c>
      <c r="BE17" s="69">
        <v>1.0135919296848961</v>
      </c>
      <c r="BF17" s="69">
        <v>1.0412521621640562</v>
      </c>
      <c r="BG17" s="69">
        <v>1.0662458757776048</v>
      </c>
      <c r="BH17" s="69">
        <v>0.81603699863601065</v>
      </c>
      <c r="BI17" s="69">
        <v>0.94507015521149107</v>
      </c>
      <c r="BJ17" s="69"/>
      <c r="BK17" s="69">
        <f t="shared" si="41"/>
        <v>-0.1211757205661137</v>
      </c>
      <c r="BL17" s="69">
        <f>'RD T1'!E190</f>
        <v>0.35966218134292238</v>
      </c>
      <c r="BM17" s="69">
        <f t="shared" si="42"/>
        <v>0.23848646077680868</v>
      </c>
      <c r="BO17" t="str">
        <f t="shared" si="43"/>
        <v>34 Culture, media and sports occupations</v>
      </c>
      <c r="BP17" s="69">
        <v>0.59062464568867867</v>
      </c>
      <c r="BQ17" s="69">
        <v>0.51587326044003412</v>
      </c>
      <c r="BR17" s="69">
        <v>0.40796208792279831</v>
      </c>
      <c r="BS17" s="69">
        <v>0.29829745031392113</v>
      </c>
      <c r="BT17" s="69">
        <v>0.1898288654608529</v>
      </c>
      <c r="BU17" s="69"/>
      <c r="BV17" s="69">
        <f t="shared" si="44"/>
        <v>-0.21813322246194541</v>
      </c>
      <c r="BW17" s="69">
        <f>'RD T1'!E219</f>
        <v>0.10371252241390128</v>
      </c>
      <c r="BX17" s="69">
        <f t="shared" si="45"/>
        <v>-0.11442070004804414</v>
      </c>
      <c r="BZ17" t="str">
        <f t="shared" si="46"/>
        <v>34 Culture, media and sports occupations</v>
      </c>
      <c r="CA17" s="69">
        <v>0.36546723549451632</v>
      </c>
      <c r="CB17" s="69">
        <v>0.39642577888519442</v>
      </c>
      <c r="CC17" s="69">
        <v>0.30007204449731861</v>
      </c>
      <c r="CD17" s="69">
        <v>0.19522485544317811</v>
      </c>
      <c r="CE17" s="69">
        <v>9.3819686476287814E-2</v>
      </c>
      <c r="CF17" s="69"/>
      <c r="CG17" s="69">
        <f t="shared" si="47"/>
        <v>-0.20625235802103081</v>
      </c>
      <c r="CH17" s="69">
        <f>'RD T1'!E248</f>
        <v>5.8693211206162985E-2</v>
      </c>
      <c r="CI17" s="69">
        <f t="shared" si="48"/>
        <v>-0.14755914681486781</v>
      </c>
      <c r="CK17" t="str">
        <f t="shared" si="49"/>
        <v>34 Culture, media and sports occupations</v>
      </c>
      <c r="CL17" s="69">
        <v>0.12328299977230785</v>
      </c>
      <c r="CM17" s="69">
        <v>0.15819675060512919</v>
      </c>
      <c r="CN17" s="69">
        <v>0.13008819784538678</v>
      </c>
      <c r="CO17" s="69">
        <v>0.12153277591172447</v>
      </c>
      <c r="CP17" s="69">
        <v>0.18105853878298467</v>
      </c>
      <c r="CQ17" s="69"/>
      <c r="CR17" s="69">
        <f t="shared" si="50"/>
        <v>5.0970340937597891E-2</v>
      </c>
      <c r="CS17" s="69">
        <f>'RD T1'!E277</f>
        <v>5.08804483406664E-2</v>
      </c>
      <c r="CT17" s="69">
        <f t="shared" si="51"/>
        <v>0.1018507892782643</v>
      </c>
    </row>
    <row r="18" spans="1:98" x14ac:dyDescent="0.2">
      <c r="A18" s="10" t="str">
        <f>name!D14</f>
        <v>35 Business and public service associate professionals</v>
      </c>
      <c r="B18" s="69">
        <v>0.18349838606406546</v>
      </c>
      <c r="C18" s="69">
        <v>0.25187960432603285</v>
      </c>
      <c r="D18" s="69">
        <v>0.20541754668626344</v>
      </c>
      <c r="E18" s="69">
        <v>0.24498360995512328</v>
      </c>
      <c r="F18" s="69">
        <v>0.31875623380755852</v>
      </c>
      <c r="G18" s="11"/>
      <c r="H18" s="69">
        <f t="shared" si="26"/>
        <v>0.11333868712129508</v>
      </c>
      <c r="I18" s="69">
        <f>'RD T1'!E46</f>
        <v>0.13825119834019256</v>
      </c>
      <c r="J18" s="69">
        <f t="shared" si="27"/>
        <v>0.25158988546148764</v>
      </c>
      <c r="L18" t="str">
        <f t="shared" si="28"/>
        <v>35 Business and public service associate professionals</v>
      </c>
      <c r="M18" s="69">
        <v>2.0793073293557573</v>
      </c>
      <c r="N18" s="69">
        <v>2.8505815137002672</v>
      </c>
      <c r="O18" s="69">
        <v>2.4355362236459297</v>
      </c>
      <c r="P18" s="69">
        <v>2.7475350404366994</v>
      </c>
      <c r="Q18" s="69">
        <v>3.2638053291777211</v>
      </c>
      <c r="R18" s="11"/>
      <c r="S18" s="69">
        <f t="shared" si="29"/>
        <v>0.82826910553179145</v>
      </c>
      <c r="T18" s="69">
        <f>'RD T1'!E75</f>
        <v>1.5751678887150065</v>
      </c>
      <c r="U18" s="69">
        <f t="shared" si="30"/>
        <v>2.4034369942467979</v>
      </c>
      <c r="W18" t="str">
        <f t="shared" si="31"/>
        <v>35 Business and public service associate professionals</v>
      </c>
      <c r="X18" s="69">
        <v>4.9369291264565849</v>
      </c>
      <c r="Y18" s="69">
        <v>4.7785484722205362</v>
      </c>
      <c r="Z18" s="69">
        <v>5.1998729869408145</v>
      </c>
      <c r="AA18" s="69">
        <v>5.4294264536214767</v>
      </c>
      <c r="AB18" s="69">
        <v>6.2014849469418341</v>
      </c>
      <c r="AC18" s="69"/>
      <c r="AD18" s="69">
        <f t="shared" si="32"/>
        <v>1.0016119600010196</v>
      </c>
      <c r="AE18" s="69">
        <f>'RD T1'!E104</f>
        <v>2.9568697172464087</v>
      </c>
      <c r="AF18" s="69">
        <f t="shared" si="33"/>
        <v>3.9584816772474283</v>
      </c>
      <c r="AH18" t="str">
        <f t="shared" si="34"/>
        <v>35 Business and public service associate professionals</v>
      </c>
      <c r="AI18" s="69">
        <v>1.4878634255564986</v>
      </c>
      <c r="AJ18" s="69">
        <v>1.4109960895099463</v>
      </c>
      <c r="AK18" s="69">
        <v>1.5936496068317805</v>
      </c>
      <c r="AL18" s="69">
        <v>1.6400273813434831</v>
      </c>
      <c r="AM18" s="69">
        <v>1.8918773523879937</v>
      </c>
      <c r="AN18" s="69"/>
      <c r="AO18" s="69">
        <f t="shared" si="35"/>
        <v>0.29822774555621323</v>
      </c>
      <c r="AP18" s="69">
        <f>'RD T1'!E133</f>
        <v>0.84327593608600093</v>
      </c>
      <c r="AQ18" s="69">
        <f t="shared" si="36"/>
        <v>1.1415036816422142</v>
      </c>
      <c r="AS18" t="str">
        <f t="shared" si="37"/>
        <v>35 Business and public service associate professionals</v>
      </c>
      <c r="AT18" s="69">
        <v>1.2509602981209318</v>
      </c>
      <c r="AU18" s="69">
        <v>1.1661476987654646</v>
      </c>
      <c r="AV18" s="69">
        <v>1.3134511251716543</v>
      </c>
      <c r="AW18" s="69">
        <v>1.3618755593927998</v>
      </c>
      <c r="AX18" s="69">
        <v>1.5941330198634471</v>
      </c>
      <c r="AY18" s="69"/>
      <c r="AZ18" s="69">
        <f t="shared" si="38"/>
        <v>0.28068189469179283</v>
      </c>
      <c r="BA18" s="69">
        <f>'RD T1'!E162</f>
        <v>0.70181785550597209</v>
      </c>
      <c r="BB18" s="69">
        <f t="shared" si="39"/>
        <v>0.98249975019776492</v>
      </c>
      <c r="BD18" t="str">
        <f t="shared" si="40"/>
        <v>35 Business and public service associate professionals</v>
      </c>
      <c r="BE18" s="69">
        <v>4.7241376589687993</v>
      </c>
      <c r="BF18" s="69">
        <v>4.6156342013484837</v>
      </c>
      <c r="BG18" s="69">
        <v>5.6053202587736308</v>
      </c>
      <c r="BH18" s="69">
        <v>5.1130897938253907</v>
      </c>
      <c r="BI18" s="69">
        <v>5.2760141523598687</v>
      </c>
      <c r="BJ18" s="69"/>
      <c r="BK18" s="69">
        <f t="shared" si="41"/>
        <v>-0.32930610641376212</v>
      </c>
      <c r="BL18" s="69">
        <f>'RD T1'!E191</f>
        <v>2.2206802345628902</v>
      </c>
      <c r="BM18" s="69">
        <f t="shared" si="42"/>
        <v>1.8913741281491281</v>
      </c>
      <c r="BO18" t="str">
        <f t="shared" si="43"/>
        <v>35 Business and public service associate professionals</v>
      </c>
      <c r="BP18" s="69">
        <v>3.6566888154257851</v>
      </c>
      <c r="BQ18" s="69">
        <v>3.5233725795062325</v>
      </c>
      <c r="BR18" s="69">
        <v>3.7677612230480557</v>
      </c>
      <c r="BS18" s="69">
        <v>3.4920329380043951</v>
      </c>
      <c r="BT18" s="69">
        <v>3.2724182926395073</v>
      </c>
      <c r="BU18" s="69"/>
      <c r="BV18" s="69">
        <f t="shared" si="44"/>
        <v>-0.49534293040854838</v>
      </c>
      <c r="BW18" s="69">
        <f>'RD T1'!E220</f>
        <v>1.3068002888764716</v>
      </c>
      <c r="BX18" s="69">
        <f t="shared" si="45"/>
        <v>0.81145735846792322</v>
      </c>
      <c r="BZ18" t="str">
        <f t="shared" si="46"/>
        <v>35 Business and public service associate professionals</v>
      </c>
      <c r="CA18" s="69">
        <v>1.7397009364457394</v>
      </c>
      <c r="CB18" s="69">
        <v>1.9715708635836262</v>
      </c>
      <c r="CC18" s="69">
        <v>1.6629960904236489</v>
      </c>
      <c r="CD18" s="69">
        <v>1.4701792717432842</v>
      </c>
      <c r="CE18" s="69">
        <v>0.88688408869043278</v>
      </c>
      <c r="CF18" s="69"/>
      <c r="CG18" s="69">
        <f t="shared" si="47"/>
        <v>-0.77611200173321615</v>
      </c>
      <c r="CH18" s="69">
        <f>'RD T1'!E249</f>
        <v>0.45497669855507378</v>
      </c>
      <c r="CI18" s="69">
        <f t="shared" si="48"/>
        <v>-0.32113530317814237</v>
      </c>
      <c r="CK18" t="str">
        <f t="shared" si="49"/>
        <v>35 Business and public service associate professionals</v>
      </c>
      <c r="CL18" s="69">
        <v>0.51626310642675377</v>
      </c>
      <c r="CM18" s="69">
        <v>0.52505209604278846</v>
      </c>
      <c r="CN18" s="69">
        <v>0.41205949742621933</v>
      </c>
      <c r="CO18" s="69">
        <v>0.3802516906497409</v>
      </c>
      <c r="CP18" s="69">
        <v>0.38967539752330882</v>
      </c>
      <c r="CQ18" s="69"/>
      <c r="CR18" s="69">
        <f t="shared" si="50"/>
        <v>-2.2384099902910515E-2</v>
      </c>
      <c r="CS18" s="69">
        <f>'RD T1'!E278</f>
        <v>0.14028173345647063</v>
      </c>
      <c r="CT18" s="69">
        <f t="shared" si="51"/>
        <v>0.11789763355356012</v>
      </c>
    </row>
    <row r="19" spans="1:98" x14ac:dyDescent="0.2">
      <c r="A19" s="10" t="str">
        <f>name!D15</f>
        <v>41 Administrative occupations</v>
      </c>
      <c r="B19" s="69">
        <v>0.20533941388041099</v>
      </c>
      <c r="C19" s="69">
        <v>0.25170518004670384</v>
      </c>
      <c r="D19" s="69">
        <v>0.20992598424477443</v>
      </c>
      <c r="E19" s="69">
        <v>0.25366939054682708</v>
      </c>
      <c r="F19" s="69">
        <v>0.31551282095973143</v>
      </c>
      <c r="G19" s="11"/>
      <c r="H19" s="69">
        <f t="shared" si="26"/>
        <v>0.105586836714957</v>
      </c>
      <c r="I19" s="69">
        <f>'RD T1'!E47</f>
        <v>0.15059873479408051</v>
      </c>
      <c r="J19" s="69">
        <f t="shared" si="27"/>
        <v>0.25618557150903754</v>
      </c>
      <c r="L19" t="str">
        <f t="shared" si="28"/>
        <v>41 Administrative occupations</v>
      </c>
      <c r="M19" s="69">
        <v>2.1738816351202757</v>
      </c>
      <c r="N19" s="69">
        <v>2.7869498178084058</v>
      </c>
      <c r="O19" s="69">
        <v>2.3354815762406451</v>
      </c>
      <c r="P19" s="69">
        <v>2.9138945018850277</v>
      </c>
      <c r="Q19" s="69">
        <v>3.552914941129528</v>
      </c>
      <c r="R19" s="11"/>
      <c r="S19" s="69">
        <f t="shared" si="29"/>
        <v>1.2174333648888829</v>
      </c>
      <c r="T19" s="69">
        <f>'RD T1'!E76</f>
        <v>1.8273190356308073</v>
      </c>
      <c r="U19" s="69">
        <f t="shared" si="30"/>
        <v>3.0447524005196902</v>
      </c>
      <c r="W19" t="str">
        <f t="shared" si="31"/>
        <v>41 Administrative occupations</v>
      </c>
      <c r="X19" s="69">
        <v>7.7284670947680549</v>
      </c>
      <c r="Y19" s="69">
        <v>7.3435490272900106</v>
      </c>
      <c r="Z19" s="69">
        <v>8.1703174044609916</v>
      </c>
      <c r="AA19" s="69">
        <v>9.6430954675691751</v>
      </c>
      <c r="AB19" s="69">
        <v>11.780954942010693</v>
      </c>
      <c r="AC19" s="69"/>
      <c r="AD19" s="69">
        <f t="shared" si="32"/>
        <v>3.6106375375497013</v>
      </c>
      <c r="AE19" s="69">
        <f>'RD T1'!E105</f>
        <v>5.9729501243620708</v>
      </c>
      <c r="AF19" s="69">
        <f t="shared" si="33"/>
        <v>9.5835876619117712</v>
      </c>
      <c r="AH19" t="str">
        <f t="shared" si="34"/>
        <v>41 Administrative occupations</v>
      </c>
      <c r="AI19" s="69">
        <v>2.82752378907202</v>
      </c>
      <c r="AJ19" s="69">
        <v>2.8400331624331865</v>
      </c>
      <c r="AK19" s="69">
        <v>3.1548017631321628</v>
      </c>
      <c r="AL19" s="69">
        <v>3.5073541258677414</v>
      </c>
      <c r="AM19" s="69">
        <v>4.2330497410308023</v>
      </c>
      <c r="AN19" s="69"/>
      <c r="AO19" s="69">
        <f t="shared" si="35"/>
        <v>1.0782479778986396</v>
      </c>
      <c r="AP19" s="69">
        <f>'RD T1'!E134</f>
        <v>2.2529685925276577</v>
      </c>
      <c r="AQ19" s="69">
        <f t="shared" si="36"/>
        <v>3.3312165704262973</v>
      </c>
      <c r="AS19" t="str">
        <f t="shared" si="37"/>
        <v>41 Administrative occupations</v>
      </c>
      <c r="AT19" s="69">
        <v>2.6738908770449696</v>
      </c>
      <c r="AU19" s="69">
        <v>2.5362752350816757</v>
      </c>
      <c r="AV19" s="69">
        <v>2.8740149631790741</v>
      </c>
      <c r="AW19" s="69">
        <v>3.1361040149119992</v>
      </c>
      <c r="AX19" s="69">
        <v>3.738585932669209</v>
      </c>
      <c r="AY19" s="69"/>
      <c r="AZ19" s="69">
        <f t="shared" si="38"/>
        <v>0.8645709694901349</v>
      </c>
      <c r="BA19" s="69">
        <f>'RD T1'!E163</f>
        <v>1.9255389157053115</v>
      </c>
      <c r="BB19" s="69">
        <f t="shared" si="39"/>
        <v>2.7901098851954464</v>
      </c>
      <c r="BD19" t="str">
        <f t="shared" si="40"/>
        <v>41 Administrative occupations</v>
      </c>
      <c r="BE19" s="69">
        <v>10.121633109816257</v>
      </c>
      <c r="BF19" s="69">
        <v>9.4591685406649013</v>
      </c>
      <c r="BG19" s="69">
        <v>10.755348617728213</v>
      </c>
      <c r="BH19" s="69">
        <v>10.69968764610898</v>
      </c>
      <c r="BI19" s="69">
        <v>10.121661507887744</v>
      </c>
      <c r="BJ19" s="69"/>
      <c r="BK19" s="69">
        <f t="shared" si="41"/>
        <v>-0.63368710984046928</v>
      </c>
      <c r="BL19" s="69">
        <f>'RD T1'!E192</f>
        <v>5.0862164873731581</v>
      </c>
      <c r="BM19" s="69">
        <f t="shared" si="42"/>
        <v>4.4525293775326888</v>
      </c>
      <c r="BO19" t="str">
        <f t="shared" si="43"/>
        <v>41 Administrative occupations</v>
      </c>
      <c r="BP19" s="69">
        <v>12.115672061517394</v>
      </c>
      <c r="BQ19" s="69">
        <v>10.830906765017636</v>
      </c>
      <c r="BR19" s="69">
        <v>11.251761870190732</v>
      </c>
      <c r="BS19" s="69">
        <v>10.471217668623895</v>
      </c>
      <c r="BT19" s="69">
        <v>8.0421977186549807</v>
      </c>
      <c r="BU19" s="69"/>
      <c r="BV19" s="69">
        <f t="shared" si="44"/>
        <v>-3.2095641515357514</v>
      </c>
      <c r="BW19" s="69">
        <f>'RD T1'!E221</f>
        <v>4.000993994093883</v>
      </c>
      <c r="BX19" s="69">
        <f t="shared" si="45"/>
        <v>0.79142984255813165</v>
      </c>
      <c r="BZ19" t="str">
        <f t="shared" si="46"/>
        <v>41 Administrative occupations</v>
      </c>
      <c r="CA19" s="69">
        <v>5.7938998716386445</v>
      </c>
      <c r="CB19" s="69">
        <v>4.5222498386012706</v>
      </c>
      <c r="CC19" s="69">
        <v>4.0702742853697043</v>
      </c>
      <c r="CD19" s="69">
        <v>3.1263705161646422</v>
      </c>
      <c r="CE19" s="69">
        <v>1.1163552594879667</v>
      </c>
      <c r="CF19" s="69"/>
      <c r="CG19" s="69">
        <f t="shared" si="47"/>
        <v>-2.9539190258817376</v>
      </c>
      <c r="CH19" s="69">
        <f>'RD T1'!E250</f>
        <v>0.89860998529862091</v>
      </c>
      <c r="CI19" s="69">
        <f t="shared" si="48"/>
        <v>-2.0553090405831167</v>
      </c>
      <c r="CK19" t="str">
        <f t="shared" si="49"/>
        <v>41 Administrative occupations</v>
      </c>
      <c r="CL19" s="69">
        <v>1.9410251082357943</v>
      </c>
      <c r="CM19" s="69">
        <v>1.5567134520441577</v>
      </c>
      <c r="CN19" s="69">
        <v>1.2339920455082642</v>
      </c>
      <c r="CO19" s="69">
        <v>1.2563704119248489</v>
      </c>
      <c r="CP19" s="69">
        <v>1.1182417978099783</v>
      </c>
      <c r="CQ19" s="69"/>
      <c r="CR19" s="69">
        <f t="shared" si="50"/>
        <v>-0.1157502476982859</v>
      </c>
      <c r="CS19" s="69">
        <f>'RD T1'!E279</f>
        <v>0.42765286187202606</v>
      </c>
      <c r="CT19" s="69">
        <f t="shared" si="51"/>
        <v>0.31190261417374016</v>
      </c>
    </row>
    <row r="20" spans="1:98" x14ac:dyDescent="0.2">
      <c r="A20" s="10" t="str">
        <f>name!D16</f>
        <v>42 Secretarial and related occupations</v>
      </c>
      <c r="B20" s="69">
        <v>1.0410874996424921E-2</v>
      </c>
      <c r="C20" s="69">
        <v>1.3647913757951644E-2</v>
      </c>
      <c r="D20" s="69">
        <v>1.2074250432811323E-2</v>
      </c>
      <c r="E20" s="69">
        <v>1.7711266172803782E-2</v>
      </c>
      <c r="F20" s="69">
        <v>2.6124764786815177E-2</v>
      </c>
      <c r="G20" s="11"/>
      <c r="H20" s="69">
        <f t="shared" si="26"/>
        <v>1.4050514354003854E-2</v>
      </c>
      <c r="I20" s="69">
        <f>'RD T1'!E48</f>
        <v>1.3629406586907389E-2</v>
      </c>
      <c r="J20" s="69">
        <f t="shared" si="27"/>
        <v>2.7679920940911242E-2</v>
      </c>
      <c r="L20" t="str">
        <f t="shared" si="28"/>
        <v>42 Secretarial and related occupations</v>
      </c>
      <c r="M20" s="69">
        <v>0.32567467225232793</v>
      </c>
      <c r="N20" s="69">
        <v>0.39139311744658639</v>
      </c>
      <c r="O20" s="69">
        <v>0.32507193645881743</v>
      </c>
      <c r="P20" s="69">
        <v>0.42338383417233189</v>
      </c>
      <c r="Q20" s="69">
        <v>0.47642429885477322</v>
      </c>
      <c r="R20" s="11"/>
      <c r="S20" s="69">
        <f t="shared" si="29"/>
        <v>0.15135236239595579</v>
      </c>
      <c r="T20" s="69">
        <f>'RD T1'!E77</f>
        <v>0.28360132400503107</v>
      </c>
      <c r="U20" s="69">
        <f t="shared" si="30"/>
        <v>0.43495368640098686</v>
      </c>
      <c r="W20" t="str">
        <f t="shared" si="31"/>
        <v>42 Secretarial and related occupations</v>
      </c>
      <c r="X20" s="69">
        <v>1.1470605233715554</v>
      </c>
      <c r="Y20" s="69">
        <v>1.1218839824057596</v>
      </c>
      <c r="Z20" s="69">
        <v>1.2303392026344988</v>
      </c>
      <c r="AA20" s="69">
        <v>1.5289704836293463</v>
      </c>
      <c r="AB20" s="69">
        <v>2.5610854395021683</v>
      </c>
      <c r="AC20" s="69"/>
      <c r="AD20" s="69">
        <f t="shared" si="32"/>
        <v>1.3307462368676695</v>
      </c>
      <c r="AE20" s="69">
        <f>'RD T1'!E106</f>
        <v>1.1098935496274001</v>
      </c>
      <c r="AF20" s="69">
        <f t="shared" si="33"/>
        <v>2.4406397864950695</v>
      </c>
      <c r="AH20" t="str">
        <f t="shared" si="34"/>
        <v>42 Secretarial and related occupations</v>
      </c>
      <c r="AI20" s="69">
        <v>0.50706820162420718</v>
      </c>
      <c r="AJ20" s="69">
        <v>0.47982678736405265</v>
      </c>
      <c r="AK20" s="69">
        <v>0.53872327364051331</v>
      </c>
      <c r="AL20" s="69">
        <v>0.58185906964192124</v>
      </c>
      <c r="AM20" s="69">
        <v>0.57874145908308405</v>
      </c>
      <c r="AN20" s="69"/>
      <c r="AO20" s="69">
        <f t="shared" si="35"/>
        <v>4.0018185442570742E-2</v>
      </c>
      <c r="AP20" s="69">
        <f>'RD T1'!E135</f>
        <v>0.36215743999438954</v>
      </c>
      <c r="AQ20" s="69">
        <f t="shared" si="36"/>
        <v>0.40217562543696028</v>
      </c>
      <c r="AS20" t="str">
        <f t="shared" si="37"/>
        <v>42 Secretarial and related occupations</v>
      </c>
      <c r="AT20" s="69">
        <v>0.44865285222847229</v>
      </c>
      <c r="AU20" s="69">
        <v>0.41367114193833948</v>
      </c>
      <c r="AV20" s="69">
        <v>0.45459214296664313</v>
      </c>
      <c r="AW20" s="69">
        <v>0.50527058912096212</v>
      </c>
      <c r="AX20" s="69">
        <v>0.6885807724920775</v>
      </c>
      <c r="AY20" s="69"/>
      <c r="AZ20" s="69">
        <f t="shared" si="38"/>
        <v>0.23398862952543437</v>
      </c>
      <c r="BA20" s="69">
        <f>'RD T1'!E164</f>
        <v>0.31445844022668124</v>
      </c>
      <c r="BB20" s="69">
        <f t="shared" si="39"/>
        <v>0.54844706975211555</v>
      </c>
      <c r="BD20" t="str">
        <f t="shared" si="40"/>
        <v>42 Secretarial and related occupations</v>
      </c>
      <c r="BE20" s="69">
        <v>1.9346742925213314</v>
      </c>
      <c r="BF20" s="69">
        <v>1.8180082458185172</v>
      </c>
      <c r="BG20" s="69">
        <v>1.8659073895896934</v>
      </c>
      <c r="BH20" s="69">
        <v>2.1090432618450836</v>
      </c>
      <c r="BI20" s="69">
        <v>1.3638974870980873</v>
      </c>
      <c r="BJ20" s="69"/>
      <c r="BK20" s="69">
        <f t="shared" si="41"/>
        <v>-0.50200990249160604</v>
      </c>
      <c r="BL20" s="69">
        <f>'RD T1'!E193</f>
        <v>1.0051110487057382</v>
      </c>
      <c r="BM20" s="69">
        <f t="shared" si="42"/>
        <v>0.50310114621413216</v>
      </c>
      <c r="BO20" t="str">
        <f t="shared" si="43"/>
        <v>42 Secretarial and related occupations</v>
      </c>
      <c r="BP20" s="69">
        <v>2.4005655327313389</v>
      </c>
      <c r="BQ20" s="69">
        <v>1.8392601960371744</v>
      </c>
      <c r="BR20" s="69">
        <v>1.8446167496453179</v>
      </c>
      <c r="BS20" s="69">
        <v>1.2281481865782415</v>
      </c>
      <c r="BT20" s="69">
        <v>0.29099193801837558</v>
      </c>
      <c r="BU20" s="69"/>
      <c r="BV20" s="69">
        <f t="shared" si="44"/>
        <v>-1.5536248116269422</v>
      </c>
      <c r="BW20" s="69">
        <f>'RD T1'!E222</f>
        <v>0.42112174564230526</v>
      </c>
      <c r="BX20" s="69">
        <f t="shared" si="45"/>
        <v>-1.1325030659846369</v>
      </c>
      <c r="BZ20" t="str">
        <f t="shared" si="46"/>
        <v>42 Secretarial and related occupations</v>
      </c>
      <c r="CA20" s="69">
        <v>2.2031071617844478</v>
      </c>
      <c r="CB20" s="69">
        <v>1.5762238537055802</v>
      </c>
      <c r="CC20" s="69">
        <v>1.5905798416675523</v>
      </c>
      <c r="CD20" s="69">
        <v>1.0234780605788683</v>
      </c>
      <c r="CE20" s="69">
        <v>0.2257705019814385</v>
      </c>
      <c r="CF20" s="69"/>
      <c r="CG20" s="69">
        <f t="shared" si="47"/>
        <v>-1.3648093396861138</v>
      </c>
      <c r="CH20" s="69">
        <f>'RD T1'!E251</f>
        <v>0.32801274248347306</v>
      </c>
      <c r="CI20" s="69">
        <f t="shared" si="48"/>
        <v>-1.0367965972026407</v>
      </c>
      <c r="CK20" t="str">
        <f t="shared" si="49"/>
        <v>42 Secretarial and related occupations</v>
      </c>
      <c r="CL20" s="69">
        <v>0.72707912257613438</v>
      </c>
      <c r="CM20" s="69">
        <v>0.64994567498316247</v>
      </c>
      <c r="CN20" s="69">
        <v>0.47362482994505722</v>
      </c>
      <c r="CO20" s="69">
        <v>0.58968859302917331</v>
      </c>
      <c r="CP20" s="69">
        <v>0.45904853808475865</v>
      </c>
      <c r="CQ20" s="69"/>
      <c r="CR20" s="69">
        <f t="shared" si="50"/>
        <v>-1.4576291860298574E-2</v>
      </c>
      <c r="CS20" s="69">
        <f>'RD T1'!E280</f>
        <v>0.2484814108271447</v>
      </c>
      <c r="CT20" s="69">
        <f t="shared" si="51"/>
        <v>0.23390511896684613</v>
      </c>
    </row>
    <row r="21" spans="1:98" x14ac:dyDescent="0.2">
      <c r="A21" s="10" t="str">
        <f>name!D17</f>
        <v>51 Skilled agricultural and related trades</v>
      </c>
      <c r="B21" s="69">
        <v>2.3358940155822848E-3</v>
      </c>
      <c r="C21" s="69">
        <v>4.9534473455763103E-3</v>
      </c>
      <c r="D21" s="69">
        <v>7.5901355714584166E-3</v>
      </c>
      <c r="E21" s="69">
        <v>8.1829158417760766E-3</v>
      </c>
      <c r="F21" s="69">
        <v>1.0000936443335566E-2</v>
      </c>
      <c r="G21" s="11"/>
      <c r="H21" s="69">
        <f t="shared" si="26"/>
        <v>2.4108008718771497E-3</v>
      </c>
      <c r="I21" s="69">
        <f>'RD T1'!E49</f>
        <v>5.9889034296060463E-3</v>
      </c>
      <c r="J21" s="69">
        <f t="shared" si="27"/>
        <v>8.3997043014831969E-3</v>
      </c>
      <c r="L21" t="str">
        <f t="shared" si="28"/>
        <v>51 Skilled agricultural and related trades</v>
      </c>
      <c r="M21" s="69">
        <v>4.3612152030123676E-2</v>
      </c>
      <c r="N21" s="69">
        <v>4.5801717017295712E-2</v>
      </c>
      <c r="O21" s="69">
        <v>4.443817735236124E-2</v>
      </c>
      <c r="P21" s="69">
        <v>4.6682703765421135E-2</v>
      </c>
      <c r="Q21" s="69">
        <v>6.23491795555575E-2</v>
      </c>
      <c r="R21" s="11"/>
      <c r="S21" s="69">
        <f t="shared" si="29"/>
        <v>1.7911002203196261E-2</v>
      </c>
      <c r="T21" s="69">
        <f>'RD T1'!E78</f>
        <v>3.0802625911980262E-2</v>
      </c>
      <c r="U21" s="69">
        <f t="shared" si="30"/>
        <v>4.8713628115176523E-2</v>
      </c>
      <c r="W21" t="str">
        <f t="shared" si="31"/>
        <v>51 Skilled agricultural and related trades</v>
      </c>
      <c r="X21" s="69">
        <v>0.43135469958478023</v>
      </c>
      <c r="Y21" s="69">
        <v>0.32402382541447244</v>
      </c>
      <c r="Z21" s="69">
        <v>0.40513952390525071</v>
      </c>
      <c r="AA21" s="69">
        <v>0.45919703352475533</v>
      </c>
      <c r="AB21" s="69">
        <v>0.61794079712544525</v>
      </c>
      <c r="AC21" s="69"/>
      <c r="AD21" s="69">
        <f t="shared" si="32"/>
        <v>0.21280127322019454</v>
      </c>
      <c r="AE21" s="69">
        <f>'RD T1'!E107</f>
        <v>0.35613987178001771</v>
      </c>
      <c r="AF21" s="69">
        <f t="shared" si="33"/>
        <v>0.5689411450002122</v>
      </c>
      <c r="AH21" t="str">
        <f t="shared" si="34"/>
        <v>51 Skilled agricultural and related trades</v>
      </c>
      <c r="AI21" s="69">
        <v>0.2478460041725748</v>
      </c>
      <c r="AJ21" s="69">
        <v>0.21673522363861553</v>
      </c>
      <c r="AK21" s="69">
        <v>0.24056997948172151</v>
      </c>
      <c r="AL21" s="69">
        <v>0.25965582663514825</v>
      </c>
      <c r="AM21" s="69">
        <v>0.31379170938697987</v>
      </c>
      <c r="AN21" s="69"/>
      <c r="AO21" s="69">
        <f t="shared" si="35"/>
        <v>7.3221729905258354E-2</v>
      </c>
      <c r="AP21" s="69">
        <f>'RD T1'!E136</f>
        <v>0.19571578951483309</v>
      </c>
      <c r="AQ21" s="69">
        <f t="shared" si="36"/>
        <v>0.26893751942009148</v>
      </c>
      <c r="AS21" t="str">
        <f t="shared" si="37"/>
        <v>51 Skilled agricultural and related trades</v>
      </c>
      <c r="AT21" s="69">
        <v>0.3352816426506724</v>
      </c>
      <c r="AU21" s="69">
        <v>0.26803146318658494</v>
      </c>
      <c r="AV21" s="69">
        <v>0.32881662722072602</v>
      </c>
      <c r="AW21" s="69">
        <v>0.3569979304369843</v>
      </c>
      <c r="AX21" s="69">
        <v>0.46894186757840828</v>
      </c>
      <c r="AY21" s="69"/>
      <c r="AZ21" s="69">
        <f t="shared" si="38"/>
        <v>0.14012524035768226</v>
      </c>
      <c r="BA21" s="69">
        <f>'RD T1'!E165</f>
        <v>0.25513928122139645</v>
      </c>
      <c r="BB21" s="69">
        <f t="shared" si="39"/>
        <v>0.39526452157907871</v>
      </c>
      <c r="BD21" t="str">
        <f t="shared" si="40"/>
        <v>51 Skilled agricultural and related trades</v>
      </c>
      <c r="BE21" s="69">
        <v>0.82266202158386614</v>
      </c>
      <c r="BF21" s="69">
        <v>0.58992761930726911</v>
      </c>
      <c r="BG21" s="69">
        <v>0.70229487575308058</v>
      </c>
      <c r="BH21" s="69">
        <v>0.60724528660016452</v>
      </c>
      <c r="BI21" s="69">
        <v>0.66366925953441402</v>
      </c>
      <c r="BJ21" s="69"/>
      <c r="BK21" s="69">
        <f t="shared" si="41"/>
        <v>-3.8625616218666559E-2</v>
      </c>
      <c r="BL21" s="69">
        <f>'RD T1'!E194</f>
        <v>0.33802998580421456</v>
      </c>
      <c r="BM21" s="69">
        <f t="shared" si="42"/>
        <v>0.299404369585548</v>
      </c>
      <c r="BO21" t="str">
        <f t="shared" si="43"/>
        <v>51 Skilled agricultural and related trades</v>
      </c>
      <c r="BP21" s="69">
        <v>1.3504251001146212</v>
      </c>
      <c r="BQ21" s="69">
        <v>1.1364588372420736</v>
      </c>
      <c r="BR21" s="69">
        <v>1.0936337670608878</v>
      </c>
      <c r="BS21" s="69">
        <v>1.0882137779056127</v>
      </c>
      <c r="BT21" s="69">
        <v>1.2049613341134089</v>
      </c>
      <c r="BU21" s="69"/>
      <c r="BV21" s="69">
        <f t="shared" si="44"/>
        <v>0.11132756705252111</v>
      </c>
      <c r="BW21" s="69">
        <f>'RD T1'!E223</f>
        <v>0.593016134552522</v>
      </c>
      <c r="BX21" s="69">
        <f t="shared" si="45"/>
        <v>0.70434370160504312</v>
      </c>
      <c r="BZ21" t="str">
        <f t="shared" si="46"/>
        <v>51 Skilled agricultural and related trades</v>
      </c>
      <c r="CA21" s="69">
        <v>0.71986540384083597</v>
      </c>
      <c r="CB21" s="69">
        <v>0.84104800297241067</v>
      </c>
      <c r="CC21" s="69">
        <v>0.62514912606373529</v>
      </c>
      <c r="CD21" s="69">
        <v>0.63401329352373481</v>
      </c>
      <c r="CE21" s="69">
        <v>0.71138772797161065</v>
      </c>
      <c r="CF21" s="69"/>
      <c r="CG21" s="69">
        <f t="shared" si="47"/>
        <v>8.6238601907875356E-2</v>
      </c>
      <c r="CH21" s="69">
        <f>'RD T1'!E252</f>
        <v>0.31046847065300986</v>
      </c>
      <c r="CI21" s="69">
        <f t="shared" si="48"/>
        <v>0.39670707256088522</v>
      </c>
      <c r="CK21" t="str">
        <f t="shared" si="49"/>
        <v>51 Skilled agricultural and related trades</v>
      </c>
      <c r="CL21" s="69">
        <v>0.69074378370359901</v>
      </c>
      <c r="CM21" s="69">
        <v>0.49068386253851259</v>
      </c>
      <c r="CN21" s="69">
        <v>0.47285478626418181</v>
      </c>
      <c r="CO21" s="69">
        <v>0.39878124769565992</v>
      </c>
      <c r="CP21" s="69">
        <v>0.20768622317188715</v>
      </c>
      <c r="CQ21" s="69"/>
      <c r="CR21" s="69">
        <f t="shared" si="50"/>
        <v>-0.26516856309229464</v>
      </c>
      <c r="CS21" s="69">
        <f>'RD T1'!E281</f>
        <v>0.13774385030491984</v>
      </c>
      <c r="CT21" s="69">
        <f t="shared" si="51"/>
        <v>-0.1274247127873748</v>
      </c>
    </row>
    <row r="22" spans="1:98" x14ac:dyDescent="0.2">
      <c r="A22" s="10" t="str">
        <f>name!D18</f>
        <v>52 Skilled metal, electrical and electronic trades</v>
      </c>
      <c r="B22" s="69">
        <v>1.2724933167331457E-2</v>
      </c>
      <c r="C22" s="69">
        <v>1.9131461393325746E-2</v>
      </c>
      <c r="D22" s="69">
        <v>1.3571969398021778E-2</v>
      </c>
      <c r="E22" s="69">
        <v>1.6239444776636847E-2</v>
      </c>
      <c r="F22" s="69">
        <v>2.2372184445464186E-2</v>
      </c>
      <c r="G22" s="11"/>
      <c r="H22" s="69">
        <f t="shared" si="26"/>
        <v>8.8002150474424078E-3</v>
      </c>
      <c r="I22" s="69">
        <f>'RD T1'!E50</f>
        <v>8.9636423281737598E-3</v>
      </c>
      <c r="J22" s="69">
        <f t="shared" si="27"/>
        <v>1.7763857375616168E-2</v>
      </c>
      <c r="L22" t="str">
        <f t="shared" si="28"/>
        <v>52 Skilled metal, electrical and electronic trades</v>
      </c>
      <c r="M22" s="69">
        <v>0.22372182428844919</v>
      </c>
      <c r="N22" s="69">
        <v>0.37136219278844351</v>
      </c>
      <c r="O22" s="69">
        <v>0.23266887704510036</v>
      </c>
      <c r="P22" s="69">
        <v>0.33975084884499246</v>
      </c>
      <c r="Q22" s="69">
        <v>0.48013074164179703</v>
      </c>
      <c r="R22" s="11"/>
      <c r="S22" s="69">
        <f t="shared" si="29"/>
        <v>0.24746186459669667</v>
      </c>
      <c r="T22" s="69">
        <f>'RD T1'!E79</f>
        <v>0.18912862134784586</v>
      </c>
      <c r="U22" s="69">
        <f t="shared" si="30"/>
        <v>0.43659048594454253</v>
      </c>
      <c r="W22" t="str">
        <f t="shared" si="31"/>
        <v>52 Skilled metal, electrical and electronic trades</v>
      </c>
      <c r="X22" s="69">
        <v>1.0250711404974211</v>
      </c>
      <c r="Y22" s="69">
        <v>0.92033867004570391</v>
      </c>
      <c r="Z22" s="69">
        <v>0.69999891375234879</v>
      </c>
      <c r="AA22" s="69">
        <v>0.82819816734812091</v>
      </c>
      <c r="AB22" s="69">
        <v>0.92499492094313662</v>
      </c>
      <c r="AC22" s="69"/>
      <c r="AD22" s="69">
        <f t="shared" si="32"/>
        <v>0.22499600719078783</v>
      </c>
      <c r="AE22" s="69">
        <f>'RD T1'!E108</f>
        <v>0.41118127910380498</v>
      </c>
      <c r="AF22" s="69">
        <f t="shared" si="33"/>
        <v>0.6361772862945928</v>
      </c>
      <c r="AH22" t="str">
        <f t="shared" si="34"/>
        <v>52 Skilled metal, electrical and electronic trades</v>
      </c>
      <c r="AI22" s="69">
        <v>0.3862781371330416</v>
      </c>
      <c r="AJ22" s="69">
        <v>0.33008246600380353</v>
      </c>
      <c r="AK22" s="69">
        <v>0.2772740967195898</v>
      </c>
      <c r="AL22" s="69">
        <v>0.32953907725844367</v>
      </c>
      <c r="AM22" s="69">
        <v>0.41090827246993156</v>
      </c>
      <c r="AN22" s="69"/>
      <c r="AO22" s="69">
        <f t="shared" si="35"/>
        <v>0.13363417575034175</v>
      </c>
      <c r="AP22" s="69">
        <f>'RD T1'!E137</f>
        <v>0.15982011276956148</v>
      </c>
      <c r="AQ22" s="69">
        <f t="shared" si="36"/>
        <v>0.29345428851990324</v>
      </c>
      <c r="AS22" t="str">
        <f t="shared" si="37"/>
        <v>52 Skilled metal, electrical and electronic trades</v>
      </c>
      <c r="AT22" s="69">
        <v>1.6548717323368802</v>
      </c>
      <c r="AU22" s="69">
        <v>1.4217205389949461</v>
      </c>
      <c r="AV22" s="69">
        <v>1.1390999755195907</v>
      </c>
      <c r="AW22" s="69">
        <v>1.2190853137908164</v>
      </c>
      <c r="AX22" s="69">
        <v>1.2100895312208038</v>
      </c>
      <c r="AY22" s="69"/>
      <c r="AZ22" s="69">
        <f t="shared" si="38"/>
        <v>7.0989555701213014E-2</v>
      </c>
      <c r="BA22" s="69">
        <f>'RD T1'!E166</f>
        <v>0.53132016356201672</v>
      </c>
      <c r="BB22" s="69">
        <f t="shared" si="39"/>
        <v>0.60230971926322974</v>
      </c>
      <c r="BD22" t="str">
        <f t="shared" si="40"/>
        <v>52 Skilled metal, electrical and electronic trades</v>
      </c>
      <c r="BE22" s="69">
        <v>11.017728242201818</v>
      </c>
      <c r="BF22" s="69">
        <v>10.331093922130455</v>
      </c>
      <c r="BG22" s="69">
        <v>10.348202992287872</v>
      </c>
      <c r="BH22" s="69">
        <v>8.9967779057209114</v>
      </c>
      <c r="BI22" s="69">
        <v>8.2310977976908415</v>
      </c>
      <c r="BJ22" s="69"/>
      <c r="BK22" s="69">
        <f t="shared" si="41"/>
        <v>-2.1171051945970305</v>
      </c>
      <c r="BL22" s="69">
        <f>'RD T1'!E195</f>
        <v>3.118436491752743</v>
      </c>
      <c r="BM22" s="69">
        <f t="shared" si="42"/>
        <v>1.0013312971557125</v>
      </c>
      <c r="BO22" t="str">
        <f t="shared" si="43"/>
        <v>52 Skilled metal, electrical and electronic trades</v>
      </c>
      <c r="BP22" s="69">
        <v>6.2118278445722925</v>
      </c>
      <c r="BQ22" s="69">
        <v>5.9855839029599691</v>
      </c>
      <c r="BR22" s="69">
        <v>4.7685009260348012</v>
      </c>
      <c r="BS22" s="69">
        <v>4.8038269676572281</v>
      </c>
      <c r="BT22" s="69">
        <v>4.2610932029173227</v>
      </c>
      <c r="BU22" s="69"/>
      <c r="BV22" s="69">
        <f t="shared" si="44"/>
        <v>-0.5074077231174785</v>
      </c>
      <c r="BW22" s="69">
        <f>'RD T1'!E224</f>
        <v>1.6356831700494265</v>
      </c>
      <c r="BX22" s="69">
        <f t="shared" si="45"/>
        <v>1.128275446931948</v>
      </c>
      <c r="BZ22" t="str">
        <f t="shared" si="46"/>
        <v>52 Skilled metal, electrical and electronic trades</v>
      </c>
      <c r="CA22" s="69">
        <v>2.2126749248799009</v>
      </c>
      <c r="CB22" s="69">
        <v>3.0339779599723413</v>
      </c>
      <c r="CC22" s="69">
        <v>1.6366635299811489</v>
      </c>
      <c r="CD22" s="69">
        <v>1.6567461965066295</v>
      </c>
      <c r="CE22" s="69">
        <v>0.80828291934585761</v>
      </c>
      <c r="CF22" s="69"/>
      <c r="CG22" s="69">
        <f t="shared" si="47"/>
        <v>-0.82838061063529134</v>
      </c>
      <c r="CH22" s="69">
        <f>'RD T1'!E253</f>
        <v>0.4887851455460791</v>
      </c>
      <c r="CI22" s="69">
        <f t="shared" si="48"/>
        <v>-0.33959546508921223</v>
      </c>
      <c r="CK22" t="str">
        <f t="shared" si="49"/>
        <v>52 Skilled metal, electrical and electronic trades</v>
      </c>
      <c r="CL22" s="69">
        <v>1.0018405802993671</v>
      </c>
      <c r="CM22" s="69">
        <v>0.87083421705018105</v>
      </c>
      <c r="CN22" s="69">
        <v>0.62051874661073603</v>
      </c>
      <c r="CO22" s="69">
        <v>0.49237921851412469</v>
      </c>
      <c r="CP22" s="69">
        <v>0.33230521942290658</v>
      </c>
      <c r="CQ22" s="69"/>
      <c r="CR22" s="69">
        <f t="shared" si="50"/>
        <v>-0.28821352718782944</v>
      </c>
      <c r="CS22" s="69">
        <f>'RD T1'!E282</f>
        <v>0.16354074693276324</v>
      </c>
      <c r="CT22" s="69">
        <f t="shared" si="51"/>
        <v>-0.1246727802550662</v>
      </c>
    </row>
    <row r="23" spans="1:98" x14ac:dyDescent="0.2">
      <c r="A23" s="10" t="str">
        <f>name!D19</f>
        <v>53 Skilled construction and building trades</v>
      </c>
      <c r="B23" s="69">
        <v>3.9831405223537709E-3</v>
      </c>
      <c r="C23" s="69">
        <v>4.4440708851810583E-3</v>
      </c>
      <c r="D23" s="69">
        <v>2.6883937711801591E-3</v>
      </c>
      <c r="E23" s="69">
        <v>4.2388431523508402E-3</v>
      </c>
      <c r="F23" s="69">
        <v>4.6280943558593525E-3</v>
      </c>
      <c r="G23" s="11"/>
      <c r="H23" s="69">
        <f t="shared" si="26"/>
        <v>1.9397005846791934E-3</v>
      </c>
      <c r="I23" s="69">
        <f>'RD T1'!E51</f>
        <v>2.0430313789093738E-3</v>
      </c>
      <c r="J23" s="69">
        <f t="shared" si="27"/>
        <v>3.9827319635885672E-3</v>
      </c>
      <c r="L23" t="str">
        <f t="shared" si="28"/>
        <v>53 Skilled construction and building trades</v>
      </c>
      <c r="M23" s="69">
        <v>0.11832766404362627</v>
      </c>
      <c r="N23" s="69">
        <v>0.15509700515452476</v>
      </c>
      <c r="O23" s="69">
        <v>9.912885240154036E-2</v>
      </c>
      <c r="P23" s="69">
        <v>0.12699814186580613</v>
      </c>
      <c r="Q23" s="69">
        <v>0.16286481234522546</v>
      </c>
      <c r="R23" s="11"/>
      <c r="S23" s="69">
        <f t="shared" si="29"/>
        <v>6.3735959943685097E-2</v>
      </c>
      <c r="T23" s="69">
        <f>'RD T1'!E80</f>
        <v>7.4689134346981129E-2</v>
      </c>
      <c r="U23" s="69">
        <f t="shared" si="30"/>
        <v>0.13842509429066624</v>
      </c>
      <c r="W23" t="str">
        <f t="shared" si="31"/>
        <v>53 Skilled construction and building trades</v>
      </c>
      <c r="X23" s="69">
        <v>0.4687093481409611</v>
      </c>
      <c r="Y23" s="69">
        <v>0.42453096160272741</v>
      </c>
      <c r="Z23" s="69">
        <v>0.32793025563081307</v>
      </c>
      <c r="AA23" s="69">
        <v>0.3650298779613716</v>
      </c>
      <c r="AB23" s="69">
        <v>0.35354639473614063</v>
      </c>
      <c r="AC23" s="69"/>
      <c r="AD23" s="69">
        <f t="shared" si="32"/>
        <v>2.5616139105327562E-2</v>
      </c>
      <c r="AE23" s="69">
        <f>'RD T1'!E109</f>
        <v>0.18582143627068357</v>
      </c>
      <c r="AF23" s="69">
        <f t="shared" si="33"/>
        <v>0.21143757537601113</v>
      </c>
      <c r="AH23" t="str">
        <f t="shared" si="34"/>
        <v>53 Skilled construction and building trades</v>
      </c>
      <c r="AI23" s="69">
        <v>0.30875350791380302</v>
      </c>
      <c r="AJ23" s="69">
        <v>0.30220656818167191</v>
      </c>
      <c r="AK23" s="69">
        <v>0.25009547070018201</v>
      </c>
      <c r="AL23" s="69">
        <v>0.27906576126815236</v>
      </c>
      <c r="AM23" s="69">
        <v>0.29048928480431091</v>
      </c>
      <c r="AN23" s="69"/>
      <c r="AO23" s="69">
        <f t="shared" si="35"/>
        <v>4.03938141041289E-2</v>
      </c>
      <c r="AP23" s="69">
        <f>'RD T1'!E138</f>
        <v>0.15317662021271375</v>
      </c>
      <c r="AQ23" s="69">
        <f t="shared" si="36"/>
        <v>0.19357043431684265</v>
      </c>
      <c r="AS23" t="str">
        <f t="shared" si="37"/>
        <v>53 Skilled construction and building trades</v>
      </c>
      <c r="AT23" s="69">
        <v>0.44675351435772814</v>
      </c>
      <c r="AU23" s="69">
        <v>0.44335275538397456</v>
      </c>
      <c r="AV23" s="69">
        <v>0.3682470497419657</v>
      </c>
      <c r="AW23" s="69">
        <v>0.39378446948257712</v>
      </c>
      <c r="AX23" s="69">
        <v>0.38061274133277284</v>
      </c>
      <c r="AY23" s="69"/>
      <c r="AZ23" s="69">
        <f t="shared" si="38"/>
        <v>1.2365691590807137E-2</v>
      </c>
      <c r="BA23" s="69">
        <f>'RD T1'!E167</f>
        <v>0.20487235912488908</v>
      </c>
      <c r="BB23" s="69">
        <f t="shared" si="39"/>
        <v>0.21723805071569621</v>
      </c>
      <c r="BD23" t="str">
        <f t="shared" si="40"/>
        <v>53 Skilled construction and building trades</v>
      </c>
      <c r="BE23" s="69">
        <v>7.0671673761482676</v>
      </c>
      <c r="BF23" s="69">
        <v>7.035024053198363</v>
      </c>
      <c r="BG23" s="69">
        <v>6.8372011297024091</v>
      </c>
      <c r="BH23" s="69">
        <v>5.6100310401985576</v>
      </c>
      <c r="BI23" s="69">
        <v>4.6857883404782417</v>
      </c>
      <c r="BJ23" s="69"/>
      <c r="BK23" s="69">
        <f t="shared" si="41"/>
        <v>-2.1514127892241675</v>
      </c>
      <c r="BL23" s="69">
        <f>'RD T1'!E196</f>
        <v>2.0884338393243924</v>
      </c>
      <c r="BM23" s="69">
        <f t="shared" si="42"/>
        <v>-6.2978949899775039E-2</v>
      </c>
      <c r="BO23" t="str">
        <f t="shared" si="43"/>
        <v>53 Skilled construction and building trades</v>
      </c>
      <c r="BP23" s="69">
        <v>6.1610791928269553</v>
      </c>
      <c r="BQ23" s="69">
        <v>6.9083994569780476</v>
      </c>
      <c r="BR23" s="69">
        <v>5.5721606121850407</v>
      </c>
      <c r="BS23" s="69">
        <v>5.9436149085966008</v>
      </c>
      <c r="BT23" s="69">
        <v>6.0488756338694794</v>
      </c>
      <c r="BU23" s="69"/>
      <c r="BV23" s="69">
        <f t="shared" si="44"/>
        <v>0.47671502168443869</v>
      </c>
      <c r="BW23" s="69">
        <f>'RD T1'!E225</f>
        <v>2.549543830526666</v>
      </c>
      <c r="BX23" s="69">
        <f t="shared" si="45"/>
        <v>3.0262588522111047</v>
      </c>
      <c r="BZ23" t="str">
        <f t="shared" si="46"/>
        <v>53 Skilled construction and building trades</v>
      </c>
      <c r="CA23" s="69">
        <v>2.1929128016791131</v>
      </c>
      <c r="CB23" s="69">
        <v>3.293923996407079</v>
      </c>
      <c r="CC23" s="69">
        <v>1.7637044916269291</v>
      </c>
      <c r="CD23" s="69">
        <v>1.8122219733538514</v>
      </c>
      <c r="CE23" s="69">
        <v>1.2387869997955296</v>
      </c>
      <c r="CF23" s="69"/>
      <c r="CG23" s="69">
        <f t="shared" si="47"/>
        <v>-0.52491749183139946</v>
      </c>
      <c r="CH23" s="69">
        <f>'RD T1'!E254</f>
        <v>0.64556511372126568</v>
      </c>
      <c r="CI23" s="69">
        <f t="shared" si="48"/>
        <v>0.12064762188986622</v>
      </c>
      <c r="CK23" t="str">
        <f t="shared" si="49"/>
        <v>53 Skilled construction and building trades</v>
      </c>
      <c r="CL23" s="69">
        <v>1.3074197193186705</v>
      </c>
      <c r="CM23" s="69">
        <v>1.3055943275744641</v>
      </c>
      <c r="CN23" s="69">
        <v>0.92285075068927691</v>
      </c>
      <c r="CO23" s="69">
        <v>0.56778147542275759</v>
      </c>
      <c r="CP23" s="69">
        <v>0.10074721778986932</v>
      </c>
      <c r="CQ23" s="69"/>
      <c r="CR23" s="69">
        <f t="shared" si="50"/>
        <v>-0.82210353289940763</v>
      </c>
      <c r="CS23" s="69">
        <f>'RD T1'!E283</f>
        <v>0.13692943706480185</v>
      </c>
      <c r="CT23" s="69">
        <f t="shared" si="51"/>
        <v>-0.68517409583460576</v>
      </c>
    </row>
    <row r="24" spans="1:98" x14ac:dyDescent="0.2">
      <c r="A24" s="10" t="str">
        <f>name!D20</f>
        <v>54 Textiles, printing and other skilled trades</v>
      </c>
      <c r="B24" s="69">
        <v>2.8749608099234325E-2</v>
      </c>
      <c r="C24" s="69">
        <v>2.6623504317175851E-2</v>
      </c>
      <c r="D24" s="69">
        <v>1.8858483248180527E-2</v>
      </c>
      <c r="E24" s="69">
        <v>2.5748014445059312E-2</v>
      </c>
      <c r="F24" s="69">
        <v>3.3350060334706028E-2</v>
      </c>
      <c r="G24" s="11"/>
      <c r="H24" s="69">
        <f t="shared" si="26"/>
        <v>1.4491577086525501E-2</v>
      </c>
      <c r="I24" s="69">
        <f>'RD T1'!E52</f>
        <v>1.6203437985307167E-2</v>
      </c>
      <c r="J24" s="69">
        <f t="shared" si="27"/>
        <v>3.0695015071832667E-2</v>
      </c>
      <c r="L24" t="str">
        <f t="shared" si="28"/>
        <v>54 Textiles, printing and other skilled trades</v>
      </c>
      <c r="M24" s="69">
        <v>0.19639187799107105</v>
      </c>
      <c r="N24" s="69">
        <v>0.226090147347287</v>
      </c>
      <c r="O24" s="69">
        <v>0.22128711708918863</v>
      </c>
      <c r="P24" s="69">
        <v>0.2687247501991043</v>
      </c>
      <c r="Q24" s="69">
        <v>0.36317990917027171</v>
      </c>
      <c r="R24" s="11"/>
      <c r="S24" s="69">
        <f t="shared" si="29"/>
        <v>0.14189279208108307</v>
      </c>
      <c r="T24" s="69">
        <f>'RD T1'!E81</f>
        <v>0.17813521692832812</v>
      </c>
      <c r="U24" s="69">
        <f t="shared" si="30"/>
        <v>0.3200280090094112</v>
      </c>
      <c r="W24" t="str">
        <f t="shared" si="31"/>
        <v>54 Textiles, printing and other skilled trades</v>
      </c>
      <c r="X24" s="69">
        <v>0.77138489890310113</v>
      </c>
      <c r="Y24" s="69">
        <v>0.69144803510761499</v>
      </c>
      <c r="Z24" s="69">
        <v>0.63592264758601247</v>
      </c>
      <c r="AA24" s="69">
        <v>0.81075358125506825</v>
      </c>
      <c r="AB24" s="69">
        <v>1.0202742193136041</v>
      </c>
      <c r="AC24" s="69"/>
      <c r="AD24" s="69">
        <f t="shared" si="32"/>
        <v>0.3843515717275916</v>
      </c>
      <c r="AE24" s="69">
        <f>'RD T1'!E110</f>
        <v>0.51670847089583627</v>
      </c>
      <c r="AF24" s="69">
        <f t="shared" si="33"/>
        <v>0.90106004262342787</v>
      </c>
      <c r="AH24" t="str">
        <f t="shared" si="34"/>
        <v>54 Textiles, printing and other skilled trades</v>
      </c>
      <c r="AI24" s="69">
        <v>0.30773266572770813</v>
      </c>
      <c r="AJ24" s="69">
        <v>0.26631282988404181</v>
      </c>
      <c r="AK24" s="69">
        <v>0.30828060725720741</v>
      </c>
      <c r="AL24" s="69">
        <v>0.34910918269893332</v>
      </c>
      <c r="AM24" s="69">
        <v>0.48284940072931454</v>
      </c>
      <c r="AN24" s="69"/>
      <c r="AO24" s="69">
        <f t="shared" si="35"/>
        <v>0.17456879347210713</v>
      </c>
      <c r="AP24" s="69">
        <f>'RD T1'!E139</f>
        <v>0.24306628572765537</v>
      </c>
      <c r="AQ24" s="69">
        <f t="shared" si="36"/>
        <v>0.4176350791997625</v>
      </c>
      <c r="AS24" t="str">
        <f t="shared" si="37"/>
        <v>54 Textiles, printing and other skilled trades</v>
      </c>
      <c r="AT24" s="69">
        <v>0.32344442470295481</v>
      </c>
      <c r="AU24" s="69">
        <v>0.25830661165512236</v>
      </c>
      <c r="AV24" s="69">
        <v>0.26120096001293691</v>
      </c>
      <c r="AW24" s="69">
        <v>0.30472755704803534</v>
      </c>
      <c r="AX24" s="69">
        <v>0.32766359313433857</v>
      </c>
      <c r="AY24" s="69"/>
      <c r="AZ24" s="69">
        <f t="shared" si="38"/>
        <v>6.646263312140166E-2</v>
      </c>
      <c r="BA24" s="69">
        <f>'RD T1'!E168</f>
        <v>0.17759157722529514</v>
      </c>
      <c r="BB24" s="69">
        <f t="shared" si="39"/>
        <v>0.2440542103466968</v>
      </c>
      <c r="BD24" t="str">
        <f t="shared" si="40"/>
        <v>54 Textiles, printing and other skilled trades</v>
      </c>
      <c r="BE24" s="69">
        <v>2.8651265993932125</v>
      </c>
      <c r="BF24" s="69">
        <v>2.2979357235540743</v>
      </c>
      <c r="BG24" s="69">
        <v>2.3846311654084005</v>
      </c>
      <c r="BH24" s="69">
        <v>2.6133283317834128</v>
      </c>
      <c r="BI24" s="69">
        <v>2.9029478819478287</v>
      </c>
      <c r="BJ24" s="69"/>
      <c r="BK24" s="69">
        <f t="shared" si="41"/>
        <v>0.51831671653942823</v>
      </c>
      <c r="BL24" s="69">
        <f>'RD T1'!E197</f>
        <v>1.1612595666443746</v>
      </c>
      <c r="BM24" s="69">
        <f t="shared" si="42"/>
        <v>1.6795762831838028</v>
      </c>
      <c r="BO24" t="str">
        <f t="shared" si="43"/>
        <v>54 Textiles, printing and other skilled trades</v>
      </c>
      <c r="BP24" s="69">
        <v>3.0865587774194578</v>
      </c>
      <c r="BQ24" s="69">
        <v>2.4871084668116623</v>
      </c>
      <c r="BR24" s="69">
        <v>2.4397561493828213</v>
      </c>
      <c r="BS24" s="69">
        <v>2.2664912819605023</v>
      </c>
      <c r="BT24" s="69">
        <v>1.9424267203857661</v>
      </c>
      <c r="BU24" s="69"/>
      <c r="BV24" s="69">
        <f t="shared" si="44"/>
        <v>-0.49732942899705512</v>
      </c>
      <c r="BW24" s="69">
        <f>'RD T1'!E226</f>
        <v>0.8438757820616859</v>
      </c>
      <c r="BX24" s="69">
        <f t="shared" si="45"/>
        <v>0.34654635306463077</v>
      </c>
      <c r="BZ24" t="str">
        <f t="shared" si="46"/>
        <v>54 Textiles, printing and other skilled trades</v>
      </c>
      <c r="CA24" s="69">
        <v>1.8309651951109056</v>
      </c>
      <c r="CB24" s="69">
        <v>1.7977066942084496</v>
      </c>
      <c r="CC24" s="69">
        <v>1.410569560979209</v>
      </c>
      <c r="CD24" s="69">
        <v>1.5107438956225869</v>
      </c>
      <c r="CE24" s="69">
        <v>0.95206768483607651</v>
      </c>
      <c r="CF24" s="69"/>
      <c r="CG24" s="69">
        <f t="shared" si="47"/>
        <v>-0.45850187614313254</v>
      </c>
      <c r="CH24" s="69">
        <f>'RD T1'!E255</f>
        <v>0.48583862567227976</v>
      </c>
      <c r="CI24" s="69">
        <f t="shared" si="48"/>
        <v>2.733674952914722E-2</v>
      </c>
      <c r="CK24" t="str">
        <f t="shared" si="49"/>
        <v>54 Textiles, printing and other skilled trades</v>
      </c>
      <c r="CL24" s="69">
        <v>1.1459555050003809</v>
      </c>
      <c r="CM24" s="69">
        <v>0.8994148487954402</v>
      </c>
      <c r="CN24" s="69">
        <v>0.71990901685744313</v>
      </c>
      <c r="CO24" s="69">
        <v>0.62076600313914787</v>
      </c>
      <c r="CP24" s="69">
        <v>0.48467553566500526</v>
      </c>
      <c r="CQ24" s="69"/>
      <c r="CR24" s="69">
        <f t="shared" si="50"/>
        <v>-0.23523348119243787</v>
      </c>
      <c r="CS24" s="69">
        <f>'RD T1'!E284</f>
        <v>0.20634766865607046</v>
      </c>
      <c r="CT24" s="69">
        <f t="shared" si="51"/>
        <v>-2.8885812536367406E-2</v>
      </c>
    </row>
    <row r="25" spans="1:98" x14ac:dyDescent="0.2">
      <c r="A25" s="10" t="str">
        <f>name!D21</f>
        <v>61 Caring personal service occupations</v>
      </c>
      <c r="B25" s="69">
        <v>1.7756426384278129E-2</v>
      </c>
      <c r="C25" s="69">
        <v>2.1049472459502824E-2</v>
      </c>
      <c r="D25" s="69">
        <v>1.6761233796256922E-2</v>
      </c>
      <c r="E25" s="69">
        <v>2.0374194874064538E-2</v>
      </c>
      <c r="F25" s="69">
        <v>2.4832108789436008E-2</v>
      </c>
      <c r="G25" s="11"/>
      <c r="H25" s="69">
        <f t="shared" si="26"/>
        <v>8.0708749931790863E-3</v>
      </c>
      <c r="I25" s="69">
        <f>'RD T1'!E53</f>
        <v>1.3180237167834606E-2</v>
      </c>
      <c r="J25" s="69">
        <f t="shared" si="27"/>
        <v>2.1251112161013691E-2</v>
      </c>
      <c r="L25" t="str">
        <f t="shared" si="28"/>
        <v>61 Caring personal service occupations</v>
      </c>
      <c r="M25" s="69">
        <v>0.91453535339331371</v>
      </c>
      <c r="N25" s="69">
        <v>1.1954108099547267</v>
      </c>
      <c r="O25" s="69">
        <v>0.95862488584387873</v>
      </c>
      <c r="P25" s="69">
        <v>1.1893821833721601</v>
      </c>
      <c r="Q25" s="69">
        <v>1.4086544905951566</v>
      </c>
      <c r="R25" s="11"/>
      <c r="S25" s="69">
        <f t="shared" si="29"/>
        <v>0.45002960475127785</v>
      </c>
      <c r="T25" s="69">
        <f>'RD T1'!E82</f>
        <v>0.80214860269286026</v>
      </c>
      <c r="U25" s="69">
        <f t="shared" si="30"/>
        <v>1.2521782074441381</v>
      </c>
      <c r="W25" t="str">
        <f t="shared" si="31"/>
        <v>61 Caring personal service occupations</v>
      </c>
      <c r="X25" s="69">
        <v>3.3088893217251805</v>
      </c>
      <c r="Y25" s="69">
        <v>3.5062720512015972</v>
      </c>
      <c r="Z25" s="69">
        <v>3.598941672918694</v>
      </c>
      <c r="AA25" s="69">
        <v>4.1915106200862144</v>
      </c>
      <c r="AB25" s="69">
        <v>5.2620049369125006</v>
      </c>
      <c r="AC25" s="69"/>
      <c r="AD25" s="69">
        <f t="shared" si="32"/>
        <v>1.6630632639938066</v>
      </c>
      <c r="AE25" s="69">
        <f>'RD T1'!E111</f>
        <v>2.9752299703526548</v>
      </c>
      <c r="AF25" s="69">
        <f t="shared" si="33"/>
        <v>4.6382932343464613</v>
      </c>
      <c r="AH25" t="str">
        <f t="shared" si="34"/>
        <v>61 Caring personal service occupations</v>
      </c>
      <c r="AI25" s="69">
        <v>2.9937453189580236</v>
      </c>
      <c r="AJ25" s="69">
        <v>2.6957749710727761</v>
      </c>
      <c r="AK25" s="69">
        <v>2.9362392656920209</v>
      </c>
      <c r="AL25" s="69">
        <v>2.8011139589382892</v>
      </c>
      <c r="AM25" s="69">
        <v>2.9850875415128049</v>
      </c>
      <c r="AN25" s="69"/>
      <c r="AO25" s="69">
        <f t="shared" si="35"/>
        <v>4.8848275820783993E-2</v>
      </c>
      <c r="AP25" s="69">
        <f>'RD T1'!E140</f>
        <v>1.7003642637197418</v>
      </c>
      <c r="AQ25" s="69">
        <f t="shared" si="36"/>
        <v>1.7492125395405258</v>
      </c>
      <c r="AS25" t="str">
        <f t="shared" si="37"/>
        <v>61 Caring personal service occupations</v>
      </c>
      <c r="AT25" s="69">
        <v>1.5663251952230322</v>
      </c>
      <c r="AU25" s="69">
        <v>1.5116796366624556</v>
      </c>
      <c r="AV25" s="69">
        <v>1.6178821789027096</v>
      </c>
      <c r="AW25" s="69">
        <v>1.5799309780502131</v>
      </c>
      <c r="AX25" s="69">
        <v>1.6768016972107969</v>
      </c>
      <c r="AY25" s="69"/>
      <c r="AZ25" s="69">
        <f t="shared" si="38"/>
        <v>5.8919518308087282E-2</v>
      </c>
      <c r="BA25" s="69">
        <f>'RD T1'!E169</f>
        <v>0.99076464829584299</v>
      </c>
      <c r="BB25" s="69">
        <f t="shared" si="39"/>
        <v>1.0496841666039303</v>
      </c>
      <c r="BD25" t="str">
        <f t="shared" si="40"/>
        <v>61 Caring personal service occupations</v>
      </c>
      <c r="BE25" s="69">
        <v>11.641090007224147</v>
      </c>
      <c r="BF25" s="69">
        <v>12.076471415603395</v>
      </c>
      <c r="BG25" s="69">
        <v>12.323385887515412</v>
      </c>
      <c r="BH25" s="69">
        <v>13.678343910555904</v>
      </c>
      <c r="BI25" s="69">
        <v>15.204033782262933</v>
      </c>
      <c r="BJ25" s="69"/>
      <c r="BK25" s="69">
        <f t="shared" si="41"/>
        <v>2.8806478947475203</v>
      </c>
      <c r="BL25" s="69">
        <f>'RD T1'!E198</f>
        <v>8.1564821400273999</v>
      </c>
      <c r="BM25" s="69">
        <f t="shared" si="42"/>
        <v>11.03713003477492</v>
      </c>
      <c r="BO25" t="str">
        <f t="shared" si="43"/>
        <v>61 Caring personal service occupations</v>
      </c>
      <c r="BP25" s="69">
        <v>9.8514579513714402</v>
      </c>
      <c r="BQ25" s="69">
        <v>8.3549602580689957</v>
      </c>
      <c r="BR25" s="69">
        <v>8.447216316877558</v>
      </c>
      <c r="BS25" s="69">
        <v>7.2704586873697234</v>
      </c>
      <c r="BT25" s="69">
        <v>5.154597423301472</v>
      </c>
      <c r="BU25" s="69"/>
      <c r="BV25" s="69">
        <f t="shared" si="44"/>
        <v>-3.2926188935760861</v>
      </c>
      <c r="BW25" s="69">
        <f>'RD T1'!E227</f>
        <v>3.2317522468327775</v>
      </c>
      <c r="BX25" s="69">
        <f t="shared" si="45"/>
        <v>-6.086664674330855E-2</v>
      </c>
      <c r="BZ25" t="str">
        <f t="shared" si="46"/>
        <v>61 Caring personal service occupations</v>
      </c>
      <c r="CA25" s="69">
        <v>2.8147652693834742</v>
      </c>
      <c r="CB25" s="69">
        <v>1.5219880292961077</v>
      </c>
      <c r="CC25" s="69">
        <v>1.240879612751808</v>
      </c>
      <c r="CD25" s="69">
        <v>0.96262274890799793</v>
      </c>
      <c r="CE25" s="69">
        <v>0.7759235268074971</v>
      </c>
      <c r="CF25" s="69"/>
      <c r="CG25" s="69">
        <f t="shared" si="47"/>
        <v>-0.46495608594431093</v>
      </c>
      <c r="CH25" s="69">
        <f>'RD T1'!E256</f>
        <v>0.30905524749248686</v>
      </c>
      <c r="CI25" s="69">
        <f t="shared" si="48"/>
        <v>-0.15590083845182406</v>
      </c>
      <c r="CK25" t="str">
        <f t="shared" si="49"/>
        <v>61 Caring personal service occupations</v>
      </c>
      <c r="CL25" s="69">
        <v>0.50335888062846956</v>
      </c>
      <c r="CM25" s="69">
        <v>0.47392544789742413</v>
      </c>
      <c r="CN25" s="69">
        <v>0.38298338226410139</v>
      </c>
      <c r="CO25" s="69">
        <v>0.41790314736828915</v>
      </c>
      <c r="CP25" s="69">
        <v>0.40550380324620422</v>
      </c>
      <c r="CQ25" s="69"/>
      <c r="CR25" s="69">
        <f t="shared" si="50"/>
        <v>2.2520420982102829E-2</v>
      </c>
      <c r="CS25" s="69">
        <f>'RD T1'!E285</f>
        <v>0.12460442337731525</v>
      </c>
      <c r="CT25" s="69">
        <f t="shared" si="51"/>
        <v>0.14712484435941808</v>
      </c>
    </row>
    <row r="26" spans="1:98" x14ac:dyDescent="0.2">
      <c r="A26" s="10" t="str">
        <f>name!D22</f>
        <v>62 Leisure, travel and related personal service occupations</v>
      </c>
      <c r="B26" s="69">
        <v>1.1667426936935649E-2</v>
      </c>
      <c r="C26" s="69">
        <v>9.5931076853784016E-3</v>
      </c>
      <c r="D26" s="69">
        <v>1.2378911710015542E-2</v>
      </c>
      <c r="E26" s="69">
        <v>1.5287069021146836E-2</v>
      </c>
      <c r="F26" s="69">
        <v>2.1030127624953075E-2</v>
      </c>
      <c r="G26" s="11"/>
      <c r="H26" s="69">
        <f t="shared" si="26"/>
        <v>8.6512159149375323E-3</v>
      </c>
      <c r="I26" s="69">
        <f>'RD T1'!E54</f>
        <v>1.0166660881743396E-2</v>
      </c>
      <c r="J26" s="69">
        <f t="shared" si="27"/>
        <v>1.8817876796680927E-2</v>
      </c>
      <c r="L26" t="str">
        <f t="shared" si="28"/>
        <v>62 Leisure, travel and related personal service occupations</v>
      </c>
      <c r="M26" s="69">
        <v>0.1738610737961592</v>
      </c>
      <c r="N26" s="69">
        <v>0.26422930074894313</v>
      </c>
      <c r="O26" s="69">
        <v>0.19610858398678244</v>
      </c>
      <c r="P26" s="69">
        <v>0.20491607992029881</v>
      </c>
      <c r="Q26" s="69">
        <v>0.24790528782650817</v>
      </c>
      <c r="R26" s="11"/>
      <c r="S26" s="69">
        <f t="shared" si="29"/>
        <v>5.1796703839725733E-2</v>
      </c>
      <c r="T26" s="69">
        <f>'RD T1'!E83</f>
        <v>0.13467661227996067</v>
      </c>
      <c r="U26" s="69">
        <f t="shared" si="30"/>
        <v>0.1864733161196864</v>
      </c>
      <c r="W26" t="str">
        <f t="shared" si="31"/>
        <v>62 Leisure, travel and related personal service occupations</v>
      </c>
      <c r="X26" s="69">
        <v>0.82065925732113365</v>
      </c>
      <c r="Y26" s="69">
        <v>0.98350657752177162</v>
      </c>
      <c r="Z26" s="69">
        <v>0.99543390402757359</v>
      </c>
      <c r="AA26" s="69">
        <v>1.0942738443390194</v>
      </c>
      <c r="AB26" s="69">
        <v>1.4490447323029823</v>
      </c>
      <c r="AC26" s="69"/>
      <c r="AD26" s="69">
        <f t="shared" si="32"/>
        <v>0.45361082827540866</v>
      </c>
      <c r="AE26" s="69">
        <f>'RD T1'!E112</f>
        <v>0.7686157745449731</v>
      </c>
      <c r="AF26" s="69">
        <f t="shared" si="33"/>
        <v>1.2222266028203816</v>
      </c>
      <c r="AH26" t="str">
        <f t="shared" si="34"/>
        <v>62 Leisure, travel and related personal service occupations</v>
      </c>
      <c r="AI26" s="69">
        <v>0.51490848050639593</v>
      </c>
      <c r="AJ26" s="69">
        <v>0.62522891256480229</v>
      </c>
      <c r="AK26" s="69">
        <v>0.6611581731677314</v>
      </c>
      <c r="AL26" s="69">
        <v>0.68390404008490469</v>
      </c>
      <c r="AM26" s="69">
        <v>0.94317659615197058</v>
      </c>
      <c r="AN26" s="69"/>
      <c r="AO26" s="69">
        <f t="shared" si="35"/>
        <v>0.28201842298423918</v>
      </c>
      <c r="AP26" s="69">
        <f>'RD T1'!E141</f>
        <v>0.49227648741066038</v>
      </c>
      <c r="AQ26" s="69">
        <f t="shared" si="36"/>
        <v>0.7742949103948995</v>
      </c>
      <c r="AS26" t="str">
        <f t="shared" si="37"/>
        <v>62 Leisure, travel and related personal service occupations</v>
      </c>
      <c r="AT26" s="69">
        <v>0.63159874316229725</v>
      </c>
      <c r="AU26" s="69">
        <v>0.79352765539964165</v>
      </c>
      <c r="AV26" s="69">
        <v>0.86909590666472525</v>
      </c>
      <c r="AW26" s="69">
        <v>0.88879324082746147</v>
      </c>
      <c r="AX26" s="69">
        <v>1.2214019521272095</v>
      </c>
      <c r="AY26" s="69"/>
      <c r="AZ26" s="69">
        <f t="shared" si="38"/>
        <v>0.35230604546248423</v>
      </c>
      <c r="BA26" s="69">
        <f>'RD T1'!E170</f>
        <v>0.62924493334974696</v>
      </c>
      <c r="BB26" s="69">
        <f t="shared" si="39"/>
        <v>0.98155097881223119</v>
      </c>
      <c r="BD26" t="str">
        <f t="shared" si="40"/>
        <v>62 Leisure, travel and related personal service occupations</v>
      </c>
      <c r="BE26" s="69">
        <v>2.7370448212964194</v>
      </c>
      <c r="BF26" s="69">
        <v>2.9720042289040078</v>
      </c>
      <c r="BG26" s="69">
        <v>2.8972719535721958</v>
      </c>
      <c r="BH26" s="69">
        <v>2.66016209885758</v>
      </c>
      <c r="BI26" s="69">
        <v>2.747421016082491</v>
      </c>
      <c r="BJ26" s="69"/>
      <c r="BK26" s="69">
        <f t="shared" si="41"/>
        <v>-0.14985093748970479</v>
      </c>
      <c r="BL26" s="69">
        <f>'RD T1'!E199</f>
        <v>1.2658170461686142</v>
      </c>
      <c r="BM26" s="69">
        <f t="shared" si="42"/>
        <v>1.1159661086789094</v>
      </c>
      <c r="BO26" t="str">
        <f t="shared" si="43"/>
        <v>62 Leisure, travel and related personal service occupations</v>
      </c>
      <c r="BP26" s="69">
        <v>3.0360828439011969</v>
      </c>
      <c r="BQ26" s="69">
        <v>3.0792077601542913</v>
      </c>
      <c r="BR26" s="69">
        <v>2.8570854177976912</v>
      </c>
      <c r="BS26" s="69">
        <v>2.2171455991378726</v>
      </c>
      <c r="BT26" s="69">
        <v>1.7151899666434676</v>
      </c>
      <c r="BU26" s="69"/>
      <c r="BV26" s="69">
        <f t="shared" si="44"/>
        <v>-1.1418954511542236</v>
      </c>
      <c r="BW26" s="69">
        <f>'RD T1'!E228</f>
        <v>0.96550520134934359</v>
      </c>
      <c r="BX26" s="69">
        <f t="shared" si="45"/>
        <v>-0.17639024980488005</v>
      </c>
      <c r="BZ26" t="str">
        <f t="shared" si="46"/>
        <v>62 Leisure, travel and related personal service occupations</v>
      </c>
      <c r="CA26" s="69">
        <v>1.7802558271144833</v>
      </c>
      <c r="CB26" s="69">
        <v>1.8558876092921639</v>
      </c>
      <c r="CC26" s="69">
        <v>1.5824397622483295</v>
      </c>
      <c r="CD26" s="69">
        <v>1.3225186173211521</v>
      </c>
      <c r="CE26" s="69">
        <v>0.80970361853126993</v>
      </c>
      <c r="CF26" s="69"/>
      <c r="CG26" s="69">
        <f t="shared" si="47"/>
        <v>-0.77273614371705956</v>
      </c>
      <c r="CH26" s="69">
        <f>'RD T1'!E257</f>
        <v>0.48221911648273075</v>
      </c>
      <c r="CI26" s="69">
        <f t="shared" si="48"/>
        <v>-0.29051702723432882</v>
      </c>
      <c r="CK26" t="str">
        <f t="shared" si="49"/>
        <v>62 Leisure, travel and related personal service occupations</v>
      </c>
      <c r="CL26" s="69">
        <v>0.98839120438688133</v>
      </c>
      <c r="CM26" s="69">
        <v>0.76713260116137483</v>
      </c>
      <c r="CN26" s="69">
        <v>0.5583124046597876</v>
      </c>
      <c r="CO26" s="69">
        <v>0.39180248531153505</v>
      </c>
      <c r="CP26" s="69">
        <v>0.27447650628872033</v>
      </c>
      <c r="CQ26" s="69"/>
      <c r="CR26" s="69">
        <f t="shared" si="50"/>
        <v>-0.28383589837106726</v>
      </c>
      <c r="CS26" s="69">
        <f>'RD T1'!E286</f>
        <v>0.12389937619457236</v>
      </c>
      <c r="CT26" s="69">
        <f t="shared" si="51"/>
        <v>-0.1599365221764949</v>
      </c>
    </row>
    <row r="27" spans="1:98" x14ac:dyDescent="0.2">
      <c r="A27" s="10" t="str">
        <f>name!D23</f>
        <v>63 Community and civil enforcement occupations</v>
      </c>
      <c r="B27" s="69">
        <v>7.9219130586344777E-4</v>
      </c>
      <c r="C27" s="69">
        <v>1.2254962386959412E-3</v>
      </c>
      <c r="D27" s="69">
        <v>9.7163432634922388E-4</v>
      </c>
      <c r="E27" s="69">
        <v>1.1508302425274743E-3</v>
      </c>
      <c r="F27" s="69">
        <v>1.5557048169129138E-3</v>
      </c>
      <c r="G27" s="11"/>
      <c r="H27" s="69">
        <f t="shared" si="26"/>
        <v>5.8407049056368994E-4</v>
      </c>
      <c r="I27" s="69">
        <f>'RD T1'!E55</f>
        <v>7.6024077688422224E-4</v>
      </c>
      <c r="J27" s="69">
        <f t="shared" si="27"/>
        <v>1.3443112674479123E-3</v>
      </c>
      <c r="L27" t="str">
        <f t="shared" si="28"/>
        <v>63 Community and civil enforcement occupations</v>
      </c>
      <c r="M27" s="69">
        <v>1.3407113655979934E-2</v>
      </c>
      <c r="N27" s="69">
        <v>1.7443062447402628E-2</v>
      </c>
      <c r="O27" s="69">
        <v>1.7480551831257497E-2</v>
      </c>
      <c r="P27" s="69">
        <v>1.583891049917667E-2</v>
      </c>
      <c r="Q27" s="69">
        <v>2.3692510535355194E-2</v>
      </c>
      <c r="R27" s="11"/>
      <c r="S27" s="69">
        <f t="shared" si="29"/>
        <v>6.2119587040976969E-3</v>
      </c>
      <c r="T27" s="69">
        <f>'RD T1'!E84</f>
        <v>1.0756552851793291E-2</v>
      </c>
      <c r="U27" s="69">
        <f t="shared" si="30"/>
        <v>1.6968511555890988E-2</v>
      </c>
      <c r="W27" t="str">
        <f t="shared" si="31"/>
        <v>63 Community and civil enforcement occupations</v>
      </c>
      <c r="X27" s="69">
        <v>8.8159373323681872E-2</v>
      </c>
      <c r="Y27" s="69">
        <v>9.4190540168735876E-2</v>
      </c>
      <c r="Z27" s="69">
        <v>9.4554449163903709E-2</v>
      </c>
      <c r="AA27" s="69">
        <v>0.10606272354616444</v>
      </c>
      <c r="AB27" s="69">
        <v>0.13530284867998585</v>
      </c>
      <c r="AC27" s="69"/>
      <c r="AD27" s="69">
        <f t="shared" si="32"/>
        <v>4.074839951608214E-2</v>
      </c>
      <c r="AE27" s="69">
        <f>'RD T1'!E113</f>
        <v>7.8133891591056312E-2</v>
      </c>
      <c r="AF27" s="69">
        <f t="shared" si="33"/>
        <v>0.11888229110713845</v>
      </c>
      <c r="AH27" t="str">
        <f t="shared" si="34"/>
        <v>63 Community and civil enforcement occupations</v>
      </c>
      <c r="AI27" s="69">
        <v>2.4584101264107004E-2</v>
      </c>
      <c r="AJ27" s="69">
        <v>2.3450613324346486E-2</v>
      </c>
      <c r="AK27" s="69">
        <v>2.7464505546941718E-2</v>
      </c>
      <c r="AL27" s="69">
        <v>2.4646493020817194E-2</v>
      </c>
      <c r="AM27" s="69">
        <v>2.9996500577531119E-2</v>
      </c>
      <c r="AN27" s="69"/>
      <c r="AO27" s="69">
        <f t="shared" si="35"/>
        <v>2.5319950305894012E-3</v>
      </c>
      <c r="AP27" s="69">
        <f>'RD T1'!E142</f>
        <v>1.6231110415223873E-2</v>
      </c>
      <c r="AQ27" s="69">
        <f t="shared" si="36"/>
        <v>1.8763105445813274E-2</v>
      </c>
      <c r="AS27" t="str">
        <f t="shared" si="37"/>
        <v>63 Community and civil enforcement occupations</v>
      </c>
      <c r="AT27" s="69">
        <v>2.4419916293734183E-2</v>
      </c>
      <c r="AU27" s="69">
        <v>2.2084905182120015E-2</v>
      </c>
      <c r="AV27" s="69">
        <v>2.3920970416797162E-2</v>
      </c>
      <c r="AW27" s="69">
        <v>2.024187788529299E-2</v>
      </c>
      <c r="AX27" s="69">
        <v>2.243545532936669E-2</v>
      </c>
      <c r="AY27" s="69"/>
      <c r="AZ27" s="69">
        <f t="shared" si="38"/>
        <v>-1.4855150874304723E-3</v>
      </c>
      <c r="BA27" s="69">
        <f>'RD T1'!E171</f>
        <v>1.3929529505649763E-2</v>
      </c>
      <c r="BB27" s="69">
        <f t="shared" si="39"/>
        <v>1.2444014418219291E-2</v>
      </c>
      <c r="BD27" t="str">
        <f t="shared" si="40"/>
        <v>63 Community and civil enforcement occupations</v>
      </c>
      <c r="BE27" s="69">
        <v>0.11830597952297334</v>
      </c>
      <c r="BF27" s="69">
        <v>7.860899627929159E-2</v>
      </c>
      <c r="BG27" s="69">
        <v>0.13382700682377766</v>
      </c>
      <c r="BH27" s="69">
        <v>7.2577333141618447E-2</v>
      </c>
      <c r="BI27" s="69">
        <v>7.7919646140695062E-2</v>
      </c>
      <c r="BJ27" s="69"/>
      <c r="BK27" s="69">
        <f t="shared" si="41"/>
        <v>-5.5907360683082594E-2</v>
      </c>
      <c r="BL27" s="69">
        <f>'RD T1'!E200</f>
        <v>3.0366972069898433E-2</v>
      </c>
      <c r="BM27" s="69">
        <f t="shared" si="42"/>
        <v>-2.554038861318416E-2</v>
      </c>
      <c r="BO27" t="str">
        <f t="shared" si="43"/>
        <v>63 Community and civil enforcement occupations</v>
      </c>
      <c r="BP27" s="69">
        <v>0.16765609062520462</v>
      </c>
      <c r="BQ27" s="69">
        <v>0.14278728719707887</v>
      </c>
      <c r="BR27" s="69">
        <v>0.18169088273036782</v>
      </c>
      <c r="BS27" s="69">
        <v>0.12891379942075895</v>
      </c>
      <c r="BT27" s="69">
        <v>0.13694612871258041</v>
      </c>
      <c r="BU27" s="69"/>
      <c r="BV27" s="69">
        <f t="shared" si="44"/>
        <v>-4.4744754017787408E-2</v>
      </c>
      <c r="BW27" s="69">
        <f>'RD T1'!E229</f>
        <v>5.6851013945582056E-2</v>
      </c>
      <c r="BX27" s="69">
        <f t="shared" si="45"/>
        <v>1.2106259927794648E-2</v>
      </c>
      <c r="BZ27" t="str">
        <f t="shared" si="46"/>
        <v>63 Community and civil enforcement occupations</v>
      </c>
      <c r="CA27" s="69">
        <v>0.10382301474728449</v>
      </c>
      <c r="CB27" s="69">
        <v>0.11892014138152239</v>
      </c>
      <c r="CC27" s="69">
        <v>0.11409228202953216</v>
      </c>
      <c r="CD27" s="69">
        <v>9.3569796017664811E-2</v>
      </c>
      <c r="CE27" s="69">
        <v>7.0160989926768835E-2</v>
      </c>
      <c r="CF27" s="69"/>
      <c r="CG27" s="69">
        <f t="shared" si="47"/>
        <v>-4.3931292102763322E-2</v>
      </c>
      <c r="CH27" s="69">
        <f>'RD T1'!E258</f>
        <v>3.5227380650786087E-2</v>
      </c>
      <c r="CI27" s="69">
        <f t="shared" si="48"/>
        <v>-8.7039114519772351E-3</v>
      </c>
      <c r="CK27" t="str">
        <f t="shared" si="49"/>
        <v>63 Community and civil enforcement occupations</v>
      </c>
      <c r="CL27" s="69">
        <v>4.1002916467885439E-2</v>
      </c>
      <c r="CM27" s="69">
        <v>2.686157295371883E-2</v>
      </c>
      <c r="CN27" s="69">
        <v>3.2730026735520543E-2</v>
      </c>
      <c r="CO27" s="69">
        <v>1.3309916809540618E-2</v>
      </c>
      <c r="CP27" s="69">
        <v>8.1945029473993406E-3</v>
      </c>
      <c r="CQ27" s="69"/>
      <c r="CR27" s="69">
        <f t="shared" si="50"/>
        <v>-2.4535523788121204E-2</v>
      </c>
      <c r="CS27" s="69">
        <f>'RD T1'!E287</f>
        <v>3.7250579196919775E-3</v>
      </c>
      <c r="CT27" s="69">
        <f t="shared" si="51"/>
        <v>-2.0810465868429225E-2</v>
      </c>
    </row>
    <row r="28" spans="1:98" x14ac:dyDescent="0.2">
      <c r="A28" s="10" t="str">
        <f>name!D24</f>
        <v>71 Sales occupations</v>
      </c>
      <c r="B28" s="69">
        <v>7.4116815449446982E-2</v>
      </c>
      <c r="C28" s="69">
        <v>8.6688700333908561E-2</v>
      </c>
      <c r="D28" s="69">
        <v>5.9146827321874942E-2</v>
      </c>
      <c r="E28" s="69">
        <v>6.9464262589271575E-2</v>
      </c>
      <c r="F28" s="69">
        <v>8.7086886034990013E-2</v>
      </c>
      <c r="G28" s="11"/>
      <c r="H28" s="69">
        <f t="shared" si="26"/>
        <v>2.7940058713115071E-2</v>
      </c>
      <c r="I28" s="69">
        <f>'RD T1'!E56</f>
        <v>3.9786104344734619E-2</v>
      </c>
      <c r="J28" s="69">
        <f t="shared" si="27"/>
        <v>6.7726163057849689E-2</v>
      </c>
      <c r="L28" t="str">
        <f t="shared" si="28"/>
        <v>71 Sales occupations</v>
      </c>
      <c r="M28" s="69">
        <v>0.94888253417531643</v>
      </c>
      <c r="N28" s="69">
        <v>1.1943435698503344</v>
      </c>
      <c r="O28" s="69">
        <v>0.97778367585463155</v>
      </c>
      <c r="P28" s="69">
        <v>1.2200692818788508</v>
      </c>
      <c r="Q28" s="69">
        <v>1.7083820783711774</v>
      </c>
      <c r="R28" s="11"/>
      <c r="S28" s="69">
        <f t="shared" si="29"/>
        <v>0.73059840251654584</v>
      </c>
      <c r="T28" s="69">
        <f>'RD T1'!E85</f>
        <v>0.76761067109519221</v>
      </c>
      <c r="U28" s="69">
        <f t="shared" si="30"/>
        <v>1.4982090736117382</v>
      </c>
      <c r="W28" t="str">
        <f t="shared" si="31"/>
        <v>71 Sales occupations</v>
      </c>
      <c r="X28" s="69">
        <v>4.5129004955331311</v>
      </c>
      <c r="Y28" s="69">
        <v>4.3191881237715313</v>
      </c>
      <c r="Z28" s="69">
        <v>4.7126640315765567</v>
      </c>
      <c r="AA28" s="69">
        <v>5.4833045889038052</v>
      </c>
      <c r="AB28" s="69">
        <v>7.6001921496317637</v>
      </c>
      <c r="AC28" s="69"/>
      <c r="AD28" s="69">
        <f t="shared" si="32"/>
        <v>2.887528118055207</v>
      </c>
      <c r="AE28" s="69">
        <f>'RD T1'!E114</f>
        <v>3.7052378899308183</v>
      </c>
      <c r="AF28" s="69">
        <f t="shared" si="33"/>
        <v>6.5927660079860253</v>
      </c>
      <c r="AH28" t="str">
        <f t="shared" si="34"/>
        <v>71 Sales occupations</v>
      </c>
      <c r="AI28" s="69">
        <v>1.6789641801604767</v>
      </c>
      <c r="AJ28" s="69">
        <v>1.587737453040988</v>
      </c>
      <c r="AK28" s="69">
        <v>1.7936531413445216</v>
      </c>
      <c r="AL28" s="69">
        <v>2.0046489997852501</v>
      </c>
      <c r="AM28" s="69">
        <v>2.8380717478564912</v>
      </c>
      <c r="AN28" s="69"/>
      <c r="AO28" s="69">
        <f t="shared" si="35"/>
        <v>1.0444186065119696</v>
      </c>
      <c r="AP28" s="69">
        <f>'RD T1'!E143</f>
        <v>1.3785406842226908</v>
      </c>
      <c r="AQ28" s="69">
        <f t="shared" si="36"/>
        <v>2.4229592907346604</v>
      </c>
      <c r="AS28" t="str">
        <f t="shared" si="37"/>
        <v>71 Sales occupations</v>
      </c>
      <c r="AT28" s="69">
        <v>1.3456686127038338</v>
      </c>
      <c r="AU28" s="69">
        <v>1.1750358796945299</v>
      </c>
      <c r="AV28" s="69">
        <v>1.2611749309589864</v>
      </c>
      <c r="AW28" s="69">
        <v>1.3472099015252539</v>
      </c>
      <c r="AX28" s="69">
        <v>1.7469046010471556</v>
      </c>
      <c r="AY28" s="69"/>
      <c r="AZ28" s="69">
        <f t="shared" si="38"/>
        <v>0.48572967008816925</v>
      </c>
      <c r="BA28" s="69">
        <f>'RD T1'!E172</f>
        <v>0.7790420383020038</v>
      </c>
      <c r="BB28" s="69">
        <f t="shared" si="39"/>
        <v>1.2647717083901731</v>
      </c>
      <c r="BD28" t="str">
        <f t="shared" si="40"/>
        <v>71 Sales occupations</v>
      </c>
      <c r="BE28" s="69">
        <v>12.219307808776968</v>
      </c>
      <c r="BF28" s="69">
        <v>11.374830758067963</v>
      </c>
      <c r="BG28" s="69">
        <v>12.831249083597427</v>
      </c>
      <c r="BH28" s="69">
        <v>13.379338644871194</v>
      </c>
      <c r="BI28" s="69">
        <v>15.479646556107896</v>
      </c>
      <c r="BJ28" s="69"/>
      <c r="BK28" s="69">
        <f t="shared" si="41"/>
        <v>2.6483974725104691</v>
      </c>
      <c r="BL28" s="69">
        <f>'RD T1'!E201</f>
        <v>7.2272480922808446</v>
      </c>
      <c r="BM28" s="69">
        <f t="shared" si="42"/>
        <v>9.8756455647913128</v>
      </c>
      <c r="BO28" t="str">
        <f t="shared" si="43"/>
        <v>71 Sales occupations</v>
      </c>
      <c r="BP28" s="69">
        <v>13.572105395806835</v>
      </c>
      <c r="BQ28" s="69">
        <v>11.581904957936246</v>
      </c>
      <c r="BR28" s="69">
        <v>12.003960639130492</v>
      </c>
      <c r="BS28" s="69">
        <v>11.137011321566177</v>
      </c>
      <c r="BT28" s="69">
        <v>8.7123009270672629</v>
      </c>
      <c r="BU28" s="69"/>
      <c r="BV28" s="69">
        <f t="shared" si="44"/>
        <v>-3.2916597120632289</v>
      </c>
      <c r="BW28" s="69">
        <f>'RD T1'!E230</f>
        <v>5.0226990512740013</v>
      </c>
      <c r="BX28" s="69">
        <f t="shared" si="45"/>
        <v>1.7310393392107724</v>
      </c>
      <c r="BZ28" t="str">
        <f t="shared" si="46"/>
        <v>71 Sales occupations</v>
      </c>
      <c r="CA28" s="69">
        <v>8.4500085002288827</v>
      </c>
      <c r="CB28" s="69">
        <v>7.3761597115069408</v>
      </c>
      <c r="CC28" s="69">
        <v>6.6272588788806059</v>
      </c>
      <c r="CD28" s="69">
        <v>5.8857922896693902</v>
      </c>
      <c r="CE28" s="69">
        <v>2.658296256997966</v>
      </c>
      <c r="CF28" s="69"/>
      <c r="CG28" s="69">
        <f t="shared" si="47"/>
        <v>-3.9689626218826399</v>
      </c>
      <c r="CH28" s="69">
        <f>'RD T1'!E259</f>
        <v>1.9050591651951667</v>
      </c>
      <c r="CI28" s="69">
        <f t="shared" si="48"/>
        <v>-2.0639034566874734</v>
      </c>
      <c r="CK28" t="str">
        <f t="shared" si="49"/>
        <v>71 Sales occupations</v>
      </c>
      <c r="CL28" s="69">
        <v>5.1030477775246661</v>
      </c>
      <c r="CM28" s="69">
        <v>3.6755080290313726</v>
      </c>
      <c r="CN28" s="69">
        <v>2.4891657635414282</v>
      </c>
      <c r="CO28" s="69">
        <v>1.9966136627926334</v>
      </c>
      <c r="CP28" s="69">
        <v>1.0087263118680367</v>
      </c>
      <c r="CQ28" s="69"/>
      <c r="CR28" s="69">
        <f t="shared" si="50"/>
        <v>-1.4804394516733914</v>
      </c>
      <c r="CS28" s="69">
        <f>'RD T1'!E288</f>
        <v>0.55026991774083922</v>
      </c>
      <c r="CT28" s="69">
        <f t="shared" si="51"/>
        <v>-0.93016953393255219</v>
      </c>
    </row>
    <row r="29" spans="1:98" x14ac:dyDescent="0.2">
      <c r="A29" s="10" t="str">
        <f>name!D25</f>
        <v>72 Customer service occupations</v>
      </c>
      <c r="B29" s="69">
        <v>2.1782088830137009E-2</v>
      </c>
      <c r="C29" s="69">
        <v>2.8835737181415532E-2</v>
      </c>
      <c r="D29" s="69">
        <v>2.6011168381118464E-2</v>
      </c>
      <c r="E29" s="69">
        <v>3.8711245666696939E-2</v>
      </c>
      <c r="F29" s="69">
        <v>5.2682637155407185E-2</v>
      </c>
      <c r="G29" s="11"/>
      <c r="H29" s="69">
        <f>F29-D29</f>
        <v>2.667146877428872E-2</v>
      </c>
      <c r="I29" s="69">
        <f>'RD T1'!E57</f>
        <v>1.9879570268908589E-2</v>
      </c>
      <c r="J29" s="69">
        <f t="shared" si="27"/>
        <v>4.6551039043197309E-2</v>
      </c>
      <c r="L29" t="str">
        <f t="shared" si="28"/>
        <v>72 Customer service occupations</v>
      </c>
      <c r="M29" s="69">
        <v>0.25085407890678124</v>
      </c>
      <c r="N29" s="69">
        <v>0.35202378838392084</v>
      </c>
      <c r="O29" s="69">
        <v>0.27295961080279685</v>
      </c>
      <c r="P29" s="69">
        <v>0.37432994587849749</v>
      </c>
      <c r="Q29" s="69">
        <v>0.50437413999714464</v>
      </c>
      <c r="R29" s="11"/>
      <c r="S29" s="69">
        <f t="shared" si="29"/>
        <v>0.2314145291943478</v>
      </c>
      <c r="T29" s="69">
        <f>'RD T1'!E86</f>
        <v>0.22356895572012989</v>
      </c>
      <c r="U29" s="69">
        <f t="shared" si="30"/>
        <v>0.45498348491447771</v>
      </c>
      <c r="W29" t="str">
        <f t="shared" si="31"/>
        <v>72 Customer service occupations</v>
      </c>
      <c r="X29" s="69">
        <v>1.1613497108961122</v>
      </c>
      <c r="Y29" s="69">
        <v>1.1786218204233587</v>
      </c>
      <c r="Z29" s="69">
        <v>1.3167507010027355</v>
      </c>
      <c r="AA29" s="69">
        <v>1.5704006181876771</v>
      </c>
      <c r="AB29" s="69">
        <v>2.0845560594853936</v>
      </c>
      <c r="AC29" s="69"/>
      <c r="AD29" s="69">
        <f t="shared" si="32"/>
        <v>0.76780535848265807</v>
      </c>
      <c r="AE29" s="69">
        <f>'RD T1'!E115</f>
        <v>0.92113466901113905</v>
      </c>
      <c r="AF29" s="69">
        <f t="shared" si="33"/>
        <v>1.6889400274937971</v>
      </c>
      <c r="AH29" t="str">
        <f t="shared" si="34"/>
        <v>72 Customer service occupations</v>
      </c>
      <c r="AI29" s="69">
        <v>0.3400333716917982</v>
      </c>
      <c r="AJ29" s="69">
        <v>0.36713584844560654</v>
      </c>
      <c r="AK29" s="69">
        <v>0.42020710824726332</v>
      </c>
      <c r="AL29" s="69">
        <v>0.50555240779989719</v>
      </c>
      <c r="AM29" s="69">
        <v>0.6707222587555518</v>
      </c>
      <c r="AN29" s="69"/>
      <c r="AO29" s="69">
        <f t="shared" si="35"/>
        <v>0.25051515050828849</v>
      </c>
      <c r="AP29" s="69">
        <f>'RD T1'!E144</f>
        <v>0.30117790823335311</v>
      </c>
      <c r="AQ29" s="69">
        <f t="shared" si="36"/>
        <v>0.55169305874164154</v>
      </c>
      <c r="AS29" t="str">
        <f t="shared" si="37"/>
        <v>72 Customer service occupations</v>
      </c>
      <c r="AT29" s="69">
        <v>0.49022816099813277</v>
      </c>
      <c r="AU29" s="69">
        <v>0.47697619136923258</v>
      </c>
      <c r="AV29" s="69">
        <v>0.52413956164321973</v>
      </c>
      <c r="AW29" s="69">
        <v>0.62111219122749417</v>
      </c>
      <c r="AX29" s="69">
        <v>0.73542196263066273</v>
      </c>
      <c r="AY29" s="69"/>
      <c r="AZ29" s="69">
        <f t="shared" si="38"/>
        <v>0.211282400987443</v>
      </c>
      <c r="BA29" s="69">
        <f>'RD T1'!E173</f>
        <v>0.31965857292079219</v>
      </c>
      <c r="BB29" s="69">
        <f t="shared" si="39"/>
        <v>0.53094097390823514</v>
      </c>
      <c r="BD29" t="str">
        <f t="shared" si="40"/>
        <v>72 Customer service occupations</v>
      </c>
      <c r="BE29" s="69">
        <v>2.1547207758624283</v>
      </c>
      <c r="BF29" s="69">
        <v>2.185642833697004</v>
      </c>
      <c r="BG29" s="69">
        <v>2.4972654663529203</v>
      </c>
      <c r="BH29" s="69">
        <v>2.6878097128118341</v>
      </c>
      <c r="BI29" s="69">
        <v>3.0997788490721048</v>
      </c>
      <c r="BJ29" s="69"/>
      <c r="BK29" s="69">
        <f t="shared" si="41"/>
        <v>0.60251338271918442</v>
      </c>
      <c r="BL29" s="69">
        <f>'RD T1'!E202</f>
        <v>1.2368382736273431</v>
      </c>
      <c r="BM29" s="69">
        <f t="shared" si="42"/>
        <v>1.8393516563465275</v>
      </c>
      <c r="BO29" t="str">
        <f t="shared" si="43"/>
        <v>72 Customer service occupations</v>
      </c>
      <c r="BP29" s="69">
        <v>2.4119626438987853</v>
      </c>
      <c r="BQ29" s="69">
        <v>2.4159370391883987</v>
      </c>
      <c r="BR29" s="69">
        <v>2.5297066037824858</v>
      </c>
      <c r="BS29" s="69">
        <v>2.5834537118338297</v>
      </c>
      <c r="BT29" s="69">
        <v>2.5127569256075764</v>
      </c>
      <c r="BU29" s="69"/>
      <c r="BV29" s="69">
        <f t="shared" si="44"/>
        <v>-1.6949678174909444E-2</v>
      </c>
      <c r="BW29" s="69">
        <f>'RD T1'!E231</f>
        <v>1.1300939116321116</v>
      </c>
      <c r="BX29" s="69">
        <f t="shared" si="45"/>
        <v>1.1131442334572021</v>
      </c>
      <c r="BZ29" t="str">
        <f t="shared" si="46"/>
        <v>72 Customer service occupations</v>
      </c>
      <c r="CA29" s="69">
        <v>1.0378642558604616</v>
      </c>
      <c r="CB29" s="69">
        <v>1.0416278282318081</v>
      </c>
      <c r="CC29" s="69">
        <v>0.92982708617365561</v>
      </c>
      <c r="CD29" s="69">
        <v>0.94517805063421245</v>
      </c>
      <c r="CE29" s="69">
        <v>0.89041927333158211</v>
      </c>
      <c r="CF29" s="69"/>
      <c r="CG29" s="69">
        <f t="shared" si="47"/>
        <v>-3.9407812842073509E-2</v>
      </c>
      <c r="CH29" s="69">
        <f>'RD T1'!E260</f>
        <v>0.30617147087688046</v>
      </c>
      <c r="CI29" s="69">
        <f t="shared" si="48"/>
        <v>0.26676365803480695</v>
      </c>
      <c r="CK29" t="str">
        <f t="shared" si="49"/>
        <v>72 Customer service occupations</v>
      </c>
      <c r="CL29" s="69">
        <v>0.40545318636254402</v>
      </c>
      <c r="CM29" s="69">
        <v>0.44609280292041686</v>
      </c>
      <c r="CN29" s="69">
        <v>0.34273010319985875</v>
      </c>
      <c r="CO29" s="69">
        <v>0.43203839400398142</v>
      </c>
      <c r="CP29" s="69">
        <v>0.45297542190135548</v>
      </c>
      <c r="CQ29" s="69"/>
      <c r="CR29" s="69">
        <f t="shared" si="50"/>
        <v>0.11024531870149673</v>
      </c>
      <c r="CS29" s="69">
        <f>'RD T1'!E289</f>
        <v>0.16819308011738909</v>
      </c>
      <c r="CT29" s="69">
        <f t="shared" si="51"/>
        <v>0.27843839881888582</v>
      </c>
    </row>
    <row r="30" spans="1:98" x14ac:dyDescent="0.2">
      <c r="A30" s="10" t="str">
        <f>name!D26</f>
        <v>81 Process, plant and machine operatives</v>
      </c>
      <c r="B30" s="69">
        <v>1.9577546850732083E-2</v>
      </c>
      <c r="C30" s="69">
        <v>3.4470851093400194E-2</v>
      </c>
      <c r="D30" s="69">
        <v>2.4475341271809482E-2</v>
      </c>
      <c r="E30" s="69">
        <v>3.5966455411651908E-2</v>
      </c>
      <c r="F30" s="69">
        <v>5.383070340995174E-2</v>
      </c>
      <c r="G30" s="11"/>
      <c r="H30" s="69">
        <f t="shared" si="26"/>
        <v>2.9355362138142257E-2</v>
      </c>
      <c r="I30" s="69">
        <f>'RD T1'!E58</f>
        <v>1.8627502366213244E-2</v>
      </c>
      <c r="J30" s="69">
        <f t="shared" si="27"/>
        <v>4.7982864504355502E-2</v>
      </c>
      <c r="L30" t="str">
        <f t="shared" si="28"/>
        <v>81 Process, plant and machine operatives</v>
      </c>
      <c r="M30" s="69">
        <v>0.14382932848620264</v>
      </c>
      <c r="N30" s="69">
        <v>0.20967580515088408</v>
      </c>
      <c r="O30" s="69">
        <v>0.1474795073148199</v>
      </c>
      <c r="P30" s="69">
        <v>0.21776262059253612</v>
      </c>
      <c r="Q30" s="69">
        <v>0.3194024328795938</v>
      </c>
      <c r="R30" s="11"/>
      <c r="S30" s="69">
        <f t="shared" si="29"/>
        <v>0.1719229255647739</v>
      </c>
      <c r="T30" s="69">
        <f>'RD T1'!E87</f>
        <v>0.13228236184437792</v>
      </c>
      <c r="U30" s="69">
        <f t="shared" si="30"/>
        <v>0.30420528740915181</v>
      </c>
      <c r="W30" t="str">
        <f t="shared" si="31"/>
        <v>81 Process, plant and machine operatives</v>
      </c>
      <c r="X30" s="69">
        <v>0.56856053330200795</v>
      </c>
      <c r="Y30" s="69">
        <v>0.4925534133194675</v>
      </c>
      <c r="Z30" s="69">
        <v>0.44409589440882885</v>
      </c>
      <c r="AA30" s="69">
        <v>0.62520012773086808</v>
      </c>
      <c r="AB30" s="69">
        <v>0.93187803325646379</v>
      </c>
      <c r="AC30" s="69"/>
      <c r="AD30" s="69">
        <f t="shared" si="32"/>
        <v>0.48778213884763494</v>
      </c>
      <c r="AE30" s="69">
        <f>'RD T1'!E116</f>
        <v>0.37208171467006285</v>
      </c>
      <c r="AF30" s="69">
        <f t="shared" si="33"/>
        <v>0.85986385351769778</v>
      </c>
      <c r="AH30" t="str">
        <f t="shared" si="34"/>
        <v>81 Process, plant and machine operatives</v>
      </c>
      <c r="AI30" s="69">
        <v>0.30261744592394924</v>
      </c>
      <c r="AJ30" s="69">
        <v>0.27440459172570175</v>
      </c>
      <c r="AK30" s="69">
        <v>0.25917120377382025</v>
      </c>
      <c r="AL30" s="69">
        <v>0.34340328706386064</v>
      </c>
      <c r="AM30" s="69">
        <v>0.43624325152045501</v>
      </c>
      <c r="AN30" s="69"/>
      <c r="AO30" s="69">
        <f t="shared" si="35"/>
        <v>0.17707204774663476</v>
      </c>
      <c r="AP30" s="69">
        <f>'RD T1'!E145</f>
        <v>0.1737364662855555</v>
      </c>
      <c r="AQ30" s="69">
        <f t="shared" si="36"/>
        <v>0.35080851403219027</v>
      </c>
      <c r="AS30" t="str">
        <f t="shared" si="37"/>
        <v>81 Process, plant and machine operatives</v>
      </c>
      <c r="AT30" s="69">
        <v>0.60552064566348129</v>
      </c>
      <c r="AU30" s="69">
        <v>0.46981980834094239</v>
      </c>
      <c r="AV30" s="69">
        <v>0.42977180028945189</v>
      </c>
      <c r="AW30" s="69">
        <v>0.51211729230346092</v>
      </c>
      <c r="AX30" s="69">
        <v>0.54332757780836627</v>
      </c>
      <c r="AY30" s="69"/>
      <c r="AZ30" s="69">
        <f t="shared" si="38"/>
        <v>0.11355577751891438</v>
      </c>
      <c r="BA30" s="69">
        <f>'RD T1'!E174</f>
        <v>0.2282536679673545</v>
      </c>
      <c r="BB30" s="69">
        <f t="shared" si="39"/>
        <v>0.3418094454862689</v>
      </c>
      <c r="BD30" t="str">
        <f t="shared" si="40"/>
        <v>81 Process, plant and machine operatives</v>
      </c>
      <c r="BE30" s="69">
        <v>5.6208386031544526</v>
      </c>
      <c r="BF30" s="69">
        <v>4.8990436574846861</v>
      </c>
      <c r="BG30" s="69">
        <v>5.3689909260486761</v>
      </c>
      <c r="BH30" s="69">
        <v>5.3910051365332405</v>
      </c>
      <c r="BI30" s="69">
        <v>5.6330804484640442</v>
      </c>
      <c r="BJ30" s="69"/>
      <c r="BK30" s="69">
        <f t="shared" si="41"/>
        <v>0.26408952241536809</v>
      </c>
      <c r="BL30" s="69">
        <f>'RD T1'!E203</f>
        <v>2.0336342774094676</v>
      </c>
      <c r="BM30" s="69">
        <f t="shared" si="42"/>
        <v>2.2977237998248357</v>
      </c>
      <c r="BO30" t="str">
        <f t="shared" si="43"/>
        <v>81 Process, plant and machine operatives</v>
      </c>
      <c r="BP30" s="69">
        <v>6.5837912786325514</v>
      </c>
      <c r="BQ30" s="69">
        <v>6.060752768310409</v>
      </c>
      <c r="BR30" s="69">
        <v>5.4653777368136112</v>
      </c>
      <c r="BS30" s="69">
        <v>6.042066379233952</v>
      </c>
      <c r="BT30" s="69">
        <v>5.6944943770537559</v>
      </c>
      <c r="BU30" s="69"/>
      <c r="BV30" s="69">
        <f t="shared" si="44"/>
        <v>0.22911664024014478</v>
      </c>
      <c r="BW30" s="69">
        <f>'RD T1'!E232</f>
        <v>2.2112381950585394</v>
      </c>
      <c r="BX30" s="69">
        <f t="shared" si="45"/>
        <v>2.4403548352986841</v>
      </c>
      <c r="BZ30" t="str">
        <f t="shared" si="46"/>
        <v>81 Process, plant and machine operatives</v>
      </c>
      <c r="CA30" s="69">
        <v>3.9368969765417692</v>
      </c>
      <c r="CB30" s="69">
        <v>4.4404749596014739</v>
      </c>
      <c r="CC30" s="69">
        <v>2.9195648326074366</v>
      </c>
      <c r="CD30" s="69">
        <v>2.7882924137893377</v>
      </c>
      <c r="CE30" s="69">
        <v>1.0923168636882195</v>
      </c>
      <c r="CF30" s="69"/>
      <c r="CG30" s="69">
        <f t="shared" si="47"/>
        <v>-1.8272479689192171</v>
      </c>
      <c r="CH30" s="69">
        <f>'RD T1'!E261</f>
        <v>0.74770439916371778</v>
      </c>
      <c r="CI30" s="69">
        <f t="shared" si="48"/>
        <v>-1.0795435697554994</v>
      </c>
      <c r="CK30" t="str">
        <f t="shared" si="49"/>
        <v>81 Process, plant and machine operatives</v>
      </c>
      <c r="CL30" s="69">
        <v>2.7154675723688397</v>
      </c>
      <c r="CM30" s="69">
        <v>2.0248383818261626</v>
      </c>
      <c r="CN30" s="69">
        <v>1.4892310433880602</v>
      </c>
      <c r="CO30" s="69">
        <v>0.73501983423817785</v>
      </c>
      <c r="CP30" s="69">
        <v>0.300804196319026</v>
      </c>
      <c r="CQ30" s="69"/>
      <c r="CR30" s="69">
        <f t="shared" si="50"/>
        <v>-1.1884268470690342</v>
      </c>
      <c r="CS30" s="69">
        <f>'RD T1'!E290</f>
        <v>0.18715747065089874</v>
      </c>
      <c r="CT30" s="69">
        <f t="shared" si="51"/>
        <v>-1.0012693764181355</v>
      </c>
    </row>
    <row r="31" spans="1:98" x14ac:dyDescent="0.2">
      <c r="A31" s="10" t="str">
        <f>name!D27</f>
        <v>82 Transport and mobile machine drivers and operatives</v>
      </c>
      <c r="B31" s="69">
        <v>2.2450317987249696E-2</v>
      </c>
      <c r="C31" s="69">
        <v>4.303751690922366E-2</v>
      </c>
      <c r="D31" s="69">
        <v>3.3004960658115284E-2</v>
      </c>
      <c r="E31" s="69">
        <v>4.5608672324998864E-2</v>
      </c>
      <c r="F31" s="69">
        <v>7.1053711754126447E-2</v>
      </c>
      <c r="G31" s="11"/>
      <c r="H31" s="69">
        <f t="shared" si="26"/>
        <v>3.8048751096011163E-2</v>
      </c>
      <c r="I31" s="69">
        <f>'RD T1'!E59</f>
        <v>3.6156717954037271E-2</v>
      </c>
      <c r="J31" s="69">
        <f t="shared" si="27"/>
        <v>7.4205469050048434E-2</v>
      </c>
      <c r="L31" t="str">
        <f t="shared" si="28"/>
        <v>82 Transport and mobile machine drivers and operatives</v>
      </c>
      <c r="M31" s="69">
        <v>0.12791317100644556</v>
      </c>
      <c r="N31" s="69">
        <v>0.23196494225045525</v>
      </c>
      <c r="O31" s="69">
        <v>0.18250891430526076</v>
      </c>
      <c r="P31" s="69">
        <v>0.24182244292628552</v>
      </c>
      <c r="Q31" s="69">
        <v>0.38566783755394157</v>
      </c>
      <c r="R31" s="11"/>
      <c r="S31" s="69">
        <f t="shared" si="29"/>
        <v>0.20315892324868082</v>
      </c>
      <c r="T31" s="69">
        <f>'RD T1'!E88</f>
        <v>0.19044745693819712</v>
      </c>
      <c r="U31" s="69">
        <f t="shared" si="30"/>
        <v>0.39360638018687794</v>
      </c>
      <c r="W31" t="str">
        <f t="shared" si="31"/>
        <v>82 Transport and mobile machine drivers and operatives</v>
      </c>
      <c r="X31" s="69">
        <v>0.60350715353760176</v>
      </c>
      <c r="Y31" s="69">
        <v>0.70221728621031632</v>
      </c>
      <c r="Z31" s="69">
        <v>0.69061154447705542</v>
      </c>
      <c r="AA31" s="69">
        <v>0.82350762565250446</v>
      </c>
      <c r="AB31" s="69">
        <v>1.0789745086424261</v>
      </c>
      <c r="AC31" s="69"/>
      <c r="AD31" s="69">
        <f t="shared" si="32"/>
        <v>0.38836296416537064</v>
      </c>
      <c r="AE31" s="69">
        <f>'RD T1'!E117</f>
        <v>0.5984447541679796</v>
      </c>
      <c r="AF31" s="69">
        <f t="shared" si="33"/>
        <v>0.98680771833335024</v>
      </c>
      <c r="AH31" t="str">
        <f t="shared" si="34"/>
        <v>82 Transport and mobile machine drivers and operatives</v>
      </c>
      <c r="AI31" s="69">
        <v>0.3181138099359922</v>
      </c>
      <c r="AJ31" s="69">
        <v>0.32514138625069261</v>
      </c>
      <c r="AK31" s="69">
        <v>0.33372928795894286</v>
      </c>
      <c r="AL31" s="69">
        <v>0.37184540366363189</v>
      </c>
      <c r="AM31" s="69">
        <v>0.40274789471856048</v>
      </c>
      <c r="AN31" s="69"/>
      <c r="AO31" s="69">
        <f t="shared" si="35"/>
        <v>6.9018606759617629E-2</v>
      </c>
      <c r="AP31" s="69">
        <f>'RD T1'!E146</f>
        <v>0.23344117020545815</v>
      </c>
      <c r="AQ31" s="69">
        <f t="shared" si="36"/>
        <v>0.30245977696507576</v>
      </c>
      <c r="AS31" t="str">
        <f t="shared" si="37"/>
        <v>82 Transport and mobile machine drivers and operatives</v>
      </c>
      <c r="AT31" s="69">
        <v>0.50088340964489353</v>
      </c>
      <c r="AU31" s="69">
        <v>0.52095368164683731</v>
      </c>
      <c r="AV31" s="69">
        <v>0.52153670577020317</v>
      </c>
      <c r="AW31" s="69">
        <v>0.58179588216017386</v>
      </c>
      <c r="AX31" s="69">
        <v>0.61824360041496285</v>
      </c>
      <c r="AY31" s="69"/>
      <c r="AZ31" s="69">
        <f t="shared" si="38"/>
        <v>9.6706894644759678E-2</v>
      </c>
      <c r="BA31" s="69">
        <f>'RD T1'!E175</f>
        <v>0.39534203311826455</v>
      </c>
      <c r="BB31" s="69">
        <f t="shared" si="39"/>
        <v>0.49204892776302422</v>
      </c>
      <c r="BD31" t="str">
        <f t="shared" si="40"/>
        <v>82 Transport and mobile machine drivers and operatives</v>
      </c>
      <c r="BE31" s="69">
        <v>4.0053359857654778</v>
      </c>
      <c r="BF31" s="69">
        <v>4.2521555120592742</v>
      </c>
      <c r="BG31" s="69">
        <v>4.9719418110368405</v>
      </c>
      <c r="BH31" s="69">
        <v>4.3909886856072182</v>
      </c>
      <c r="BI31" s="69">
        <v>4.4438688235973691</v>
      </c>
      <c r="BJ31" s="69"/>
      <c r="BK31" s="69">
        <f t="shared" si="41"/>
        <v>-0.5280729874394714</v>
      </c>
      <c r="BL31" s="69">
        <f>'RD T1'!E204</f>
        <v>2.27181745693554</v>
      </c>
      <c r="BM31" s="69">
        <f t="shared" si="42"/>
        <v>1.7437444694960686</v>
      </c>
      <c r="BO31" t="str">
        <f t="shared" si="43"/>
        <v>82 Transport and mobile machine drivers and operatives</v>
      </c>
      <c r="BP31" s="69">
        <v>6.2844376195523184</v>
      </c>
      <c r="BQ31" s="69">
        <v>7.0645581997989062</v>
      </c>
      <c r="BR31" s="69">
        <v>6.631331315853263</v>
      </c>
      <c r="BS31" s="69">
        <v>6.9238682469459309</v>
      </c>
      <c r="BT31" s="69">
        <v>7.2294535976062022</v>
      </c>
      <c r="BU31" s="69"/>
      <c r="BV31" s="69">
        <f t="shared" si="44"/>
        <v>0.59812228175293924</v>
      </c>
      <c r="BW31" s="69">
        <f>'RD T1'!E233</f>
        <v>3.6169598092133808</v>
      </c>
      <c r="BX31" s="69">
        <f t="shared" si="45"/>
        <v>4.2150820909663196</v>
      </c>
      <c r="BZ31" t="str">
        <f t="shared" si="46"/>
        <v>82 Transport and mobile machine drivers and operatives</v>
      </c>
      <c r="CA31" s="69">
        <v>3.8236621344264607</v>
      </c>
      <c r="CB31" s="69">
        <v>6.012482743650458</v>
      </c>
      <c r="CC31" s="69">
        <v>3.765338490343789</v>
      </c>
      <c r="CD31" s="69">
        <v>3.6395149365390149</v>
      </c>
      <c r="CE31" s="69">
        <v>2.3356936583536219</v>
      </c>
      <c r="CF31" s="69"/>
      <c r="CG31" s="69">
        <f t="shared" si="47"/>
        <v>-1.4296448319901671</v>
      </c>
      <c r="CH31" s="69">
        <f>'RD T1'!E262</f>
        <v>1.4854162270496643</v>
      </c>
      <c r="CI31" s="69">
        <f t="shared" si="48"/>
        <v>5.5771395059497131E-2</v>
      </c>
      <c r="CK31" t="str">
        <f t="shared" si="49"/>
        <v>82 Transport and mobile machine drivers and operatives</v>
      </c>
      <c r="CL31" s="69">
        <v>2.0922570205688173</v>
      </c>
      <c r="CM31" s="69">
        <v>2.1806566489394372</v>
      </c>
      <c r="CN31" s="69">
        <v>1.9730243204353346</v>
      </c>
      <c r="CO31" s="69">
        <v>1.3645370833504469</v>
      </c>
      <c r="CP31" s="69">
        <v>0.519421959375162</v>
      </c>
      <c r="CQ31" s="69"/>
      <c r="CR31" s="69">
        <f t="shared" si="50"/>
        <v>-1.4536023610601725</v>
      </c>
      <c r="CS31" s="69">
        <f>'RD T1'!E291</f>
        <v>0.46238368804657004</v>
      </c>
      <c r="CT31" s="69">
        <f t="shared" si="51"/>
        <v>-0.99121867301360245</v>
      </c>
    </row>
    <row r="32" spans="1:98" x14ac:dyDescent="0.2">
      <c r="A32" s="10" t="str">
        <f>name!D28</f>
        <v>91 Elementary trades and related occupations</v>
      </c>
      <c r="B32" s="69">
        <v>3.0764229919029711E-4</v>
      </c>
      <c r="C32" s="69">
        <v>3.4257114342862717E-4</v>
      </c>
      <c r="D32" s="69">
        <v>2.7862589778314173E-4</v>
      </c>
      <c r="E32" s="69">
        <v>1.366874783251113E-3</v>
      </c>
      <c r="F32" s="69">
        <v>2.07103908441243E-3</v>
      </c>
      <c r="G32" s="11"/>
      <c r="H32" s="69">
        <f t="shared" si="26"/>
        <v>1.7924131866292883E-3</v>
      </c>
      <c r="I32" s="69">
        <f>'RD T1'!E60</f>
        <v>1.1984141869676285E-3</v>
      </c>
      <c r="J32" s="69">
        <f t="shared" si="27"/>
        <v>2.990827373596917E-3</v>
      </c>
      <c r="L32" t="str">
        <f t="shared" si="28"/>
        <v>91 Elementary trades and related occupations</v>
      </c>
      <c r="M32" s="69">
        <v>5.0529787965067068E-2</v>
      </c>
      <c r="N32" s="69">
        <v>8.3434006848225148E-2</v>
      </c>
      <c r="O32" s="69">
        <v>4.2429138939162808E-2</v>
      </c>
      <c r="P32" s="69">
        <v>0.10131154750341539</v>
      </c>
      <c r="Q32" s="69">
        <v>0.1813903355671988</v>
      </c>
      <c r="R32" s="11"/>
      <c r="S32" s="69">
        <f t="shared" si="29"/>
        <v>0.13896119662803599</v>
      </c>
      <c r="T32" s="69">
        <f>'RD T1'!E89</f>
        <v>7.1960822786602652E-2</v>
      </c>
      <c r="U32" s="69">
        <f t="shared" si="30"/>
        <v>0.21092201941463865</v>
      </c>
      <c r="W32" t="str">
        <f t="shared" si="31"/>
        <v>91 Elementary trades and related occupations</v>
      </c>
      <c r="X32" s="69">
        <v>0.28428770717451918</v>
      </c>
      <c r="Y32" s="69">
        <v>0.22741580991916549</v>
      </c>
      <c r="Z32" s="69">
        <v>0.20426378797180531</v>
      </c>
      <c r="AA32" s="69">
        <v>0.5423804039077964</v>
      </c>
      <c r="AB32" s="69">
        <v>0.83099806377235208</v>
      </c>
      <c r="AC32" s="69"/>
      <c r="AD32" s="69">
        <f t="shared" si="32"/>
        <v>0.62673427580054675</v>
      </c>
      <c r="AE32" s="69">
        <f>'RD T1'!E118</f>
        <v>0.41374891242284256</v>
      </c>
      <c r="AF32" s="69">
        <f t="shared" si="33"/>
        <v>1.0404831882233894</v>
      </c>
      <c r="AH32" t="str">
        <f t="shared" si="34"/>
        <v>91 Elementary trades and related occupations</v>
      </c>
      <c r="AI32" s="69">
        <v>0.19743102240640212</v>
      </c>
      <c r="AJ32" s="69">
        <v>0.1800533700527476</v>
      </c>
      <c r="AK32" s="69">
        <v>0.14862578116134942</v>
      </c>
      <c r="AL32" s="69">
        <v>0.44772774299338192</v>
      </c>
      <c r="AM32" s="69">
        <v>0.80035758267287493</v>
      </c>
      <c r="AN32" s="69"/>
      <c r="AO32" s="69">
        <f t="shared" si="35"/>
        <v>0.65173180151152554</v>
      </c>
      <c r="AP32" s="69">
        <f>'RD T1'!E147</f>
        <v>0.39172655757942321</v>
      </c>
      <c r="AQ32" s="69">
        <f t="shared" si="36"/>
        <v>1.0434583590909488</v>
      </c>
      <c r="AS32" t="str">
        <f t="shared" si="37"/>
        <v>91 Elementary trades and related occupations</v>
      </c>
      <c r="AT32" s="69">
        <v>0.21751634169488121</v>
      </c>
      <c r="AU32" s="69">
        <v>0.16747542907193569</v>
      </c>
      <c r="AV32" s="69">
        <v>0.15979020958215087</v>
      </c>
      <c r="AW32" s="69">
        <v>0.38082415705096506</v>
      </c>
      <c r="AX32" s="69">
        <v>0.56413006699024215</v>
      </c>
      <c r="AY32" s="69"/>
      <c r="AZ32" s="69">
        <f t="shared" si="38"/>
        <v>0.40433985740809131</v>
      </c>
      <c r="BA32" s="69">
        <f>'RD T1'!E176</f>
        <v>0.26093134498417203</v>
      </c>
      <c r="BB32" s="69">
        <f t="shared" si="39"/>
        <v>0.66527120239226334</v>
      </c>
      <c r="BD32" t="str">
        <f t="shared" si="40"/>
        <v>91 Elementary trades and related occupations</v>
      </c>
      <c r="BE32" s="69">
        <v>1.4439950117228912</v>
      </c>
      <c r="BF32" s="69">
        <v>1.1231775879652639</v>
      </c>
      <c r="BG32" s="69">
        <v>1.2531029816760884</v>
      </c>
      <c r="BH32" s="69">
        <v>1.9069284553900103</v>
      </c>
      <c r="BI32" s="69">
        <v>2.4487024635583428</v>
      </c>
      <c r="BJ32" s="69"/>
      <c r="BK32" s="69">
        <f t="shared" si="41"/>
        <v>1.1955994818822544</v>
      </c>
      <c r="BL32" s="69">
        <f>'RD T1'!E205</f>
        <v>0.96551702229302871</v>
      </c>
      <c r="BM32" s="69">
        <f t="shared" si="42"/>
        <v>2.1611165041752831</v>
      </c>
      <c r="BO32" t="str">
        <f t="shared" si="43"/>
        <v>91 Elementary trades and related occupations</v>
      </c>
      <c r="BP32" s="69">
        <v>2.6924241281342298</v>
      </c>
      <c r="BQ32" s="69">
        <v>2.1946081383524709</v>
      </c>
      <c r="BR32" s="69">
        <v>2.1374494091122882</v>
      </c>
      <c r="BS32" s="69">
        <v>3.491602652794104</v>
      </c>
      <c r="BT32" s="69">
        <v>4.0980877007388852</v>
      </c>
      <c r="BU32" s="69"/>
      <c r="BV32" s="69">
        <f t="shared" si="44"/>
        <v>1.960638291626597</v>
      </c>
      <c r="BW32" s="69">
        <f>'RD T1'!E234</f>
        <v>1.4093004734062506</v>
      </c>
      <c r="BX32" s="69">
        <f t="shared" si="45"/>
        <v>3.3699387650328476</v>
      </c>
      <c r="BZ32" t="str">
        <f t="shared" si="46"/>
        <v>91 Elementary trades and related occupations</v>
      </c>
      <c r="CA32" s="69">
        <v>2.3942361943562576</v>
      </c>
      <c r="CB32" s="69">
        <v>2.4898292547051777</v>
      </c>
      <c r="CC32" s="69">
        <v>1.8020352652449021</v>
      </c>
      <c r="CD32" s="69">
        <v>3.0715544234341809</v>
      </c>
      <c r="CE32" s="69">
        <v>2.5799918437074907</v>
      </c>
      <c r="CF32" s="69"/>
      <c r="CG32" s="69">
        <f t="shared" si="47"/>
        <v>0.77795657846258859</v>
      </c>
      <c r="CH32" s="69">
        <f>'RD T1'!E263</f>
        <v>1.1128412634969052</v>
      </c>
      <c r="CI32" s="69">
        <f t="shared" si="48"/>
        <v>1.8907978419594937</v>
      </c>
      <c r="CK32" t="str">
        <f t="shared" si="49"/>
        <v>91 Elementary trades and related occupations</v>
      </c>
      <c r="CL32" s="69">
        <v>1.4271735831452887</v>
      </c>
      <c r="CM32" s="69">
        <v>1.1585156129508518</v>
      </c>
      <c r="CN32" s="69">
        <v>0.90918071018014779</v>
      </c>
      <c r="CO32" s="69">
        <v>1.3379538259410915</v>
      </c>
      <c r="CP32" s="69">
        <v>1.0799079845199693</v>
      </c>
      <c r="CQ32" s="69"/>
      <c r="CR32" s="69">
        <f t="shared" si="50"/>
        <v>0.17072727433982149</v>
      </c>
      <c r="CS32" s="69">
        <f>'RD T1'!E292</f>
        <v>0.42806745706949251</v>
      </c>
      <c r="CT32" s="69">
        <f t="shared" si="51"/>
        <v>0.59879473140931405</v>
      </c>
    </row>
    <row r="33" spans="1:98" x14ac:dyDescent="0.2">
      <c r="A33" s="10" t="str">
        <f>name!D29</f>
        <v>92 Elementary administration and service occupations</v>
      </c>
      <c r="B33" s="69">
        <v>2.8117868357921811E-2</v>
      </c>
      <c r="C33" s="69">
        <v>4.2580656296186521E-2</v>
      </c>
      <c r="D33" s="69">
        <v>3.4954153752594565E-2</v>
      </c>
      <c r="E33" s="69">
        <v>3.8647837972295249E-2</v>
      </c>
      <c r="F33" s="69">
        <v>5.0348335225581672E-2</v>
      </c>
      <c r="G33" s="11"/>
      <c r="H33" s="69">
        <f t="shared" ref="H33" si="52">F33-D33</f>
        <v>1.5394181472987108E-2</v>
      </c>
      <c r="I33" s="69">
        <f>'RD T1'!E61</f>
        <v>2.4976596026626711E-2</v>
      </c>
      <c r="J33" s="69">
        <f t="shared" ref="J33" si="53">SUM(H33:I33)</f>
        <v>4.0370777499613819E-2</v>
      </c>
      <c r="L33" t="str">
        <f t="shared" ref="L33" si="54">A33</f>
        <v>92 Elementary administration and service occupations</v>
      </c>
      <c r="M33" s="69">
        <v>0.64614412298418256</v>
      </c>
      <c r="N33" s="69">
        <v>0.96682778411154657</v>
      </c>
      <c r="O33" s="69">
        <v>0.82932411038598297</v>
      </c>
      <c r="P33" s="69">
        <v>1.0237697515041133</v>
      </c>
      <c r="Q33" s="69">
        <v>1.4840670523086941</v>
      </c>
      <c r="R33" s="11"/>
      <c r="S33" s="69">
        <f t="shared" ref="S33" si="55">Q33-O33</f>
        <v>0.6547429419227111</v>
      </c>
      <c r="T33" s="69">
        <f>'RD T1'!E90</f>
        <v>0.70085205954975716</v>
      </c>
      <c r="U33" s="69">
        <f t="shared" ref="U33" si="56">SUM(S33:T33)</f>
        <v>1.3555950014724683</v>
      </c>
      <c r="W33" t="str">
        <f t="shared" ref="W33" si="57">A33</f>
        <v>92 Elementary administration and service occupations</v>
      </c>
      <c r="X33" s="69">
        <v>2.7603317811519736</v>
      </c>
      <c r="Y33" s="69">
        <v>2.7704270413745857</v>
      </c>
      <c r="Z33" s="69">
        <v>2.9751965122824795</v>
      </c>
      <c r="AA33" s="69">
        <v>3.2350148859225119</v>
      </c>
      <c r="AB33" s="69">
        <v>4.2057898256328539</v>
      </c>
      <c r="AC33" s="69"/>
      <c r="AD33" s="69">
        <f t="shared" ref="AD33" si="58">AB33-Z33</f>
        <v>1.2305933133503744</v>
      </c>
      <c r="AE33" s="69">
        <f>'RD T1'!E119</f>
        <v>2.3227714924614808</v>
      </c>
      <c r="AF33" s="69">
        <f t="shared" ref="AF33" si="59">SUM(AD33:AE33)</f>
        <v>3.5533648058118552</v>
      </c>
      <c r="AH33" t="str">
        <f t="shared" ref="AH33" si="60">L33</f>
        <v>92 Elementary administration and service occupations</v>
      </c>
      <c r="AI33" s="69">
        <v>1.2986500142431183</v>
      </c>
      <c r="AJ33" s="69">
        <v>1.3614420237973306</v>
      </c>
      <c r="AK33" s="69">
        <v>1.5013919744005253</v>
      </c>
      <c r="AL33" s="69">
        <v>1.5799787981689684</v>
      </c>
      <c r="AM33" s="69">
        <v>2.0990093241752259</v>
      </c>
      <c r="AN33" s="69"/>
      <c r="AO33" s="69">
        <f t="shared" ref="AO33" si="61">AM33-AK33</f>
        <v>0.5976173497747006</v>
      </c>
      <c r="AP33" s="69">
        <f>'RD T1'!E148</f>
        <v>1.0589907132926284</v>
      </c>
      <c r="AQ33" s="69">
        <f t="shared" ref="AQ33" si="62">SUM(AO33:AP33)</f>
        <v>1.656608063067329</v>
      </c>
      <c r="AS33" t="str">
        <f t="shared" ref="AS33" si="63">W33</f>
        <v>92 Elementary administration and service occupations</v>
      </c>
      <c r="AT33" s="69">
        <v>1.238753986705099</v>
      </c>
      <c r="AU33" s="69">
        <v>1.217520038529847</v>
      </c>
      <c r="AV33" s="69">
        <v>1.2801720977964042</v>
      </c>
      <c r="AW33" s="69">
        <v>1.297919186104733</v>
      </c>
      <c r="AX33" s="69">
        <v>1.6720792974768985</v>
      </c>
      <c r="AY33" s="69"/>
      <c r="AZ33" s="69">
        <f t="shared" ref="AZ33" si="64">AX33-AV33</f>
        <v>0.39190719968049437</v>
      </c>
      <c r="BA33" s="69">
        <f>'RD T1'!E177</f>
        <v>0.88415988016085201</v>
      </c>
      <c r="BB33" s="69">
        <f t="shared" ref="BB33" si="65">SUM(AZ33:BA33)</f>
        <v>1.2760670798413463</v>
      </c>
      <c r="BD33" t="str">
        <f t="shared" ref="BD33" si="66">AH33</f>
        <v>92 Elementary administration and service occupations</v>
      </c>
      <c r="BE33" s="69">
        <v>9.6103085239163786</v>
      </c>
      <c r="BF33" s="69">
        <v>8.3621445110823771</v>
      </c>
      <c r="BG33" s="69">
        <v>9.5100702619454296</v>
      </c>
      <c r="BH33" s="69">
        <v>7.7095488664612892</v>
      </c>
      <c r="BI33" s="69">
        <v>7.4998709931654659</v>
      </c>
      <c r="BJ33" s="69"/>
      <c r="BK33" s="69">
        <f t="shared" ref="BK33" si="67">BI33-BG33</f>
        <v>-2.0101992687799637</v>
      </c>
      <c r="BL33" s="69">
        <f>'RD T1'!E206</f>
        <v>3.8638002912094738</v>
      </c>
      <c r="BM33" s="69">
        <f t="shared" ref="BM33" si="68">SUM(BK33:BL33)</f>
        <v>1.8536010224295101</v>
      </c>
      <c r="BO33" t="str">
        <f t="shared" ref="BO33" si="69">AS33</f>
        <v>92 Elementary administration and service occupations</v>
      </c>
      <c r="BP33" s="69">
        <v>16.202168254275989</v>
      </c>
      <c r="BQ33" s="69">
        <v>15.578587455869176</v>
      </c>
      <c r="BR33" s="69">
        <v>15.648085130763702</v>
      </c>
      <c r="BS33" s="69">
        <v>14.251287979962585</v>
      </c>
      <c r="BT33" s="69">
        <v>13.662464502358683</v>
      </c>
      <c r="BU33" s="69"/>
      <c r="BV33" s="69">
        <f t="shared" ref="BV33" si="70">BT33-BR33</f>
        <v>-1.9856206284050195</v>
      </c>
      <c r="BW33" s="69">
        <f>'RD T1'!E235</f>
        <v>6.4583161155645668</v>
      </c>
      <c r="BX33" s="69">
        <f t="shared" ref="BX33" si="71">SUM(BV33:BW33)</f>
        <v>4.4726954871595472</v>
      </c>
      <c r="BZ33" t="str">
        <f t="shared" ref="BZ33" si="72">BD33</f>
        <v>92 Elementary administration and service occupations</v>
      </c>
      <c r="CA33" s="69">
        <v>12.073572431089033</v>
      </c>
      <c r="CB33" s="69">
        <v>13.098489856827623</v>
      </c>
      <c r="CC33" s="69">
        <v>10.49568520896166</v>
      </c>
      <c r="CD33" s="69">
        <v>9.4346259376241388</v>
      </c>
      <c r="CE33" s="69">
        <v>6.5794688787659457</v>
      </c>
      <c r="CF33" s="69"/>
      <c r="CG33" s="69">
        <f t="shared" ref="CG33" si="73">CE33-CC33</f>
        <v>-3.9162163301957147</v>
      </c>
      <c r="CH33" s="69">
        <f>'RD T1'!E264</f>
        <v>3.4059836198114875</v>
      </c>
      <c r="CI33" s="69">
        <f t="shared" ref="CI33" si="74">SUM(CG33:CH33)</f>
        <v>-0.51023271038422724</v>
      </c>
      <c r="CK33" t="str">
        <f t="shared" ref="CK33" si="75">BO33</f>
        <v>92 Elementary administration and service occupations</v>
      </c>
      <c r="CL33" s="69">
        <v>7.8152809559191985</v>
      </c>
      <c r="CM33" s="69">
        <v>5.3824765865129471</v>
      </c>
      <c r="CN33" s="69">
        <v>3.7688007830378076</v>
      </c>
      <c r="CO33" s="69">
        <v>2.4578053674117144</v>
      </c>
      <c r="CP33" s="69">
        <v>1.4780732034606934</v>
      </c>
      <c r="CQ33" s="69"/>
      <c r="CR33" s="69">
        <f t="shared" ref="CR33" si="76">CP33-CN33</f>
        <v>-2.2907275795771143</v>
      </c>
      <c r="CS33" s="69">
        <f>'RD T1'!E293</f>
        <v>0.65529234206952591</v>
      </c>
      <c r="CT33" s="69">
        <f t="shared" ref="CT33" si="77">SUM(CR33:CS33)</f>
        <v>-1.6354352375075885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5.3938869372483342</v>
      </c>
      <c r="C35" s="67">
        <f t="shared" ref="C35:F35" si="78">SUM(C8:C33)</f>
        <v>7.0107656209916644</v>
      </c>
      <c r="D35" s="67">
        <f t="shared" si="78"/>
        <v>6.2191627087666363</v>
      </c>
      <c r="E35" s="67">
        <f t="shared" si="78"/>
        <v>7.6327123598503981</v>
      </c>
      <c r="F35" s="67">
        <f t="shared" si="78"/>
        <v>9.5112657710443713</v>
      </c>
      <c r="G35" s="11"/>
      <c r="H35" s="67">
        <f>F35-D35</f>
        <v>3.292103062277735</v>
      </c>
      <c r="I35" s="67">
        <f>SUM(I8:I33)</f>
        <v>4.1269892323611561</v>
      </c>
      <c r="J35" s="67">
        <f>SUM(H35:I35)</f>
        <v>7.4190922946388911</v>
      </c>
      <c r="L35" s="24" t="str">
        <f>A35</f>
        <v>All occupations</v>
      </c>
      <c r="M35" s="67">
        <f>SUM(M8:M33)</f>
        <v>34.137453238772835</v>
      </c>
      <c r="N35" s="67">
        <f t="shared" ref="N35:Q35" si="79">SUM(N8:N33)</f>
        <v>45.314710901695697</v>
      </c>
      <c r="O35" s="67">
        <f t="shared" si="79"/>
        <v>39.987641009941122</v>
      </c>
      <c r="P35" s="67">
        <f t="shared" si="79"/>
        <v>47.609594272621486</v>
      </c>
      <c r="Q35" s="67">
        <f t="shared" si="79"/>
        <v>57.873738937037658</v>
      </c>
      <c r="R35" s="11"/>
      <c r="S35" s="67">
        <f t="shared" si="29"/>
        <v>17.886097927096536</v>
      </c>
      <c r="T35" s="67">
        <f>SUM(T8:T33)</f>
        <v>27.396625579101347</v>
      </c>
      <c r="U35" s="67">
        <f>SUM(S35:T35)</f>
        <v>45.282723506197883</v>
      </c>
      <c r="W35" s="24" t="str">
        <f>A35</f>
        <v>All occupations</v>
      </c>
      <c r="X35" s="67">
        <f>SUM(X8:X33)</f>
        <v>77.667960417349178</v>
      </c>
      <c r="Y35" s="67">
        <f t="shared" ref="Y35:AB35" si="80">SUM(Y8:Y33)</f>
        <v>75.155034915430463</v>
      </c>
      <c r="Z35" s="67">
        <f t="shared" si="80"/>
        <v>82.750380486498983</v>
      </c>
      <c r="AA35" s="67">
        <f t="shared" si="80"/>
        <v>92.172514182547999</v>
      </c>
      <c r="AB35" s="67">
        <f t="shared" si="80"/>
        <v>113.02950505438731</v>
      </c>
      <c r="AC35" s="69"/>
      <c r="AD35" s="67">
        <f t="shared" ref="AD35" si="81">AB35-Z35</f>
        <v>30.279124567888331</v>
      </c>
      <c r="AE35" s="67">
        <f>SUM(AE8:AE33)</f>
        <v>55.356728140156676</v>
      </c>
      <c r="AF35" s="67">
        <f>SUM(AD35:AE35)</f>
        <v>85.635852708045007</v>
      </c>
      <c r="AH35" s="24" t="str">
        <f>L35</f>
        <v>All occupations</v>
      </c>
      <c r="AI35" s="67">
        <f>SUM(AI8:AI33)</f>
        <v>26.800248489582593</v>
      </c>
      <c r="AJ35" s="67">
        <f t="shared" ref="AJ35:AM35" si="82">SUM(AJ8:AJ33)</f>
        <v>23.202473803976282</v>
      </c>
      <c r="AK35" s="67">
        <f t="shared" si="82"/>
        <v>25.327611666110077</v>
      </c>
      <c r="AL35" s="67">
        <f t="shared" si="82"/>
        <v>24.722787839281153</v>
      </c>
      <c r="AM35" s="67">
        <f t="shared" si="82"/>
        <v>27.327552671140985</v>
      </c>
      <c r="AN35" s="69"/>
      <c r="AO35" s="67">
        <f t="shared" ref="AO35" si="83">AM35-AK35</f>
        <v>1.9999410050309088</v>
      </c>
      <c r="AP35" s="67">
        <f>SUM(AP8:AP33)</f>
        <v>14.062499060803907</v>
      </c>
      <c r="AQ35" s="67">
        <f>SUM(AO35:AP35)</f>
        <v>16.062440065834814</v>
      </c>
      <c r="AS35" s="24" t="str">
        <f>W35</f>
        <v>All occupations</v>
      </c>
      <c r="AT35" s="67">
        <f>SUM(AT8:AT33)</f>
        <v>22.807149274523677</v>
      </c>
      <c r="AU35" s="67">
        <f t="shared" ref="AU35:AX35" si="84">SUM(AU8:AU33)</f>
        <v>21.165529374117405</v>
      </c>
      <c r="AV35" s="67">
        <f t="shared" si="84"/>
        <v>22.537264265733569</v>
      </c>
      <c r="AW35" s="67">
        <f t="shared" si="84"/>
        <v>23.861236881803269</v>
      </c>
      <c r="AX35" s="67">
        <f t="shared" si="84"/>
        <v>27.323098022803851</v>
      </c>
      <c r="AY35" s="69"/>
      <c r="AZ35" s="67">
        <f t="shared" ref="AZ35" si="85">AX35-AV35</f>
        <v>4.7858337570702822</v>
      </c>
      <c r="BA35" s="67">
        <f>SUM(BA8:BA33)</f>
        <v>13.07230249466966</v>
      </c>
      <c r="BB35" s="67">
        <f>SUM(AZ35:BA35)</f>
        <v>17.858136251739943</v>
      </c>
      <c r="BD35" s="24" t="str">
        <f>AH35</f>
        <v>All occupations</v>
      </c>
      <c r="BE35" s="67">
        <f>SUM(BE8:BE33)</f>
        <v>113.00883849411301</v>
      </c>
      <c r="BF35" s="67">
        <f t="shared" ref="BF35:BI35" si="86">SUM(BF8:BF33)</f>
        <v>109.16601579797438</v>
      </c>
      <c r="BG35" s="67">
        <f t="shared" si="86"/>
        <v>121.8507254045154</v>
      </c>
      <c r="BH35" s="67">
        <f t="shared" si="86"/>
        <v>117.1367086503778</v>
      </c>
      <c r="BI35" s="67">
        <f t="shared" si="86"/>
        <v>121.86673431472659</v>
      </c>
      <c r="BJ35" s="69"/>
      <c r="BK35" s="67">
        <f t="shared" ref="BK35" si="87">BI35-BG35</f>
        <v>1.6008910211184002E-2</v>
      </c>
      <c r="BL35" s="67">
        <f>SUM(BL8:BL33)</f>
        <v>55.309538175479275</v>
      </c>
      <c r="BM35" s="67">
        <f>SUM(BK35:BL35)</f>
        <v>55.325547085690459</v>
      </c>
      <c r="BO35" s="24" t="str">
        <f>AS35</f>
        <v>All occupations</v>
      </c>
      <c r="BP35" s="67">
        <f>SUM(BP8:BP33)</f>
        <v>115.755284574451</v>
      </c>
      <c r="BQ35" s="67">
        <f t="shared" ref="BQ35:BT35" si="88">SUM(BQ8:BQ33)</f>
        <v>109.79657864625116</v>
      </c>
      <c r="BR35" s="67">
        <f t="shared" si="88"/>
        <v>108.45532417942144</v>
      </c>
      <c r="BS35" s="67">
        <f t="shared" si="88"/>
        <v>104.31585896499787</v>
      </c>
      <c r="BT35" s="67">
        <f t="shared" si="88"/>
        <v>93.906232039083363</v>
      </c>
      <c r="BU35" s="69"/>
      <c r="BV35" s="67">
        <f t="shared" ref="BV35" si="89">BT35-BR35</f>
        <v>-14.549092140338075</v>
      </c>
      <c r="BW35" s="67">
        <f>SUM(BW8:BW33)</f>
        <v>43.969852835472132</v>
      </c>
      <c r="BX35" s="67">
        <f>SUM(BV35:BW35)</f>
        <v>29.420760695134057</v>
      </c>
      <c r="BZ35" s="24" t="str">
        <f>BD35</f>
        <v>All occupations</v>
      </c>
      <c r="CA35" s="67">
        <f>SUM(CA8:CA33)</f>
        <v>62.923603548818882</v>
      </c>
      <c r="CB35" s="67">
        <f t="shared" ref="CB35:CE35" si="90">SUM(CB8:CB33)</f>
        <v>67.319812004646451</v>
      </c>
      <c r="CC35" s="67">
        <f t="shared" si="90"/>
        <v>52.426204679849661</v>
      </c>
      <c r="CD35" s="67">
        <f t="shared" si="90"/>
        <v>49.21083951944923</v>
      </c>
      <c r="CE35" s="67">
        <f t="shared" si="90"/>
        <v>30.547563084569809</v>
      </c>
      <c r="CF35" s="69"/>
      <c r="CG35" s="67">
        <f t="shared" ref="CG35" si="91">CE35-CC35</f>
        <v>-21.878641595279852</v>
      </c>
      <c r="CH35" s="67">
        <f>SUM(CH8:CH33)</f>
        <v>16.833747695430052</v>
      </c>
      <c r="CI35" s="67">
        <f>SUM(CG35:CH35)</f>
        <v>-5.0448938998498001</v>
      </c>
      <c r="CK35" s="24" t="str">
        <f>BO35</f>
        <v>All occupations</v>
      </c>
      <c r="CL35" s="67">
        <f>SUM(CL8:CL33)</f>
        <v>31.216575025140589</v>
      </c>
      <c r="CM35" s="67">
        <f t="shared" ref="CM35:CP35" si="92">SUM(CM8:CM33)</f>
        <v>25.44407893491617</v>
      </c>
      <c r="CN35" s="67">
        <f t="shared" si="92"/>
        <v>19.371685599163229</v>
      </c>
      <c r="CO35" s="67">
        <f t="shared" si="92"/>
        <v>16.088747329070671</v>
      </c>
      <c r="CP35" s="67">
        <f t="shared" si="92"/>
        <v>11.392310105206173</v>
      </c>
      <c r="CQ35" s="69"/>
      <c r="CR35" s="67">
        <f t="shared" ref="CR35" si="93">CP35-CN35</f>
        <v>-7.9793754939570558</v>
      </c>
      <c r="CS35" s="67">
        <f>SUM(CS8:CS33)</f>
        <v>5.1509546714776091</v>
      </c>
      <c r="CT35" s="67">
        <f>SUM(CR35:CS35)</f>
        <v>-2.8284208224794467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North East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North East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North East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North East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North East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North East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North East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North East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North East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3.8490139637252097</v>
      </c>
      <c r="C45" s="18">
        <f t="shared" si="104"/>
        <v>4.3707513397875317</v>
      </c>
      <c r="D45" s="18">
        <f t="shared" si="104"/>
        <v>4.1238893630165805</v>
      </c>
      <c r="E45" s="18">
        <f t="shared" si="104"/>
        <v>3.6427705183660701</v>
      </c>
      <c r="F45" s="18">
        <f t="shared" si="104"/>
        <v>3.7822693518361294</v>
      </c>
      <c r="H45" s="68">
        <f t="shared" ref="H45:H70" si="105">IF(D8&gt;0,(H8/D8)*100,0)</f>
        <v>40.265817192988123</v>
      </c>
      <c r="I45" s="69">
        <f t="shared" ref="I45:I70" si="106">IF(D8&gt;0,I8/D8*100,0)</f>
        <v>67.205181748957727</v>
      </c>
      <c r="J45" s="69">
        <f t="shared" ref="J45:J70" si="107">IF(D8&gt;0,(J8/D8)*100,0)</f>
        <v>107.47099894194585</v>
      </c>
      <c r="L45" t="str">
        <f>A45</f>
        <v>11 Corporate managers and directors</v>
      </c>
      <c r="M45" s="18">
        <f t="shared" ref="M45:Q54" si="108">M8/M$35*100</f>
        <v>5.8568192081438522</v>
      </c>
      <c r="N45" s="18">
        <f t="shared" si="108"/>
        <v>6.7869896385159407</v>
      </c>
      <c r="O45" s="18">
        <f t="shared" si="108"/>
        <v>6.443566239531795</v>
      </c>
      <c r="P45" s="18">
        <f t="shared" si="108"/>
        <v>5.5651712646243823</v>
      </c>
      <c r="Q45" s="18">
        <f t="shared" si="108"/>
        <v>5.5199813865715779</v>
      </c>
      <c r="S45" s="68">
        <f t="shared" ref="S45:S70" si="109">IF(O8&gt;0,(S8/O8)*100,0)</f>
        <v>23.984407861919401</v>
      </c>
      <c r="T45" s="69">
        <f t="shared" ref="T45:T70" si="110">IF(O8&gt;0,T8/O8*100,0)</f>
        <v>64.049463369266263</v>
      </c>
      <c r="U45" s="69">
        <f t="shared" ref="U45:U70" si="111">IF(O8&gt;0,(U8/O8)*100,0)</f>
        <v>88.033871231185685</v>
      </c>
      <c r="W45" t="str">
        <f>A45</f>
        <v>11 Corporate managers and directors</v>
      </c>
      <c r="X45" s="18">
        <f t="shared" ref="X45:AB54" si="112">X8/X$35*100</f>
        <v>7.3169827640400475</v>
      </c>
      <c r="Y45" s="18">
        <f t="shared" si="112"/>
        <v>7.9398166928304565</v>
      </c>
      <c r="Z45" s="18">
        <f t="shared" si="112"/>
        <v>7.7258596354479323</v>
      </c>
      <c r="AA45" s="18">
        <f t="shared" si="112"/>
        <v>6.7031527758489311</v>
      </c>
      <c r="AB45" s="18">
        <f t="shared" si="112"/>
        <v>6.480890554750701</v>
      </c>
      <c r="AD45" s="68">
        <f t="shared" ref="AD45:AD70" si="113">IF(Z8&gt;0,(AD8/Z8)*100,0)</f>
        <v>14.580232825714518</v>
      </c>
      <c r="AE45" s="69">
        <f t="shared" ref="AE45:AE70" si="114">IF(Z8&gt;0,AE8/Z8*100,0)</f>
        <v>60.821679732803261</v>
      </c>
      <c r="AF45" s="69">
        <f t="shared" ref="AF45:AF70" si="115">IF(Z8&gt;0,(AF8/Z8)*100,0)</f>
        <v>75.401912558517765</v>
      </c>
      <c r="AH45" t="str">
        <f>L45</f>
        <v>11 Corporate managers and directors</v>
      </c>
      <c r="AI45" s="18">
        <f t="shared" ref="AI45:AM54" si="116">AI8/AI$35*100</f>
        <v>5.1078109484127392</v>
      </c>
      <c r="AJ45" s="18">
        <f t="shared" si="116"/>
        <v>5.7089487107622015</v>
      </c>
      <c r="AK45" s="18">
        <f t="shared" si="116"/>
        <v>6.1008487122595945</v>
      </c>
      <c r="AL45" s="18">
        <f t="shared" si="116"/>
        <v>5.6754374713957807</v>
      </c>
      <c r="AM45" s="18">
        <f t="shared" si="116"/>
        <v>5.7418568867738085</v>
      </c>
      <c r="AO45" s="68">
        <f t="shared" ref="AO45:AO70" si="117">IF(AK8&gt;0,(AO8/AK8)*100,0)</f>
        <v>1.5473534914307321</v>
      </c>
      <c r="AP45" s="69">
        <f t="shared" ref="AP45:AP70" si="118">IF(AK8&gt;0,AP8/AK8*100,0)</f>
        <v>51.545273539616652</v>
      </c>
      <c r="AQ45" s="69">
        <f t="shared" ref="AQ45:AQ70" si="119">IF(AK8&gt;0,(AQ8/AK8)*100,0)</f>
        <v>53.092627031047392</v>
      </c>
      <c r="AS45" t="str">
        <f>W45</f>
        <v>11 Corporate managers and directors</v>
      </c>
      <c r="AT45" s="18">
        <f t="shared" ref="AT45:AX54" si="120">AT8/AT$35*100</f>
        <v>7.4180505408052158</v>
      </c>
      <c r="AU45" s="18">
        <f t="shared" si="120"/>
        <v>7.6336192181797466</v>
      </c>
      <c r="AV45" s="18">
        <f t="shared" si="120"/>
        <v>7.7444190917659581</v>
      </c>
      <c r="AW45" s="18">
        <f t="shared" si="120"/>
        <v>6.4824743601290953</v>
      </c>
      <c r="AX45" s="18">
        <f t="shared" si="120"/>
        <v>6.1021065431032193</v>
      </c>
      <c r="AZ45" s="68">
        <f t="shared" ref="AZ45:AZ70" si="121">IF(AV8&gt;0,(AZ8/AV8)*100,0)</f>
        <v>-4.4744202141883997</v>
      </c>
      <c r="BA45" s="69">
        <f t="shared" ref="BA45:BA70" si="122">IF(AV8&gt;0,BA8/AV8*100,0)</f>
        <v>49.462317911949782</v>
      </c>
      <c r="BB45" s="69">
        <f t="shared" ref="BB45:BB70" si="123">IF(AV8&gt;0,(BB8/AV8)*100,0)</f>
        <v>44.987897697761383</v>
      </c>
      <c r="BD45" t="str">
        <f>AH45</f>
        <v>11 Corporate managers and directors</v>
      </c>
      <c r="BE45" s="18">
        <f t="shared" ref="BE45:BI54" si="124">BE8/BE$35*100</f>
        <v>4.1111649960689665</v>
      </c>
      <c r="BF45" s="18">
        <f t="shared" si="124"/>
        <v>4.6461614510391467</v>
      </c>
      <c r="BG45" s="18">
        <f t="shared" si="124"/>
        <v>5.112138694896724</v>
      </c>
      <c r="BH45" s="18">
        <f t="shared" si="124"/>
        <v>4.1298775748216547</v>
      </c>
      <c r="BI45" s="18">
        <f t="shared" si="124"/>
        <v>4.3056585710502189</v>
      </c>
      <c r="BK45" s="68">
        <f t="shared" ref="BK45:BK70" si="125">IF(BG8&gt;0,(BK8/BG8)*100,0)</f>
        <v>-15.764721749565828</v>
      </c>
      <c r="BL45" s="69">
        <f t="shared" ref="BL45:BL70" si="126">IF(BG8&gt;0,BL8/BG8*100,0)</f>
        <v>36.301827453269858</v>
      </c>
      <c r="BM45" s="69">
        <f t="shared" ref="BM45:BM70" si="127">IF(BG8&gt;0,(BM8/BG8)*100,0)</f>
        <v>20.537105703704032</v>
      </c>
      <c r="BO45" t="str">
        <f>AS45</f>
        <v>11 Corporate managers and directors</v>
      </c>
      <c r="BP45" s="18">
        <f t="shared" ref="BP45:BT54" si="128">BP8/BP$35*100</f>
        <v>3.2496887851063043</v>
      </c>
      <c r="BQ45" s="18">
        <f t="shared" si="128"/>
        <v>3.7128165765861372</v>
      </c>
      <c r="BR45" s="18">
        <f t="shared" si="128"/>
        <v>3.8398858883525158</v>
      </c>
      <c r="BS45" s="18">
        <f t="shared" si="128"/>
        <v>3.2950136622597785</v>
      </c>
      <c r="BT45" s="18">
        <f t="shared" si="128"/>
        <v>3.3887702260782948</v>
      </c>
      <c r="BV45" s="68">
        <f t="shared" ref="BV45:BV70" si="129">IF(BR8&gt;0,(BV8/BR8)*100,0)</f>
        <v>-23.586983839906978</v>
      </c>
      <c r="BW45" s="69">
        <f t="shared" ref="BW45:BW70" si="130">IF(BR8&gt;0,BW8/BR8*100,0)</f>
        <v>35.962014320298501</v>
      </c>
      <c r="BX45" s="69">
        <f t="shared" ref="BX45:BX70" si="131">IF(BR8&gt;0,(BX8/BR8)*100,0)</f>
        <v>12.375030480391526</v>
      </c>
      <c r="BZ45" t="str">
        <f>BD45</f>
        <v>11 Corporate managers and directors</v>
      </c>
      <c r="CA45" s="18">
        <f t="shared" ref="CA45:CE54" si="132">CA8/CA$35*100</f>
        <v>2.8411861505919749</v>
      </c>
      <c r="CB45" s="18">
        <f t="shared" si="132"/>
        <v>3.7906721635539111</v>
      </c>
      <c r="CC45" s="18">
        <f t="shared" si="132"/>
        <v>3.8831937311811782</v>
      </c>
      <c r="CD45" s="18">
        <f t="shared" si="132"/>
        <v>3.5738994427886395</v>
      </c>
      <c r="CE45" s="18">
        <f t="shared" si="132"/>
        <v>3.9002966232323697</v>
      </c>
      <c r="CG45" s="68">
        <f t="shared" ref="CG45:CG70" si="133">IF(CC8&gt;0,(CG8/CC8)*100,0)</f>
        <v>-41.475632233330074</v>
      </c>
      <c r="CH45" s="69">
        <f t="shared" ref="CH45:CH70" si="134">IF(CC8&gt;0,CH8/CC8*100,0)</f>
        <v>33.506626593461085</v>
      </c>
      <c r="CI45" s="69">
        <f t="shared" ref="CI45:CI70" si="135">IF(CC8&gt;0,(CI8/CC8)*100,0)</f>
        <v>-7.9690056398689872</v>
      </c>
      <c r="CK45" t="str">
        <f>BO45</f>
        <v>11 Corporate managers and directors</v>
      </c>
      <c r="CL45" s="18">
        <f t="shared" ref="CL45:CP54" si="136">CL8/CL$35*100</f>
        <v>1.8791925869771642</v>
      </c>
      <c r="CM45" s="18">
        <f t="shared" si="136"/>
        <v>2.726518444908403</v>
      </c>
      <c r="CN45" s="18">
        <f t="shared" si="136"/>
        <v>2.8298232418840077</v>
      </c>
      <c r="CO45" s="18">
        <f t="shared" si="136"/>
        <v>3.1286259503641083</v>
      </c>
      <c r="CP45" s="18">
        <f t="shared" si="136"/>
        <v>5.0318525702449168</v>
      </c>
      <c r="CR45" s="68">
        <f t="shared" ref="CR45:CR70" si="137">IF(CN8&gt;0,(CR8/CN8)*100,0)</f>
        <v>4.5714151298464216</v>
      </c>
      <c r="CS45" s="69">
        <f t="shared" ref="CS45:CS70" si="138">IF(CN8&gt;0,CS8/CN8*100,0)</f>
        <v>37.690438598857426</v>
      </c>
      <c r="CT45" s="69">
        <f t="shared" ref="CT45:CT70" si="139">IF(CN8&gt;0,(CT8/CN8)*100,0)</f>
        <v>42.261853728703848</v>
      </c>
    </row>
    <row r="46" spans="1:98" x14ac:dyDescent="0.2">
      <c r="A46" t="str">
        <f t="shared" si="103"/>
        <v>12 Other managers and proprietors</v>
      </c>
      <c r="B46" s="18">
        <f t="shared" si="104"/>
        <v>1.9666932281016551</v>
      </c>
      <c r="C46" s="18">
        <f t="shared" si="104"/>
        <v>2.4474489934009034</v>
      </c>
      <c r="D46" s="18">
        <f t="shared" si="104"/>
        <v>2.066740140644614</v>
      </c>
      <c r="E46" s="18">
        <f t="shared" si="104"/>
        <v>2.1472147527189742</v>
      </c>
      <c r="F46" s="18">
        <f t="shared" si="104"/>
        <v>2.6023504017884709</v>
      </c>
      <c r="H46" s="68">
        <f t="shared" si="105"/>
        <v>92.568965203879358</v>
      </c>
      <c r="I46" s="69">
        <f t="shared" si="106"/>
        <v>94.226313244400529</v>
      </c>
      <c r="J46" s="69">
        <f t="shared" si="107"/>
        <v>186.79527844827987</v>
      </c>
      <c r="L46" t="str">
        <f t="shared" ref="L46:L69" si="140">A46</f>
        <v>12 Other managers and proprietors</v>
      </c>
      <c r="M46" s="18">
        <f t="shared" si="108"/>
        <v>2.678983464393625</v>
      </c>
      <c r="N46" s="18">
        <f t="shared" si="108"/>
        <v>3.0071395691445471</v>
      </c>
      <c r="O46" s="18">
        <f t="shared" si="108"/>
        <v>2.9142504758818255</v>
      </c>
      <c r="P46" s="18">
        <f t="shared" si="108"/>
        <v>2.987702644099024</v>
      </c>
      <c r="Q46" s="18">
        <f t="shared" si="108"/>
        <v>3.635557416068258</v>
      </c>
      <c r="S46" s="68">
        <f t="shared" si="109"/>
        <v>80.5509958134882</v>
      </c>
      <c r="T46" s="69">
        <f t="shared" si="110"/>
        <v>90.305103147680839</v>
      </c>
      <c r="U46" s="69">
        <f t="shared" si="111"/>
        <v>170.85609896116904</v>
      </c>
      <c r="W46" t="str">
        <f t="shared" ref="W46:W69" si="141">A46</f>
        <v>12 Other managers and proprietors</v>
      </c>
      <c r="X46" s="18">
        <f t="shared" si="112"/>
        <v>3.4951299937183573</v>
      </c>
      <c r="Y46" s="18">
        <f t="shared" si="112"/>
        <v>3.8127585562798174</v>
      </c>
      <c r="Z46" s="18">
        <f t="shared" si="112"/>
        <v>3.5689062815547108</v>
      </c>
      <c r="AA46" s="18">
        <f t="shared" si="112"/>
        <v>3.6162998297070503</v>
      </c>
      <c r="AB46" s="18">
        <f t="shared" si="112"/>
        <v>3.6493250259462444</v>
      </c>
      <c r="AD46" s="68">
        <f t="shared" si="113"/>
        <v>39.668744184995766</v>
      </c>
      <c r="AE46" s="69">
        <f t="shared" si="114"/>
        <v>80.814926401464419</v>
      </c>
      <c r="AF46" s="69">
        <f t="shared" si="115"/>
        <v>120.48367058646019</v>
      </c>
      <c r="AH46" t="str">
        <f t="shared" ref="AH46:AH69" si="142">L46</f>
        <v>12 Other managers and proprietors</v>
      </c>
      <c r="AI46" s="18">
        <f t="shared" si="116"/>
        <v>3.3264590360478326</v>
      </c>
      <c r="AJ46" s="18">
        <f t="shared" si="116"/>
        <v>3.9540733043395839</v>
      </c>
      <c r="AK46" s="18">
        <f t="shared" si="116"/>
        <v>4.2079854253938702</v>
      </c>
      <c r="AL46" s="18">
        <f t="shared" si="116"/>
        <v>4.3023874449121369</v>
      </c>
      <c r="AM46" s="18">
        <f t="shared" si="116"/>
        <v>4.9792552001591748</v>
      </c>
      <c r="AO46" s="68">
        <f t="shared" si="117"/>
        <v>27.672293444710515</v>
      </c>
      <c r="AP46" s="69">
        <f t="shared" si="118"/>
        <v>71.052986342761415</v>
      </c>
      <c r="AQ46" s="69">
        <f t="shared" si="119"/>
        <v>98.725279787471933</v>
      </c>
      <c r="AS46" t="str">
        <f t="shared" ref="AS46:AS69" si="143">W46</f>
        <v>12 Other managers and proprietors</v>
      </c>
      <c r="AT46" s="18">
        <f t="shared" si="120"/>
        <v>3.9920843324742896</v>
      </c>
      <c r="AU46" s="18">
        <f t="shared" si="120"/>
        <v>4.3181951852712448</v>
      </c>
      <c r="AV46" s="18">
        <f t="shared" si="120"/>
        <v>4.0019111800564593</v>
      </c>
      <c r="AW46" s="18">
        <f t="shared" si="120"/>
        <v>4.0721931513006249</v>
      </c>
      <c r="AX46" s="18">
        <f t="shared" si="120"/>
        <v>4.0030471613265801</v>
      </c>
      <c r="AZ46" s="68">
        <f t="shared" si="121"/>
        <v>21.269616519138328</v>
      </c>
      <c r="BA46" s="69">
        <f t="shared" si="122"/>
        <v>67.697234731215175</v>
      </c>
      <c r="BB46" s="69">
        <f t="shared" si="123"/>
        <v>88.9668512503535</v>
      </c>
      <c r="BD46" t="str">
        <f t="shared" ref="BD46:BD69" si="144">AH46</f>
        <v>12 Other managers and proprietors</v>
      </c>
      <c r="BE46" s="18">
        <f t="shared" si="124"/>
        <v>2.7561243623117058</v>
      </c>
      <c r="BF46" s="18">
        <f t="shared" si="124"/>
        <v>2.6059808310131349</v>
      </c>
      <c r="BG46" s="18">
        <f t="shared" si="124"/>
        <v>2.6354248667765066</v>
      </c>
      <c r="BH46" s="18">
        <f t="shared" si="124"/>
        <v>2.3936863080771631</v>
      </c>
      <c r="BI46" s="18">
        <f t="shared" si="124"/>
        <v>2.5373697478563302</v>
      </c>
      <c r="BK46" s="68">
        <f t="shared" si="125"/>
        <v>-3.7080076591496187</v>
      </c>
      <c r="BL46" s="69">
        <f t="shared" si="126"/>
        <v>43.218063277595661</v>
      </c>
      <c r="BM46" s="69">
        <f t="shared" si="127"/>
        <v>39.510055618446046</v>
      </c>
      <c r="BO46" t="str">
        <f t="shared" ref="BO46:BO69" si="145">AS46</f>
        <v>12 Other managers and proprietors</v>
      </c>
      <c r="BP46" s="18">
        <f t="shared" si="128"/>
        <v>2.6883814806919872</v>
      </c>
      <c r="BQ46" s="18">
        <f t="shared" si="128"/>
        <v>2.9839007421816941</v>
      </c>
      <c r="BR46" s="18">
        <f t="shared" si="128"/>
        <v>2.9569914285750918</v>
      </c>
      <c r="BS46" s="18">
        <f t="shared" si="128"/>
        <v>3.0420665988437405</v>
      </c>
      <c r="BT46" s="18">
        <f t="shared" si="128"/>
        <v>3.5273547419682547</v>
      </c>
      <c r="BV46" s="68">
        <f t="shared" si="129"/>
        <v>3.2862740227918712</v>
      </c>
      <c r="BW46" s="69">
        <f t="shared" si="130"/>
        <v>51.261098674938289</v>
      </c>
      <c r="BX46" s="69">
        <f t="shared" si="131"/>
        <v>54.547372697730154</v>
      </c>
      <c r="BZ46" t="str">
        <f t="shared" ref="BZ46:BZ69" si="146">BD46</f>
        <v>12 Other managers and proprietors</v>
      </c>
      <c r="CA46" s="18">
        <f t="shared" si="132"/>
        <v>2.7490043234298138</v>
      </c>
      <c r="CB46" s="18">
        <f t="shared" si="132"/>
        <v>3.3056197736578961</v>
      </c>
      <c r="CC46" s="18">
        <f t="shared" si="132"/>
        <v>3.2074164961583724</v>
      </c>
      <c r="CD46" s="18">
        <f t="shared" si="132"/>
        <v>3.3684947490151074</v>
      </c>
      <c r="CE46" s="18">
        <f t="shared" si="132"/>
        <v>4.0762332617323818</v>
      </c>
      <c r="CG46" s="68">
        <f t="shared" si="133"/>
        <v>-25.948847583178019</v>
      </c>
      <c r="CH46" s="69">
        <f t="shared" si="134"/>
        <v>42.308918787581291</v>
      </c>
      <c r="CI46" s="69">
        <f t="shared" si="135"/>
        <v>16.360071204403269</v>
      </c>
      <c r="CK46" t="str">
        <f t="shared" ref="CK46:CK69" si="147">BO46</f>
        <v>12 Other managers and proprietors</v>
      </c>
      <c r="CL46" s="18">
        <f t="shared" si="136"/>
        <v>2.498305632612531</v>
      </c>
      <c r="CM46" s="18">
        <f t="shared" si="136"/>
        <v>2.7767290683196375</v>
      </c>
      <c r="CN46" s="18">
        <f t="shared" si="136"/>
        <v>2.8977008367802006</v>
      </c>
      <c r="CO46" s="18">
        <f t="shared" si="136"/>
        <v>3.3444321988785566</v>
      </c>
      <c r="CP46" s="18">
        <f t="shared" si="136"/>
        <v>4.3284387351948368</v>
      </c>
      <c r="CR46" s="68">
        <f t="shared" si="137"/>
        <v>-12.153974918669489</v>
      </c>
      <c r="CS46" s="69">
        <f t="shared" si="138"/>
        <v>33.665337256158232</v>
      </c>
      <c r="CT46" s="69">
        <f t="shared" si="139"/>
        <v>21.511362337488741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14.957554169992413</v>
      </c>
      <c r="C47" s="18">
        <f t="shared" si="104"/>
        <v>16.273405949692698</v>
      </c>
      <c r="D47" s="18">
        <f t="shared" si="104"/>
        <v>15.892106910181832</v>
      </c>
      <c r="E47" s="18">
        <f t="shared" si="104"/>
        <v>18.044978054897758</v>
      </c>
      <c r="F47" s="18">
        <f t="shared" si="104"/>
        <v>19.447209656172515</v>
      </c>
      <c r="H47" s="68">
        <f t="shared" si="105"/>
        <v>87.146718443266053</v>
      </c>
      <c r="I47" s="69">
        <f t="shared" si="106"/>
        <v>59.713043767088315</v>
      </c>
      <c r="J47" s="69">
        <f t="shared" si="107"/>
        <v>146.85976221035438</v>
      </c>
      <c r="L47" t="str">
        <f t="shared" si="140"/>
        <v>21 Science, research, engineering and technology professionals</v>
      </c>
      <c r="M47" s="18">
        <f t="shared" si="108"/>
        <v>8.4174451171799518</v>
      </c>
      <c r="N47" s="18">
        <f t="shared" si="108"/>
        <v>9.3067945015912805</v>
      </c>
      <c r="O47" s="18">
        <f t="shared" si="108"/>
        <v>9.3205089462474415</v>
      </c>
      <c r="P47" s="18">
        <f t="shared" si="108"/>
        <v>11.650965163131467</v>
      </c>
      <c r="Q47" s="18">
        <f t="shared" si="108"/>
        <v>13.40359989056101</v>
      </c>
      <c r="S47" s="68">
        <f t="shared" si="109"/>
        <v>108.1313896669626</v>
      </c>
      <c r="T47" s="69">
        <f t="shared" si="110"/>
        <v>69.820774686171944</v>
      </c>
      <c r="U47" s="69">
        <f t="shared" si="111"/>
        <v>177.95216435313458</v>
      </c>
      <c r="W47" t="str">
        <f t="shared" si="141"/>
        <v>21 Science, research, engineering and technology professionals</v>
      </c>
      <c r="X47" s="18">
        <f t="shared" si="112"/>
        <v>9.0587511257753128</v>
      </c>
      <c r="Y47" s="18">
        <f t="shared" si="112"/>
        <v>8.2098845080694822</v>
      </c>
      <c r="Z47" s="18">
        <f t="shared" si="112"/>
        <v>8.0641029750096536</v>
      </c>
      <c r="AA47" s="18">
        <f t="shared" si="112"/>
        <v>8.9556940603659871</v>
      </c>
      <c r="AB47" s="18">
        <f t="shared" si="112"/>
        <v>8.0491569303192936</v>
      </c>
      <c r="AD47" s="68">
        <f t="shared" si="113"/>
        <v>36.337760622408702</v>
      </c>
      <c r="AE47" s="69">
        <f t="shared" si="114"/>
        <v>49.521934052568831</v>
      </c>
      <c r="AF47" s="69">
        <f t="shared" si="115"/>
        <v>85.859694674977533</v>
      </c>
      <c r="AH47" t="str">
        <f t="shared" si="142"/>
        <v>21 Science, research, engineering and technology professionals</v>
      </c>
      <c r="AI47" s="18">
        <f t="shared" si="116"/>
        <v>2.6670102456031843</v>
      </c>
      <c r="AJ47" s="18">
        <f t="shared" si="116"/>
        <v>2.7028095509783481</v>
      </c>
      <c r="AK47" s="18">
        <f t="shared" si="116"/>
        <v>2.8353718745792014</v>
      </c>
      <c r="AL47" s="18">
        <f t="shared" si="116"/>
        <v>3.5417936109661632</v>
      </c>
      <c r="AM47" s="18">
        <f t="shared" si="116"/>
        <v>3.6709297972859711</v>
      </c>
      <c r="AO47" s="68">
        <f t="shared" si="117"/>
        <v>39.692327461850333</v>
      </c>
      <c r="AP47" s="69">
        <f t="shared" si="118"/>
        <v>48.150628234923104</v>
      </c>
      <c r="AQ47" s="69">
        <f t="shared" si="119"/>
        <v>87.84295569677343</v>
      </c>
      <c r="AS47" t="str">
        <f t="shared" si="143"/>
        <v>21 Science, research, engineering and technology professionals</v>
      </c>
      <c r="AT47" s="18">
        <f t="shared" si="120"/>
        <v>10.267188114279524</v>
      </c>
      <c r="AU47" s="18">
        <f t="shared" si="120"/>
        <v>9.6741295031591612</v>
      </c>
      <c r="AV47" s="18">
        <f t="shared" si="120"/>
        <v>9.7062493452577954</v>
      </c>
      <c r="AW47" s="18">
        <f t="shared" si="120"/>
        <v>10.505993391699466</v>
      </c>
      <c r="AX47" s="18">
        <f t="shared" si="120"/>
        <v>9.2236071580614869</v>
      </c>
      <c r="AZ47" s="68">
        <f t="shared" si="121"/>
        <v>15.206795534677575</v>
      </c>
      <c r="BA47" s="69">
        <f t="shared" si="122"/>
        <v>39.032855207386632</v>
      </c>
      <c r="BB47" s="69">
        <f t="shared" si="123"/>
        <v>54.239650742064207</v>
      </c>
      <c r="BD47" t="str">
        <f t="shared" si="144"/>
        <v>21 Science, research, engineering and technology professionals</v>
      </c>
      <c r="BE47" s="18">
        <f t="shared" si="124"/>
        <v>3.3514150839338508</v>
      </c>
      <c r="BF47" s="18">
        <f t="shared" si="124"/>
        <v>3.4146816348634008</v>
      </c>
      <c r="BG47" s="18">
        <f t="shared" si="124"/>
        <v>4.0000870433695317</v>
      </c>
      <c r="BH47" s="18">
        <f t="shared" si="124"/>
        <v>4.076320259517221</v>
      </c>
      <c r="BI47" s="18">
        <f t="shared" si="124"/>
        <v>3.886159865684121</v>
      </c>
      <c r="BK47" s="68">
        <f t="shared" si="125"/>
        <v>-2.835353521283269</v>
      </c>
      <c r="BL47" s="69">
        <f t="shared" si="126"/>
        <v>28.11450078516496</v>
      </c>
      <c r="BM47" s="69">
        <f t="shared" si="127"/>
        <v>25.27914726388169</v>
      </c>
      <c r="BO47" t="str">
        <f t="shared" si="145"/>
        <v>21 Science, research, engineering and technology professionals</v>
      </c>
      <c r="BP47" s="18">
        <f t="shared" si="128"/>
        <v>2.1660189102076655</v>
      </c>
      <c r="BQ47" s="18">
        <f t="shared" si="128"/>
        <v>2.292825134843524</v>
      </c>
      <c r="BR47" s="18">
        <f t="shared" si="128"/>
        <v>2.558523947615456</v>
      </c>
      <c r="BS47" s="18">
        <f t="shared" si="128"/>
        <v>3.0382025705368112</v>
      </c>
      <c r="BT47" s="18">
        <f t="shared" si="128"/>
        <v>3.4961637884173848</v>
      </c>
      <c r="BV47" s="68">
        <f t="shared" si="129"/>
        <v>18.316638423914053</v>
      </c>
      <c r="BW47" s="69">
        <f t="shared" si="130"/>
        <v>35.444491857160187</v>
      </c>
      <c r="BX47" s="69">
        <f t="shared" si="131"/>
        <v>53.76113028107423</v>
      </c>
      <c r="BZ47" t="str">
        <f t="shared" si="146"/>
        <v>21 Science, research, engineering and technology professionals</v>
      </c>
      <c r="CA47" s="18">
        <f t="shared" si="132"/>
        <v>1.7322049519811971</v>
      </c>
      <c r="CB47" s="18">
        <f t="shared" si="132"/>
        <v>2.4191513469835666</v>
      </c>
      <c r="CC47" s="18">
        <f t="shared" si="132"/>
        <v>2.3739353216742418</v>
      </c>
      <c r="CD47" s="18">
        <f t="shared" si="132"/>
        <v>3.1992508463998828</v>
      </c>
      <c r="CE47" s="18">
        <f t="shared" si="132"/>
        <v>4.2399233858515055</v>
      </c>
      <c r="CG47" s="68">
        <f t="shared" si="133"/>
        <v>4.0680167965801939</v>
      </c>
      <c r="CH47" s="69">
        <f t="shared" si="134"/>
        <v>34.513015283049391</v>
      </c>
      <c r="CI47" s="69">
        <f t="shared" si="135"/>
        <v>38.581032079629587</v>
      </c>
      <c r="CK47" t="str">
        <f t="shared" si="147"/>
        <v>21 Science, research, engineering and technology professionals</v>
      </c>
      <c r="CL47" s="18">
        <f t="shared" si="136"/>
        <v>0.86146086506050801</v>
      </c>
      <c r="CM47" s="18">
        <f t="shared" si="136"/>
        <v>1.1748252927998413</v>
      </c>
      <c r="CN47" s="18">
        <f t="shared" si="136"/>
        <v>1.431558394406476</v>
      </c>
      <c r="CO47" s="18">
        <f t="shared" si="136"/>
        <v>2.2375647708616135</v>
      </c>
      <c r="CP47" s="18">
        <f t="shared" si="136"/>
        <v>2.9634445864995582</v>
      </c>
      <c r="CR47" s="68">
        <f t="shared" si="137"/>
        <v>21.739672519655286</v>
      </c>
      <c r="CS47" s="69">
        <f t="shared" si="138"/>
        <v>40.474939968476697</v>
      </c>
      <c r="CT47" s="69">
        <f t="shared" si="139"/>
        <v>62.214612488131984</v>
      </c>
    </row>
    <row r="48" spans="1:98" x14ac:dyDescent="0.2">
      <c r="A48" t="str">
        <f t="shared" si="103"/>
        <v>22 Health professionals</v>
      </c>
      <c r="B48" s="18">
        <f t="shared" si="104"/>
        <v>25.312325710239719</v>
      </c>
      <c r="C48" s="18">
        <f t="shared" si="104"/>
        <v>25.884002742417067</v>
      </c>
      <c r="D48" s="18">
        <f t="shared" si="104"/>
        <v>26.026689035514465</v>
      </c>
      <c r="E48" s="18">
        <f t="shared" si="104"/>
        <v>26.094906425436733</v>
      </c>
      <c r="F48" s="18">
        <f t="shared" si="104"/>
        <v>25.652771674670209</v>
      </c>
      <c r="H48" s="68">
        <f t="shared" si="105"/>
        <v>50.737660480697556</v>
      </c>
      <c r="I48" s="69">
        <f t="shared" si="106"/>
        <v>69.571799982680233</v>
      </c>
      <c r="J48" s="69">
        <f t="shared" si="107"/>
        <v>120.30946046337777</v>
      </c>
      <c r="L48" t="str">
        <f t="shared" si="140"/>
        <v>22 Health professionals</v>
      </c>
      <c r="M48" s="18">
        <f t="shared" si="108"/>
        <v>12.014642968902489</v>
      </c>
      <c r="N48" s="18">
        <f t="shared" si="108"/>
        <v>11.578822482279236</v>
      </c>
      <c r="O48" s="18">
        <f t="shared" si="108"/>
        <v>11.591759340441959</v>
      </c>
      <c r="P48" s="18">
        <f t="shared" si="108"/>
        <v>10.535996824792635</v>
      </c>
      <c r="Q48" s="18">
        <f t="shared" si="108"/>
        <v>9.3835628110449996</v>
      </c>
      <c r="S48" s="68">
        <f t="shared" si="109"/>
        <v>17.158597917638545</v>
      </c>
      <c r="T48" s="69">
        <f t="shared" si="110"/>
        <v>61.959063572520222</v>
      </c>
      <c r="U48" s="69">
        <f t="shared" si="111"/>
        <v>79.117661490158781</v>
      </c>
      <c r="W48" t="str">
        <f t="shared" si="141"/>
        <v>22 Health professionals</v>
      </c>
      <c r="X48" s="18">
        <f t="shared" si="112"/>
        <v>12.708665012723582</v>
      </c>
      <c r="Y48" s="18">
        <f t="shared" si="112"/>
        <v>13.181388229509553</v>
      </c>
      <c r="Z48" s="18">
        <f t="shared" si="112"/>
        <v>13.441327184234936</v>
      </c>
      <c r="AA48" s="18">
        <f t="shared" si="112"/>
        <v>12.867657229607325</v>
      </c>
      <c r="AB48" s="18">
        <f t="shared" si="112"/>
        <v>12.765937318787568</v>
      </c>
      <c r="AD48" s="68">
        <f t="shared" si="113"/>
        <v>29.727599394966514</v>
      </c>
      <c r="AE48" s="69">
        <f t="shared" si="114"/>
        <v>66.899162556178354</v>
      </c>
      <c r="AF48" s="69">
        <f t="shared" si="115"/>
        <v>96.626761951144871</v>
      </c>
      <c r="AH48" t="str">
        <f t="shared" si="142"/>
        <v>22 Health professionals</v>
      </c>
      <c r="AI48" s="18">
        <f t="shared" si="116"/>
        <v>20.023400700736339</v>
      </c>
      <c r="AJ48" s="18">
        <f t="shared" si="116"/>
        <v>15.256832203621215</v>
      </c>
      <c r="AK48" s="18">
        <f t="shared" si="116"/>
        <v>14.347221503634721</v>
      </c>
      <c r="AL48" s="18">
        <f t="shared" si="116"/>
        <v>7.6467263807650818</v>
      </c>
      <c r="AM48" s="18">
        <f t="shared" si="116"/>
        <v>2.0912989536587223</v>
      </c>
      <c r="AO48" s="68">
        <f t="shared" si="117"/>
        <v>-84.272676569764968</v>
      </c>
      <c r="AP48" s="69">
        <f t="shared" si="118"/>
        <v>17.403374317191318</v>
      </c>
      <c r="AQ48" s="69">
        <f t="shared" si="119"/>
        <v>-66.869302252573661</v>
      </c>
      <c r="AS48" t="str">
        <f t="shared" si="143"/>
        <v>22 Health professionals</v>
      </c>
      <c r="AT48" s="18">
        <f t="shared" si="120"/>
        <v>2.6112473486751067</v>
      </c>
      <c r="AU48" s="18">
        <f t="shared" si="120"/>
        <v>2.8296863821840623</v>
      </c>
      <c r="AV48" s="18">
        <f t="shared" si="120"/>
        <v>3.3545413737071152</v>
      </c>
      <c r="AW48" s="18">
        <f t="shared" si="120"/>
        <v>3.3357415277301286</v>
      </c>
      <c r="AX48" s="18">
        <f t="shared" si="120"/>
        <v>3.388917452021265</v>
      </c>
      <c r="AZ48" s="68">
        <f t="shared" si="121"/>
        <v>22.477575491549189</v>
      </c>
      <c r="BA48" s="69">
        <f t="shared" si="122"/>
        <v>56.251460878269135</v>
      </c>
      <c r="BB48" s="69">
        <f t="shared" si="123"/>
        <v>78.729036369818331</v>
      </c>
      <c r="BD48" t="str">
        <f t="shared" si="144"/>
        <v>22 Health professionals</v>
      </c>
      <c r="BE48" s="18">
        <f t="shared" si="124"/>
        <v>2.4416337814036186</v>
      </c>
      <c r="BF48" s="18">
        <f t="shared" si="124"/>
        <v>2.9029539645283799</v>
      </c>
      <c r="BG48" s="18">
        <f t="shared" si="124"/>
        <v>2.9663937933740616</v>
      </c>
      <c r="BH48" s="18">
        <f t="shared" si="124"/>
        <v>3.3321021609872887</v>
      </c>
      <c r="BI48" s="18">
        <f t="shared" si="124"/>
        <v>3.6816235729128843</v>
      </c>
      <c r="BK48" s="68">
        <f t="shared" si="125"/>
        <v>24.127392584706943</v>
      </c>
      <c r="BL48" s="69">
        <f t="shared" si="126"/>
        <v>62.420735297316341</v>
      </c>
      <c r="BM48" s="69">
        <f t="shared" si="127"/>
        <v>86.54812788202328</v>
      </c>
      <c r="BO48" t="str">
        <f t="shared" si="145"/>
        <v>22 Health professionals</v>
      </c>
      <c r="BP48" s="18">
        <f t="shared" si="128"/>
        <v>1.8852687168257283</v>
      </c>
      <c r="BQ48" s="18">
        <f t="shared" si="128"/>
        <v>2.1138888936837468</v>
      </c>
      <c r="BR48" s="18">
        <f t="shared" si="128"/>
        <v>2.3197857402038387</v>
      </c>
      <c r="BS48" s="18">
        <f t="shared" si="128"/>
        <v>2.2610294271010996</v>
      </c>
      <c r="BT48" s="18">
        <f t="shared" si="128"/>
        <v>2.1894364176046013</v>
      </c>
      <c r="BV48" s="68">
        <f t="shared" si="129"/>
        <v>-18.280067127097183</v>
      </c>
      <c r="BW48" s="69">
        <f t="shared" si="130"/>
        <v>39.480502990646251</v>
      </c>
      <c r="BX48" s="69">
        <f t="shared" si="131"/>
        <v>21.200435863549064</v>
      </c>
      <c r="BZ48" t="str">
        <f t="shared" si="146"/>
        <v>22 Health professionals</v>
      </c>
      <c r="CA48" s="18">
        <f t="shared" si="132"/>
        <v>1.8509458873570639</v>
      </c>
      <c r="CB48" s="18">
        <f t="shared" si="132"/>
        <v>1.5716913863586712</v>
      </c>
      <c r="CC48" s="18">
        <f t="shared" si="132"/>
        <v>1.919914300546665</v>
      </c>
      <c r="CD48" s="18">
        <f t="shared" si="132"/>
        <v>1.7423843903601879</v>
      </c>
      <c r="CE48" s="18">
        <f t="shared" si="132"/>
        <v>1.3931015189906248</v>
      </c>
      <c r="CG48" s="68">
        <f t="shared" si="133"/>
        <v>-57.720574840306035</v>
      </c>
      <c r="CH48" s="69">
        <f t="shared" si="134"/>
        <v>28.147549184683957</v>
      </c>
      <c r="CI48" s="69">
        <f t="shared" si="135"/>
        <v>-29.573025655622086</v>
      </c>
      <c r="CK48" t="str">
        <f t="shared" si="147"/>
        <v>22 Health professionals</v>
      </c>
      <c r="CL48" s="18">
        <f t="shared" si="136"/>
        <v>0.53561566097871405</v>
      </c>
      <c r="CM48" s="18">
        <f t="shared" si="136"/>
        <v>0.74804942304538746</v>
      </c>
      <c r="CN48" s="18">
        <f t="shared" si="136"/>
        <v>0.8679723318394903</v>
      </c>
      <c r="CO48" s="18">
        <f t="shared" si="136"/>
        <v>1.0914981325774069</v>
      </c>
      <c r="CP48" s="18">
        <f t="shared" si="136"/>
        <v>1.4825291553389048</v>
      </c>
      <c r="CR48" s="68">
        <f t="shared" si="137"/>
        <v>0.44810494866618861</v>
      </c>
      <c r="CS48" s="69">
        <f t="shared" si="138"/>
        <v>39.078617760791587</v>
      </c>
      <c r="CT48" s="69">
        <f t="shared" si="139"/>
        <v>39.526722709457772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33.001820362198508</v>
      </c>
      <c r="C49" s="18">
        <f t="shared" si="104"/>
        <v>28.893299817924568</v>
      </c>
      <c r="D49" s="18">
        <f t="shared" si="104"/>
        <v>30.582272725427735</v>
      </c>
      <c r="E49" s="18">
        <f t="shared" si="104"/>
        <v>28.936589411631395</v>
      </c>
      <c r="F49" s="18">
        <f t="shared" si="104"/>
        <v>26.034182887928193</v>
      </c>
      <c r="H49" s="68">
        <f t="shared" si="105"/>
        <v>30.190888989485188</v>
      </c>
      <c r="I49" s="69">
        <f t="shared" si="106"/>
        <v>60.539972753906532</v>
      </c>
      <c r="J49" s="69">
        <f t="shared" si="107"/>
        <v>90.730861743391728</v>
      </c>
      <c r="L49" t="str">
        <f t="shared" si="140"/>
        <v>23 Teaching and other educational professionals</v>
      </c>
      <c r="M49" s="18">
        <f t="shared" si="108"/>
        <v>27.799760353770758</v>
      </c>
      <c r="N49" s="18">
        <f t="shared" si="108"/>
        <v>25.215200268482374</v>
      </c>
      <c r="O49" s="18">
        <f t="shared" si="108"/>
        <v>27.047457297931494</v>
      </c>
      <c r="P49" s="18">
        <f t="shared" si="108"/>
        <v>25.958097526753193</v>
      </c>
      <c r="Q49" s="18">
        <f t="shared" si="108"/>
        <v>23.49098411936426</v>
      </c>
      <c r="S49" s="68">
        <f t="shared" si="109"/>
        <v>25.69862406505608</v>
      </c>
      <c r="T49" s="69">
        <f t="shared" si="110"/>
        <v>61.374139480364832</v>
      </c>
      <c r="U49" s="69">
        <f t="shared" si="111"/>
        <v>87.072763545420898</v>
      </c>
      <c r="W49" t="str">
        <f t="shared" si="141"/>
        <v>23 Teaching and other educational professionals</v>
      </c>
      <c r="X49" s="18">
        <f t="shared" si="112"/>
        <v>8.1744072572547672</v>
      </c>
      <c r="Y49" s="18">
        <f t="shared" si="112"/>
        <v>6.6544424578078365</v>
      </c>
      <c r="Z49" s="18">
        <f t="shared" si="112"/>
        <v>7.5699866603296861</v>
      </c>
      <c r="AA49" s="18">
        <f t="shared" si="112"/>
        <v>6.1184697802602228</v>
      </c>
      <c r="AB49" s="18">
        <f t="shared" si="112"/>
        <v>5.0467505160042263</v>
      </c>
      <c r="AD49" s="68">
        <f t="shared" si="113"/>
        <v>-8.9377140152904673</v>
      </c>
      <c r="AE49" s="69">
        <f t="shared" si="114"/>
        <v>44.328961199545112</v>
      </c>
      <c r="AF49" s="69">
        <f t="shared" si="115"/>
        <v>35.391247184254645</v>
      </c>
      <c r="AH49" t="str">
        <f t="shared" si="142"/>
        <v>23 Teaching and other educational professionals</v>
      </c>
      <c r="AI49" s="18">
        <f t="shared" si="116"/>
        <v>3.1964273565999344</v>
      </c>
      <c r="AJ49" s="18">
        <f t="shared" si="116"/>
        <v>1.4712510669039514</v>
      </c>
      <c r="AK49" s="18">
        <f t="shared" si="116"/>
        <v>1.3148629561305429</v>
      </c>
      <c r="AL49" s="18">
        <f t="shared" si="116"/>
        <v>0.60098584975325742</v>
      </c>
      <c r="AM49" s="18">
        <f t="shared" si="116"/>
        <v>0.54780017547600579</v>
      </c>
      <c r="AO49" s="68">
        <f t="shared" si="117"/>
        <v>-55.048087036456316</v>
      </c>
      <c r="AP49" s="69">
        <f t="shared" si="118"/>
        <v>13.140202320881164</v>
      </c>
      <c r="AQ49" s="69">
        <f t="shared" si="119"/>
        <v>-41.90788471557515</v>
      </c>
      <c r="AS49" t="str">
        <f t="shared" si="143"/>
        <v>23 Teaching and other educational professionals</v>
      </c>
      <c r="AT49" s="18">
        <f t="shared" si="120"/>
        <v>0.95129372013001212</v>
      </c>
      <c r="AU49" s="18">
        <f t="shared" si="120"/>
        <v>0.64655671176364438</v>
      </c>
      <c r="AV49" s="18">
        <f t="shared" si="120"/>
        <v>0.68497071045079461</v>
      </c>
      <c r="AW49" s="18">
        <f t="shared" si="120"/>
        <v>0.50461524056839302</v>
      </c>
      <c r="AX49" s="18">
        <f t="shared" si="120"/>
        <v>0.35004784445160286</v>
      </c>
      <c r="AZ49" s="68">
        <f t="shared" si="121"/>
        <v>-38.043888971467574</v>
      </c>
      <c r="BA49" s="69">
        <f t="shared" si="122"/>
        <v>29.605380749421695</v>
      </c>
      <c r="BB49" s="69">
        <f t="shared" si="123"/>
        <v>-8.4385082220458809</v>
      </c>
      <c r="BD49" t="str">
        <f t="shared" si="144"/>
        <v>23 Teaching and other educational professionals</v>
      </c>
      <c r="BE49" s="18">
        <f t="shared" si="124"/>
        <v>0.85054457059045274</v>
      </c>
      <c r="BF49" s="18">
        <f t="shared" si="124"/>
        <v>0.75254708602309184</v>
      </c>
      <c r="BG49" s="18">
        <f t="shared" si="124"/>
        <v>0.95859910953672556</v>
      </c>
      <c r="BH49" s="18">
        <f t="shared" si="124"/>
        <v>0.91835132452568102</v>
      </c>
      <c r="BI49" s="18">
        <f t="shared" si="124"/>
        <v>0.95761716440334932</v>
      </c>
      <c r="BK49" s="68">
        <f t="shared" si="125"/>
        <v>-8.9310756642521583E-2</v>
      </c>
      <c r="BL49" s="69">
        <f t="shared" si="126"/>
        <v>37.462189297940384</v>
      </c>
      <c r="BM49" s="69">
        <f t="shared" si="127"/>
        <v>37.372878541297865</v>
      </c>
      <c r="BO49" t="str">
        <f t="shared" si="145"/>
        <v>23 Teaching and other educational professionals</v>
      </c>
      <c r="BP49" s="18">
        <f t="shared" si="128"/>
        <v>0.65366675242631023</v>
      </c>
      <c r="BQ49" s="18">
        <f t="shared" si="128"/>
        <v>0.61328050310711835</v>
      </c>
      <c r="BR49" s="18">
        <f t="shared" si="128"/>
        <v>0.77612676963542404</v>
      </c>
      <c r="BS49" s="18">
        <f t="shared" si="128"/>
        <v>0.68741123459554176</v>
      </c>
      <c r="BT49" s="18">
        <f t="shared" si="128"/>
        <v>0.63626013173092189</v>
      </c>
      <c r="BV49" s="68">
        <f t="shared" si="129"/>
        <v>-29.018432438711013</v>
      </c>
      <c r="BW49" s="69">
        <f t="shared" si="130"/>
        <v>36.060351467969916</v>
      </c>
      <c r="BX49" s="69">
        <f t="shared" si="131"/>
        <v>7.0419190292589073</v>
      </c>
      <c r="BZ49" t="str">
        <f t="shared" si="146"/>
        <v>23 Teaching and other educational professionals</v>
      </c>
      <c r="CA49" s="18">
        <f t="shared" si="132"/>
        <v>0.85858666979785192</v>
      </c>
      <c r="CB49" s="18">
        <f t="shared" si="132"/>
        <v>0.75009248364393244</v>
      </c>
      <c r="CC49" s="18">
        <f t="shared" si="132"/>
        <v>0.98554351199247814</v>
      </c>
      <c r="CD49" s="18">
        <f t="shared" si="132"/>
        <v>0.92706766743976943</v>
      </c>
      <c r="CE49" s="18">
        <f t="shared" si="132"/>
        <v>0.99715472374878533</v>
      </c>
      <c r="CG49" s="68">
        <f t="shared" si="133"/>
        <v>-41.045779787758121</v>
      </c>
      <c r="CH49" s="69">
        <f t="shared" si="134"/>
        <v>31.904054290812866</v>
      </c>
      <c r="CI49" s="69">
        <f t="shared" si="135"/>
        <v>-9.1417254969452575</v>
      </c>
      <c r="CK49" t="str">
        <f t="shared" si="147"/>
        <v>23 Teaching and other educational professionals</v>
      </c>
      <c r="CL49" s="18">
        <f t="shared" si="136"/>
        <v>0.39206241144362602</v>
      </c>
      <c r="CM49" s="18">
        <f t="shared" si="136"/>
        <v>0.52513867785894819</v>
      </c>
      <c r="CN49" s="18">
        <f t="shared" si="136"/>
        <v>0.66493016985222597</v>
      </c>
      <c r="CO49" s="18">
        <f t="shared" si="136"/>
        <v>0.86907370900647374</v>
      </c>
      <c r="CP49" s="18">
        <f t="shared" si="136"/>
        <v>1.3332495463102085</v>
      </c>
      <c r="CR49" s="68">
        <f t="shared" si="137"/>
        <v>17.917915215764353</v>
      </c>
      <c r="CS49" s="69">
        <f t="shared" si="138"/>
        <v>42.725794659244436</v>
      </c>
      <c r="CT49" s="69">
        <f t="shared" si="139"/>
        <v>60.643709875008788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5.0472398103698861</v>
      </c>
      <c r="C50" s="18">
        <f t="shared" si="104"/>
        <v>5.6094975582291564</v>
      </c>
      <c r="D50" s="18">
        <f t="shared" si="104"/>
        <v>5.8562110741369011</v>
      </c>
      <c r="E50" s="18">
        <f t="shared" si="104"/>
        <v>5.7639167370051361</v>
      </c>
      <c r="F50" s="18">
        <f t="shared" si="104"/>
        <v>6.1739763929915163</v>
      </c>
      <c r="H50" s="68">
        <f t="shared" si="105"/>
        <v>61.233262212560859</v>
      </c>
      <c r="I50" s="69">
        <f t="shared" si="106"/>
        <v>71.751085503250437</v>
      </c>
      <c r="J50" s="69">
        <f t="shared" si="107"/>
        <v>132.98434771581128</v>
      </c>
      <c r="L50" t="str">
        <f t="shared" si="140"/>
        <v>24 Business, media and public service professionals</v>
      </c>
      <c r="M50" s="18">
        <f t="shared" si="108"/>
        <v>10.673808271695821</v>
      </c>
      <c r="N50" s="18">
        <f t="shared" si="108"/>
        <v>11.029370351791231</v>
      </c>
      <c r="O50" s="18">
        <f t="shared" si="108"/>
        <v>11.577211213221853</v>
      </c>
      <c r="P50" s="18">
        <f t="shared" si="108"/>
        <v>10.980471071203302</v>
      </c>
      <c r="Q50" s="18">
        <f t="shared" si="108"/>
        <v>10.687746354689457</v>
      </c>
      <c r="S50" s="68">
        <f t="shared" si="109"/>
        <v>33.609684409881041</v>
      </c>
      <c r="T50" s="69">
        <f t="shared" si="110"/>
        <v>64.772348405793139</v>
      </c>
      <c r="U50" s="69">
        <f t="shared" si="111"/>
        <v>98.382032815674165</v>
      </c>
      <c r="W50" t="str">
        <f t="shared" si="141"/>
        <v>24 Business, media and public service professionals</v>
      </c>
      <c r="X50" s="18">
        <f t="shared" si="112"/>
        <v>9.1823378572117829</v>
      </c>
      <c r="Y50" s="18">
        <f t="shared" si="112"/>
        <v>9.3263631761993402</v>
      </c>
      <c r="Z50" s="18">
        <f t="shared" si="112"/>
        <v>10.446028404026844</v>
      </c>
      <c r="AA50" s="18">
        <f t="shared" si="112"/>
        <v>9.7525060491356221</v>
      </c>
      <c r="AB50" s="18">
        <f t="shared" si="112"/>
        <v>9.4619301361038772</v>
      </c>
      <c r="AD50" s="68">
        <f t="shared" si="113"/>
        <v>23.722976939356837</v>
      </c>
      <c r="AE50" s="69">
        <f t="shared" si="114"/>
        <v>58.548594412240377</v>
      </c>
      <c r="AF50" s="69">
        <f t="shared" si="115"/>
        <v>82.271571351597217</v>
      </c>
      <c r="AH50" t="str">
        <f t="shared" si="142"/>
        <v>24 Business, media and public service professionals</v>
      </c>
      <c r="AI50" s="18">
        <f t="shared" si="116"/>
        <v>3.1287256197067883</v>
      </c>
      <c r="AJ50" s="18">
        <f t="shared" si="116"/>
        <v>3.0010097906623852</v>
      </c>
      <c r="AK50" s="18">
        <f t="shared" si="116"/>
        <v>3.27674855647754</v>
      </c>
      <c r="AL50" s="18">
        <f t="shared" si="116"/>
        <v>2.9373840519898833</v>
      </c>
      <c r="AM50" s="18">
        <f t="shared" si="116"/>
        <v>2.9168331194001409</v>
      </c>
      <c r="AO50" s="68">
        <f t="shared" si="117"/>
        <v>-3.9549544062184081</v>
      </c>
      <c r="AP50" s="69">
        <f t="shared" si="118"/>
        <v>34.789683143504547</v>
      </c>
      <c r="AQ50" s="69">
        <f t="shared" si="119"/>
        <v>30.834728737286138</v>
      </c>
      <c r="AS50" t="str">
        <f t="shared" si="143"/>
        <v>24 Business, media and public service professionals</v>
      </c>
      <c r="AT50" s="18">
        <f t="shared" si="120"/>
        <v>5.1848648804866668</v>
      </c>
      <c r="AU50" s="18">
        <f t="shared" si="120"/>
        <v>5.045031763632486</v>
      </c>
      <c r="AV50" s="18">
        <f t="shared" si="120"/>
        <v>5.6342907345133311</v>
      </c>
      <c r="AW50" s="18">
        <f t="shared" si="120"/>
        <v>5.5813387081694907</v>
      </c>
      <c r="AX50" s="18">
        <f t="shared" si="120"/>
        <v>5.5988056517055709</v>
      </c>
      <c r="AZ50" s="68">
        <f t="shared" si="121"/>
        <v>20.471656544734923</v>
      </c>
      <c r="BA50" s="69">
        <f t="shared" si="122"/>
        <v>52.475427335847137</v>
      </c>
      <c r="BB50" s="69">
        <f t="shared" si="123"/>
        <v>72.94708388058207</v>
      </c>
      <c r="BD50" t="str">
        <f t="shared" si="144"/>
        <v>24 Business, media and public service professionals</v>
      </c>
      <c r="BE50" s="18">
        <f t="shared" si="124"/>
        <v>2.8639699749895104</v>
      </c>
      <c r="BF50" s="18">
        <f t="shared" si="124"/>
        <v>3.0929503009941604</v>
      </c>
      <c r="BG50" s="18">
        <f t="shared" si="124"/>
        <v>3.7179333037274889</v>
      </c>
      <c r="BH50" s="18">
        <f t="shared" si="124"/>
        <v>3.6024180163299202</v>
      </c>
      <c r="BI50" s="18">
        <f t="shared" si="124"/>
        <v>3.8404464498701918</v>
      </c>
      <c r="BK50" s="68">
        <f t="shared" si="125"/>
        <v>3.3087658935919042</v>
      </c>
      <c r="BL50" s="69">
        <f t="shared" si="126"/>
        <v>41.039691122700042</v>
      </c>
      <c r="BM50" s="69">
        <f t="shared" si="127"/>
        <v>44.348457016291945</v>
      </c>
      <c r="BO50" t="str">
        <f t="shared" si="145"/>
        <v>24 Business, media and public service professionals</v>
      </c>
      <c r="BP50" s="18">
        <f t="shared" si="128"/>
        <v>2.0287761953648156</v>
      </c>
      <c r="BQ50" s="18">
        <f t="shared" si="128"/>
        <v>2.1183350801925247</v>
      </c>
      <c r="BR50" s="18">
        <f t="shared" si="128"/>
        <v>2.4882300462914624</v>
      </c>
      <c r="BS50" s="18">
        <f t="shared" si="128"/>
        <v>2.4486064076015954</v>
      </c>
      <c r="BT50" s="18">
        <f t="shared" si="128"/>
        <v>2.6053765123573625</v>
      </c>
      <c r="BV50" s="68">
        <f t="shared" si="129"/>
        <v>-9.338374430949651</v>
      </c>
      <c r="BW50" s="69">
        <f t="shared" si="130"/>
        <v>37.420936359860796</v>
      </c>
      <c r="BX50" s="69">
        <f t="shared" si="131"/>
        <v>28.082561928911147</v>
      </c>
      <c r="BZ50" t="str">
        <f t="shared" si="146"/>
        <v>24 Business, media and public service professionals</v>
      </c>
      <c r="CA50" s="18">
        <f t="shared" si="132"/>
        <v>1.6809323250522787</v>
      </c>
      <c r="CB50" s="18">
        <f t="shared" si="132"/>
        <v>1.9711366412356084</v>
      </c>
      <c r="CC50" s="18">
        <f t="shared" si="132"/>
        <v>2.3170250114586555</v>
      </c>
      <c r="CD50" s="18">
        <f t="shared" si="132"/>
        <v>2.3784314491690184</v>
      </c>
      <c r="CE50" s="18">
        <f t="shared" si="132"/>
        <v>2.3834669384950744</v>
      </c>
      <c r="CG50" s="68">
        <f t="shared" si="133"/>
        <v>-40.061404543969559</v>
      </c>
      <c r="CH50" s="69">
        <f t="shared" si="134"/>
        <v>31.896509794236916</v>
      </c>
      <c r="CI50" s="69">
        <f t="shared" si="135"/>
        <v>-8.1648947497326407</v>
      </c>
      <c r="CK50" t="str">
        <f t="shared" si="147"/>
        <v>24 Business, media and public service professionals</v>
      </c>
      <c r="CL50" s="18">
        <f t="shared" si="136"/>
        <v>1.0953604705329314</v>
      </c>
      <c r="CM50" s="18">
        <f t="shared" si="136"/>
        <v>1.5689018637192009</v>
      </c>
      <c r="CN50" s="18">
        <f t="shared" si="136"/>
        <v>1.919391333189997</v>
      </c>
      <c r="CO50" s="18">
        <f t="shared" si="136"/>
        <v>2.508455657844789</v>
      </c>
      <c r="CP50" s="18">
        <f t="shared" si="136"/>
        <v>3.9735676620086777</v>
      </c>
      <c r="CR50" s="68">
        <f t="shared" si="137"/>
        <v>21.747897350998535</v>
      </c>
      <c r="CS50" s="69">
        <f t="shared" si="138"/>
        <v>43.559227318695697</v>
      </c>
      <c r="CT50" s="69">
        <f t="shared" si="139"/>
        <v>65.307124669694232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1.9955884744203254</v>
      </c>
      <c r="C51" s="18">
        <f t="shared" si="104"/>
        <v>2.3020829307405375</v>
      </c>
      <c r="D51" s="18">
        <f t="shared" si="104"/>
        <v>2.2637957409094378</v>
      </c>
      <c r="E51" s="18">
        <f t="shared" si="104"/>
        <v>2.2008210389996199</v>
      </c>
      <c r="F51" s="18">
        <f t="shared" si="104"/>
        <v>2.5764079614208195</v>
      </c>
      <c r="H51" s="68">
        <f t="shared" si="105"/>
        <v>74.053913284618275</v>
      </c>
      <c r="I51" s="69">
        <f t="shared" si="106"/>
        <v>67.630333271635706</v>
      </c>
      <c r="J51" s="69">
        <f t="shared" si="107"/>
        <v>141.68424655625398</v>
      </c>
      <c r="L51" t="str">
        <f t="shared" si="140"/>
        <v>31 Science, engineering and technology associate professionals</v>
      </c>
      <c r="M51" s="18">
        <f t="shared" si="108"/>
        <v>1.8549154239719601</v>
      </c>
      <c r="N51" s="18">
        <f t="shared" si="108"/>
        <v>2.057936515171142</v>
      </c>
      <c r="O51" s="18">
        <f t="shared" si="108"/>
        <v>2.1216916917341115</v>
      </c>
      <c r="P51" s="18">
        <f t="shared" si="108"/>
        <v>2.0039569079605459</v>
      </c>
      <c r="Q51" s="18">
        <f t="shared" si="108"/>
        <v>2.2513856634669196</v>
      </c>
      <c r="S51" s="68">
        <f t="shared" si="109"/>
        <v>53.576008818193507</v>
      </c>
      <c r="T51" s="69">
        <f t="shared" si="110"/>
        <v>58.526281129509968</v>
      </c>
      <c r="U51" s="69">
        <f t="shared" si="111"/>
        <v>112.10228994770348</v>
      </c>
      <c r="W51" t="str">
        <f t="shared" si="141"/>
        <v>31 Science, engineering and technology associate professionals</v>
      </c>
      <c r="X51" s="18">
        <f t="shared" si="112"/>
        <v>2.587533270974165</v>
      </c>
      <c r="Y51" s="18">
        <f t="shared" si="112"/>
        <v>2.5319987987196604</v>
      </c>
      <c r="Z51" s="18">
        <f t="shared" si="112"/>
        <v>2.5480315291752142</v>
      </c>
      <c r="AA51" s="18">
        <f t="shared" si="112"/>
        <v>2.2972073596952929</v>
      </c>
      <c r="AB51" s="18">
        <f t="shared" si="112"/>
        <v>2.0901126812018829</v>
      </c>
      <c r="AD51" s="68">
        <f t="shared" si="113"/>
        <v>12.043516081502059</v>
      </c>
      <c r="AE51" s="69">
        <f t="shared" si="114"/>
        <v>46.546956355739525</v>
      </c>
      <c r="AF51" s="69">
        <f t="shared" si="115"/>
        <v>58.590472437241594</v>
      </c>
      <c r="AH51" t="str">
        <f t="shared" si="142"/>
        <v>31 Science, engineering and technology associate professionals</v>
      </c>
      <c r="AI51" s="18">
        <f t="shared" si="116"/>
        <v>1.3928519052382342</v>
      </c>
      <c r="AJ51" s="18">
        <f t="shared" si="116"/>
        <v>1.61933681690688</v>
      </c>
      <c r="AK51" s="18">
        <f t="shared" si="116"/>
        <v>1.7070701732481652</v>
      </c>
      <c r="AL51" s="18">
        <f t="shared" si="116"/>
        <v>1.8860731121519398</v>
      </c>
      <c r="AM51" s="18">
        <f t="shared" si="116"/>
        <v>2.1968063173097749</v>
      </c>
      <c r="AO51" s="68">
        <f t="shared" si="117"/>
        <v>38.850323470683286</v>
      </c>
      <c r="AP51" s="69">
        <f t="shared" si="118"/>
        <v>54.530532805124466</v>
      </c>
      <c r="AQ51" s="69">
        <f t="shared" si="119"/>
        <v>93.380856275807758</v>
      </c>
      <c r="AS51" t="str">
        <f t="shared" si="143"/>
        <v>31 Science, engineering and technology associate professionals</v>
      </c>
      <c r="AT51" s="18">
        <f t="shared" si="120"/>
        <v>4.7643265227577105</v>
      </c>
      <c r="AU51" s="18">
        <f t="shared" si="120"/>
        <v>4.3672763375029771</v>
      </c>
      <c r="AV51" s="18">
        <f t="shared" si="120"/>
        <v>4.4167188361572585</v>
      </c>
      <c r="AW51" s="18">
        <f t="shared" si="120"/>
        <v>3.6933937816791205</v>
      </c>
      <c r="AX51" s="18">
        <f t="shared" si="120"/>
        <v>3.1165329418780687</v>
      </c>
      <c r="AZ51" s="68">
        <f t="shared" si="121"/>
        <v>-14.453802235188432</v>
      </c>
      <c r="BA51" s="69">
        <f t="shared" si="122"/>
        <v>33.412414114026816</v>
      </c>
      <c r="BB51" s="69">
        <f t="shared" si="123"/>
        <v>18.958611878838386</v>
      </c>
      <c r="BD51" t="str">
        <f t="shared" si="144"/>
        <v>31 Science, engineering and technology associate professionals</v>
      </c>
      <c r="BE51" s="18">
        <f t="shared" si="124"/>
        <v>1.9657085545211057</v>
      </c>
      <c r="BF51" s="18">
        <f t="shared" si="124"/>
        <v>2.1419964715628588</v>
      </c>
      <c r="BG51" s="18">
        <f t="shared" si="124"/>
        <v>2.4487930851692643</v>
      </c>
      <c r="BH51" s="18">
        <f t="shared" si="124"/>
        <v>1.9425785000510742</v>
      </c>
      <c r="BI51" s="18">
        <f t="shared" si="124"/>
        <v>1.6610848484918166</v>
      </c>
      <c r="BK51" s="68">
        <f t="shared" si="125"/>
        <v>-32.158290788724429</v>
      </c>
      <c r="BL51" s="69">
        <f t="shared" si="126"/>
        <v>25.085105575812229</v>
      </c>
      <c r="BM51" s="69">
        <f t="shared" si="127"/>
        <v>-7.0731852129122004</v>
      </c>
      <c r="BO51" t="str">
        <f t="shared" si="145"/>
        <v>31 Science, engineering and technology associate professionals</v>
      </c>
      <c r="BP51" s="18">
        <f t="shared" si="128"/>
        <v>1.4097418468509431</v>
      </c>
      <c r="BQ51" s="18">
        <f t="shared" si="128"/>
        <v>1.5868444045252155</v>
      </c>
      <c r="BR51" s="18">
        <f t="shared" si="128"/>
        <v>1.78151753427251</v>
      </c>
      <c r="BS51" s="18">
        <f t="shared" si="128"/>
        <v>1.7055206049056457</v>
      </c>
      <c r="BT51" s="18">
        <f t="shared" si="128"/>
        <v>1.941632344325293</v>
      </c>
      <c r="BV51" s="68">
        <f t="shared" si="129"/>
        <v>-5.6329378018862526</v>
      </c>
      <c r="BW51" s="69">
        <f t="shared" si="130"/>
        <v>31.925280350675862</v>
      </c>
      <c r="BX51" s="69">
        <f t="shared" si="131"/>
        <v>26.292342548789605</v>
      </c>
      <c r="BZ51" t="str">
        <f t="shared" si="146"/>
        <v>31 Science, engineering and technology associate professionals</v>
      </c>
      <c r="CA51" s="18">
        <f t="shared" si="132"/>
        <v>1.3052386304957526</v>
      </c>
      <c r="CB51" s="18">
        <f t="shared" si="132"/>
        <v>1.910806427925666</v>
      </c>
      <c r="CC51" s="18">
        <f t="shared" si="132"/>
        <v>1.953705033623613</v>
      </c>
      <c r="CD51" s="18">
        <f t="shared" si="132"/>
        <v>2.0537605511818056</v>
      </c>
      <c r="CE51" s="18">
        <f t="shared" si="132"/>
        <v>2.7648079797668625</v>
      </c>
      <c r="CG51" s="68">
        <f t="shared" si="133"/>
        <v>-17.541746800374618</v>
      </c>
      <c r="CH51" s="69">
        <f t="shared" si="134"/>
        <v>32.389364021461809</v>
      </c>
      <c r="CI51" s="69">
        <f t="shared" si="135"/>
        <v>14.847617221087193</v>
      </c>
      <c r="CK51" t="str">
        <f t="shared" si="147"/>
        <v>31 Science, engineering and technology associate professionals</v>
      </c>
      <c r="CL51" s="18">
        <f t="shared" si="136"/>
        <v>0.54598749289443349</v>
      </c>
      <c r="CM51" s="18">
        <f t="shared" si="136"/>
        <v>0.81784290181607033</v>
      </c>
      <c r="CN51" s="18">
        <f t="shared" si="136"/>
        <v>1.0055650311027271</v>
      </c>
      <c r="CO51" s="18">
        <f t="shared" si="136"/>
        <v>1.2353671846007479</v>
      </c>
      <c r="CP51" s="18">
        <f t="shared" si="136"/>
        <v>1.9015638264327037</v>
      </c>
      <c r="CR51" s="68">
        <f t="shared" si="137"/>
        <v>11.210330479797454</v>
      </c>
      <c r="CS51" s="69">
        <f t="shared" si="138"/>
        <v>40.353094681166567</v>
      </c>
      <c r="CT51" s="69">
        <f t="shared" si="139"/>
        <v>51.56342516096403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0.54141744543815995</v>
      </c>
      <c r="C52" s="18">
        <f t="shared" si="104"/>
        <v>0.65800927832848055</v>
      </c>
      <c r="D52" s="18">
        <f t="shared" si="104"/>
        <v>0.52623739564914529</v>
      </c>
      <c r="E52" s="18">
        <f t="shared" si="104"/>
        <v>0.79032892578296354</v>
      </c>
      <c r="F52" s="18">
        <f t="shared" si="104"/>
        <v>0.86297933510642111</v>
      </c>
      <c r="H52" s="68">
        <f t="shared" si="105"/>
        <v>150.79858821651283</v>
      </c>
      <c r="I52" s="69">
        <f t="shared" si="106"/>
        <v>133.24147013335462</v>
      </c>
      <c r="J52" s="69">
        <f t="shared" si="107"/>
        <v>284.04005834986742</v>
      </c>
      <c r="L52" t="str">
        <f t="shared" si="140"/>
        <v>32 Health and social care associate professionals</v>
      </c>
      <c r="M52" s="18">
        <f t="shared" si="108"/>
        <v>2.5083857722665148</v>
      </c>
      <c r="N52" s="18">
        <f t="shared" si="108"/>
        <v>2.5217398712510319</v>
      </c>
      <c r="O52" s="18">
        <f t="shared" si="108"/>
        <v>2.4158711946912557</v>
      </c>
      <c r="P52" s="18">
        <f t="shared" si="108"/>
        <v>3.6225893829195428</v>
      </c>
      <c r="Q52" s="18">
        <f t="shared" si="108"/>
        <v>3.7365486275745501</v>
      </c>
      <c r="S52" s="68">
        <f t="shared" si="109"/>
        <v>123.84769116424157</v>
      </c>
      <c r="T52" s="69">
        <f t="shared" si="110"/>
        <v>120.80578402507092</v>
      </c>
      <c r="U52" s="69">
        <f t="shared" si="111"/>
        <v>244.65347518931247</v>
      </c>
      <c r="W52" t="str">
        <f t="shared" si="141"/>
        <v>32 Health and social care associate professionals</v>
      </c>
      <c r="X52" s="18">
        <f t="shared" si="112"/>
        <v>3.5530449139937836</v>
      </c>
      <c r="Y52" s="18">
        <f t="shared" si="112"/>
        <v>3.817219163239411</v>
      </c>
      <c r="Z52" s="18">
        <f t="shared" si="112"/>
        <v>3.8820420682208772</v>
      </c>
      <c r="AA52" s="18">
        <f t="shared" si="112"/>
        <v>6.2538569455794599</v>
      </c>
      <c r="AB52" s="18">
        <f t="shared" si="112"/>
        <v>7.1812980956938111</v>
      </c>
      <c r="AD52" s="68">
        <f t="shared" si="113"/>
        <v>152.67632038863118</v>
      </c>
      <c r="AE52" s="69">
        <f t="shared" si="114"/>
        <v>127.46955805155483</v>
      </c>
      <c r="AF52" s="69">
        <f t="shared" si="115"/>
        <v>280.14587844018604</v>
      </c>
      <c r="AH52" t="str">
        <f t="shared" si="142"/>
        <v>32 Health and social care associate professionals</v>
      </c>
      <c r="AI52" s="18">
        <f t="shared" si="116"/>
        <v>7.6738750715618353</v>
      </c>
      <c r="AJ52" s="18">
        <f t="shared" si="116"/>
        <v>6.5336553940285675</v>
      </c>
      <c r="AK52" s="18">
        <f t="shared" si="116"/>
        <v>6.4029339782977663</v>
      </c>
      <c r="AL52" s="18">
        <f t="shared" si="116"/>
        <v>7.2996644175432781</v>
      </c>
      <c r="AM52" s="18">
        <f t="shared" si="116"/>
        <v>3.7729907011049306</v>
      </c>
      <c r="AO52" s="68">
        <f t="shared" si="117"/>
        <v>-36.421070345420716</v>
      </c>
      <c r="AP52" s="69">
        <f t="shared" si="118"/>
        <v>42.843790281343473</v>
      </c>
      <c r="AQ52" s="69">
        <f t="shared" si="119"/>
        <v>6.4227199359227551</v>
      </c>
      <c r="AS52" t="str">
        <f t="shared" si="143"/>
        <v>32 Health and social care associate professionals</v>
      </c>
      <c r="AT52" s="18">
        <f t="shared" si="120"/>
        <v>1.5744655940642449</v>
      </c>
      <c r="AU52" s="18">
        <f t="shared" si="120"/>
        <v>1.7478405083369717</v>
      </c>
      <c r="AV52" s="18">
        <f t="shared" si="120"/>
        <v>1.9483981210651586</v>
      </c>
      <c r="AW52" s="18">
        <f t="shared" si="120"/>
        <v>2.7045291692374378</v>
      </c>
      <c r="AX52" s="18">
        <f t="shared" si="120"/>
        <v>2.8500956209333514</v>
      </c>
      <c r="AZ52" s="68">
        <f t="shared" si="121"/>
        <v>77.341538504708836</v>
      </c>
      <c r="BA52" s="69">
        <f t="shared" si="122"/>
        <v>88.023689864268221</v>
      </c>
      <c r="BB52" s="69">
        <f t="shared" si="123"/>
        <v>165.36522836897706</v>
      </c>
      <c r="BD52" t="str">
        <f t="shared" si="144"/>
        <v>32 Health and social care associate professionals</v>
      </c>
      <c r="BE52" s="18">
        <f t="shared" si="124"/>
        <v>1.4397356536924706</v>
      </c>
      <c r="BF52" s="18">
        <f t="shared" si="124"/>
        <v>1.7132043030893933</v>
      </c>
      <c r="BG52" s="18">
        <f t="shared" si="124"/>
        <v>1.7363617612434026</v>
      </c>
      <c r="BH52" s="18">
        <f t="shared" si="124"/>
        <v>3.0855083310567468</v>
      </c>
      <c r="BI52" s="18">
        <f t="shared" si="124"/>
        <v>3.7327809727648473</v>
      </c>
      <c r="BK52" s="68">
        <f t="shared" si="125"/>
        <v>115.00539080148539</v>
      </c>
      <c r="BL52" s="69">
        <f t="shared" si="126"/>
        <v>106.79969597730093</v>
      </c>
      <c r="BM52" s="69">
        <f t="shared" si="127"/>
        <v>221.80508677878629</v>
      </c>
      <c r="BO52" t="str">
        <f t="shared" si="145"/>
        <v>32 Health and social care associate professionals</v>
      </c>
      <c r="BP52" s="18">
        <f t="shared" si="128"/>
        <v>1.1735221235683293</v>
      </c>
      <c r="BQ52" s="18">
        <f t="shared" si="128"/>
        <v>1.2824330881115549</v>
      </c>
      <c r="BR52" s="18">
        <f t="shared" si="128"/>
        <v>1.3822992431910373</v>
      </c>
      <c r="BS52" s="18">
        <f t="shared" si="128"/>
        <v>2.0336953064469618</v>
      </c>
      <c r="BT52" s="18">
        <f t="shared" si="128"/>
        <v>1.9751455130981297</v>
      </c>
      <c r="BV52" s="68">
        <f t="shared" si="129"/>
        <v>23.720186047266978</v>
      </c>
      <c r="BW52" s="69">
        <f t="shared" si="130"/>
        <v>65.711604367429459</v>
      </c>
      <c r="BX52" s="69">
        <f t="shared" si="131"/>
        <v>89.431790414696437</v>
      </c>
      <c r="BZ52" t="str">
        <f t="shared" si="146"/>
        <v>32 Health and social care associate professionals</v>
      </c>
      <c r="CA52" s="18">
        <f t="shared" si="132"/>
        <v>0.84137808215076348</v>
      </c>
      <c r="CB52" s="18">
        <f t="shared" si="132"/>
        <v>0.64169704854035825</v>
      </c>
      <c r="CC52" s="18">
        <f t="shared" si="132"/>
        <v>0.76917375671612231</v>
      </c>
      <c r="CD52" s="18">
        <f t="shared" si="132"/>
        <v>1.0621449603394257</v>
      </c>
      <c r="CE52" s="18">
        <f t="shared" si="132"/>
        <v>0.94452585764742969</v>
      </c>
      <c r="CG52" s="68">
        <f t="shared" si="133"/>
        <v>-28.448697289358332</v>
      </c>
      <c r="CH52" s="69">
        <f t="shared" si="134"/>
        <v>44.80357387281979</v>
      </c>
      <c r="CI52" s="69">
        <f t="shared" si="135"/>
        <v>16.354876583461458</v>
      </c>
      <c r="CK52" t="str">
        <f t="shared" si="147"/>
        <v>32 Health and social care associate professionals</v>
      </c>
      <c r="CL52" s="18">
        <f t="shared" si="136"/>
        <v>0.27732500699726792</v>
      </c>
      <c r="CM52" s="18">
        <f t="shared" si="136"/>
        <v>0.3454706929303748</v>
      </c>
      <c r="CN52" s="18">
        <f t="shared" si="136"/>
        <v>0.39488996207770355</v>
      </c>
      <c r="CO52" s="18">
        <f t="shared" si="136"/>
        <v>0.74782543047835848</v>
      </c>
      <c r="CP52" s="18">
        <f t="shared" si="136"/>
        <v>1.1465469472102254</v>
      </c>
      <c r="CR52" s="68">
        <f t="shared" si="137"/>
        <v>70.749772743297839</v>
      </c>
      <c r="CS52" s="69">
        <f t="shared" si="138"/>
        <v>63.137940877389141</v>
      </c>
      <c r="CT52" s="69">
        <f t="shared" si="139"/>
        <v>133.88771362068695</v>
      </c>
    </row>
    <row r="53" spans="1:98" x14ac:dyDescent="0.2">
      <c r="A53" t="str">
        <f t="shared" si="103"/>
        <v>33 Protective service occupations</v>
      </c>
      <c r="B53" s="18">
        <f t="shared" si="104"/>
        <v>0.21484858860663344</v>
      </c>
      <c r="C53" s="18">
        <f t="shared" si="104"/>
        <v>0.27665931798463972</v>
      </c>
      <c r="D53" s="18">
        <f t="shared" si="104"/>
        <v>0.24807995903797433</v>
      </c>
      <c r="E53" s="18">
        <f t="shared" si="104"/>
        <v>0.22210476814332702</v>
      </c>
      <c r="F53" s="18">
        <f t="shared" si="104"/>
        <v>0.25243382567377448</v>
      </c>
      <c r="H53" s="68">
        <f t="shared" si="105"/>
        <v>55.618872950077716</v>
      </c>
      <c r="I53" s="69">
        <f t="shared" si="106"/>
        <v>50.646712591914742</v>
      </c>
      <c r="J53" s="69">
        <f t="shared" si="107"/>
        <v>106.26558554199246</v>
      </c>
      <c r="L53" t="str">
        <f t="shared" si="140"/>
        <v>33 Protective service occupations</v>
      </c>
      <c r="M53" s="18">
        <f t="shared" si="108"/>
        <v>0.58748667469558036</v>
      </c>
      <c r="N53" s="18">
        <f t="shared" si="108"/>
        <v>0.72493787265537046</v>
      </c>
      <c r="O53" s="18">
        <f t="shared" si="108"/>
        <v>0.67929559535460959</v>
      </c>
      <c r="P53" s="18">
        <f t="shared" si="108"/>
        <v>0.57966563242734026</v>
      </c>
      <c r="Q53" s="18">
        <f t="shared" si="108"/>
        <v>0.70686837935831504</v>
      </c>
      <c r="S53" s="68">
        <f t="shared" si="109"/>
        <v>50.603655169603677</v>
      </c>
      <c r="T53" s="69">
        <f t="shared" si="110"/>
        <v>42.493940117784952</v>
      </c>
      <c r="U53" s="69">
        <f t="shared" si="111"/>
        <v>93.097595287388629</v>
      </c>
      <c r="W53" t="str">
        <f t="shared" si="141"/>
        <v>33 Protective service occupations</v>
      </c>
      <c r="X53" s="18">
        <f t="shared" si="112"/>
        <v>1.6881321158595648</v>
      </c>
      <c r="Y53" s="18">
        <f t="shared" si="112"/>
        <v>1.8956540691548607</v>
      </c>
      <c r="Z53" s="18">
        <f t="shared" si="112"/>
        <v>1.8994444563563442</v>
      </c>
      <c r="AA53" s="18">
        <f t="shared" si="112"/>
        <v>1.537195644996256</v>
      </c>
      <c r="AB53" s="18">
        <f t="shared" si="112"/>
        <v>1.7720884285746599</v>
      </c>
      <c r="AD53" s="68">
        <f t="shared" si="113"/>
        <v>27.43262164045354</v>
      </c>
      <c r="AE53" s="69">
        <f t="shared" si="114"/>
        <v>47.240454913795162</v>
      </c>
      <c r="AF53" s="69">
        <f t="shared" si="115"/>
        <v>74.673076554248709</v>
      </c>
      <c r="AH53" t="str">
        <f t="shared" si="142"/>
        <v>33 Protective service occupations</v>
      </c>
      <c r="AI53" s="18">
        <f t="shared" si="116"/>
        <v>1.3551500365020901</v>
      </c>
      <c r="AJ53" s="18">
        <f t="shared" si="116"/>
        <v>1.6405774795496491</v>
      </c>
      <c r="AK53" s="18">
        <f t="shared" si="116"/>
        <v>1.6552963312287103</v>
      </c>
      <c r="AL53" s="18">
        <f t="shared" si="116"/>
        <v>1.5273125630749664</v>
      </c>
      <c r="AM53" s="18">
        <f t="shared" si="116"/>
        <v>1.8013655979302976</v>
      </c>
      <c r="AO53" s="68">
        <f t="shared" si="117"/>
        <v>17.417441562446694</v>
      </c>
      <c r="AP53" s="69">
        <f t="shared" si="118"/>
        <v>39.583792979422086</v>
      </c>
      <c r="AQ53" s="69">
        <f t="shared" si="119"/>
        <v>57.001234541868783</v>
      </c>
      <c r="AS53" t="str">
        <f t="shared" si="143"/>
        <v>33 Protective service occupations</v>
      </c>
      <c r="AT53" s="18">
        <f t="shared" si="120"/>
        <v>1.4701362475554849</v>
      </c>
      <c r="AU53" s="18">
        <f t="shared" si="120"/>
        <v>1.4947049400873926</v>
      </c>
      <c r="AV53" s="18">
        <f t="shared" si="120"/>
        <v>1.4993992976389299</v>
      </c>
      <c r="AW53" s="18">
        <f t="shared" si="120"/>
        <v>1.0899939531575411</v>
      </c>
      <c r="AX53" s="18">
        <f t="shared" si="120"/>
        <v>1.1142382836311744</v>
      </c>
      <c r="AZ53" s="68">
        <f t="shared" si="121"/>
        <v>-9.9073179369415509</v>
      </c>
      <c r="BA53" s="69">
        <f t="shared" si="122"/>
        <v>36.185676007880211</v>
      </c>
      <c r="BB53" s="69">
        <f t="shared" si="123"/>
        <v>26.278358070938662</v>
      </c>
      <c r="BD53" t="str">
        <f t="shared" si="144"/>
        <v>33 Protective service occupations</v>
      </c>
      <c r="BE53" s="18">
        <f t="shared" si="124"/>
        <v>1.3606775382090384</v>
      </c>
      <c r="BF53" s="18">
        <f t="shared" si="124"/>
        <v>1.3133763109653638</v>
      </c>
      <c r="BG53" s="18">
        <f t="shared" si="124"/>
        <v>1.4536373667340452</v>
      </c>
      <c r="BH53" s="18">
        <f t="shared" si="124"/>
        <v>1.0159748520482708</v>
      </c>
      <c r="BI53" s="18">
        <f t="shared" si="124"/>
        <v>0.8695629009600816</v>
      </c>
      <c r="BK53" s="68">
        <f t="shared" si="125"/>
        <v>-40.172345236049203</v>
      </c>
      <c r="BL53" s="69">
        <f t="shared" si="126"/>
        <v>16.908144929727147</v>
      </c>
      <c r="BM53" s="69">
        <f t="shared" si="127"/>
        <v>-23.264200306322049</v>
      </c>
      <c r="BO53" t="str">
        <f t="shared" si="145"/>
        <v>33 Protective service occupations</v>
      </c>
      <c r="BP53" s="18">
        <f t="shared" si="128"/>
        <v>1.4869409377246992</v>
      </c>
      <c r="BQ53" s="18">
        <f t="shared" si="128"/>
        <v>1.5988973748992081</v>
      </c>
      <c r="BR53" s="18">
        <f t="shared" si="128"/>
        <v>1.6349671446987137</v>
      </c>
      <c r="BS53" s="18">
        <f t="shared" si="128"/>
        <v>1.3111423314462982</v>
      </c>
      <c r="BT53" s="18">
        <f t="shared" si="128"/>
        <v>1.2577910361101838</v>
      </c>
      <c r="BV53" s="68">
        <f t="shared" si="129"/>
        <v>-33.38945244376157</v>
      </c>
      <c r="BW53" s="69">
        <f t="shared" si="130"/>
        <v>21.349913235785611</v>
      </c>
      <c r="BX53" s="69">
        <f t="shared" si="131"/>
        <v>-12.039539207975958</v>
      </c>
      <c r="BZ53" t="str">
        <f t="shared" si="146"/>
        <v>33 Protective service occupations</v>
      </c>
      <c r="CA53" s="18">
        <f t="shared" si="132"/>
        <v>1.1586161607663137</v>
      </c>
      <c r="CB53" s="18">
        <f t="shared" si="132"/>
        <v>1.3617384908641794</v>
      </c>
      <c r="CC53" s="18">
        <f t="shared" si="132"/>
        <v>1.4529389083568289</v>
      </c>
      <c r="CD53" s="18">
        <f t="shared" si="132"/>
        <v>1.2800725851226384</v>
      </c>
      <c r="CE53" s="18">
        <f t="shared" si="132"/>
        <v>1.3062820785349678</v>
      </c>
      <c r="CG53" s="68">
        <f t="shared" si="133"/>
        <v>-47.613695098603273</v>
      </c>
      <c r="CH53" s="69">
        <f t="shared" si="134"/>
        <v>26.516572388394376</v>
      </c>
      <c r="CI53" s="69">
        <f t="shared" si="135"/>
        <v>-21.0971227102089</v>
      </c>
      <c r="CK53" t="str">
        <f t="shared" si="147"/>
        <v>33 Protective service occupations</v>
      </c>
      <c r="CL53" s="18">
        <f t="shared" si="136"/>
        <v>0.4727459702119613</v>
      </c>
      <c r="CM53" s="18">
        <f t="shared" si="136"/>
        <v>0.52398776951101289</v>
      </c>
      <c r="CN53" s="18">
        <f t="shared" si="136"/>
        <v>0.58195759806342562</v>
      </c>
      <c r="CO53" s="18">
        <f t="shared" si="136"/>
        <v>0.46430396528620882</v>
      </c>
      <c r="CP53" s="18">
        <f t="shared" si="136"/>
        <v>0.58035563914587351</v>
      </c>
      <c r="CR53" s="68">
        <f t="shared" si="137"/>
        <v>-41.352804059960754</v>
      </c>
      <c r="CS53" s="69">
        <f t="shared" si="138"/>
        <v>16.024198444038692</v>
      </c>
      <c r="CT53" s="69">
        <f t="shared" si="139"/>
        <v>-25.328605615922058</v>
      </c>
    </row>
    <row r="54" spans="1:98" x14ac:dyDescent="0.2">
      <c r="A54" t="str">
        <f t="shared" si="103"/>
        <v>34 Culture, media and sports occupations</v>
      </c>
      <c r="B54" s="18">
        <f t="shared" si="104"/>
        <v>1.1812760361933059</v>
      </c>
      <c r="C54" s="18">
        <f t="shared" si="104"/>
        <v>1.3002837958999516</v>
      </c>
      <c r="D54" s="18">
        <f t="shared" si="104"/>
        <v>1.5104259681660104</v>
      </c>
      <c r="E54" s="18">
        <f t="shared" si="104"/>
        <v>1.1858141004378824</v>
      </c>
      <c r="F54" s="18">
        <f t="shared" si="104"/>
        <v>1.1002703145398312</v>
      </c>
      <c r="H54" s="68">
        <f t="shared" si="105"/>
        <v>11.405427666656502</v>
      </c>
      <c r="I54" s="69">
        <f t="shared" si="106"/>
        <v>61.107295291528509</v>
      </c>
      <c r="J54" s="69">
        <f t="shared" si="107"/>
        <v>72.512722958185009</v>
      </c>
      <c r="L54" t="str">
        <f t="shared" si="140"/>
        <v>34 Culture, media and sports occupations</v>
      </c>
      <c r="M54" s="18">
        <f t="shared" si="108"/>
        <v>2.9109083129073334</v>
      </c>
      <c r="N54" s="18">
        <f t="shared" si="108"/>
        <v>2.7402823361820632</v>
      </c>
      <c r="O54" s="18">
        <f t="shared" si="108"/>
        <v>2.5854086239554599</v>
      </c>
      <c r="P54" s="18">
        <f t="shared" si="108"/>
        <v>2.0526442114387669</v>
      </c>
      <c r="Q54" s="18">
        <f t="shared" si="108"/>
        <v>1.9128814475999012</v>
      </c>
      <c r="S54" s="68">
        <f t="shared" si="109"/>
        <v>7.0815424468688368</v>
      </c>
      <c r="T54" s="69">
        <f t="shared" si="110"/>
        <v>59.094203872120701</v>
      </c>
      <c r="U54" s="69">
        <f t="shared" si="111"/>
        <v>66.175746318989539</v>
      </c>
      <c r="W54" t="str">
        <f t="shared" si="141"/>
        <v>34 Culture, media and sports occupations</v>
      </c>
      <c r="X54" s="18">
        <f t="shared" si="112"/>
        <v>2.8138412412713696</v>
      </c>
      <c r="Y54" s="18">
        <f t="shared" si="112"/>
        <v>2.8743679587522011</v>
      </c>
      <c r="Z54" s="18">
        <f t="shared" si="112"/>
        <v>2.5438325377343656</v>
      </c>
      <c r="AA54" s="18">
        <f t="shared" si="112"/>
        <v>2.0419068917495502</v>
      </c>
      <c r="AB54" s="18">
        <f t="shared" si="112"/>
        <v>1.8859228594075346</v>
      </c>
      <c r="AD54" s="68">
        <f t="shared" si="113"/>
        <v>1.2645024452054516</v>
      </c>
      <c r="AE54" s="69">
        <f t="shared" si="114"/>
        <v>48.184334197544629</v>
      </c>
      <c r="AF54" s="69">
        <f t="shared" si="115"/>
        <v>49.448836642750074</v>
      </c>
      <c r="AH54" t="str">
        <f t="shared" si="142"/>
        <v>34 Culture, media and sports occupations</v>
      </c>
      <c r="AI54" s="18">
        <f t="shared" si="116"/>
        <v>0.85222168927650122</v>
      </c>
      <c r="AJ54" s="18">
        <f t="shared" si="116"/>
        <v>0.84794659134828054</v>
      </c>
      <c r="AK54" s="18">
        <f t="shared" si="116"/>
        <v>1.1189033954917287</v>
      </c>
      <c r="AL54" s="18">
        <f t="shared" si="116"/>
        <v>1.0399207825842394</v>
      </c>
      <c r="AM54" s="18">
        <f t="shared" si="116"/>
        <v>1.2641858653385603</v>
      </c>
      <c r="AO54" s="68">
        <f t="shared" si="117"/>
        <v>21.905932169656953</v>
      </c>
      <c r="AP54" s="69">
        <f t="shared" si="118"/>
        <v>51.124950394844717</v>
      </c>
      <c r="AQ54" s="69">
        <f t="shared" si="119"/>
        <v>73.030882564501667</v>
      </c>
      <c r="AS54" t="str">
        <f t="shared" si="143"/>
        <v>34 Culture, media and sports occupations</v>
      </c>
      <c r="AT54" s="18">
        <f t="shared" si="120"/>
        <v>1.4573133327188859</v>
      </c>
      <c r="AU54" s="18">
        <f t="shared" si="120"/>
        <v>1.4716059743918621</v>
      </c>
      <c r="AV54" s="18">
        <f t="shared" si="120"/>
        <v>1.4326281069498741</v>
      </c>
      <c r="AW54" s="18">
        <f t="shared" si="120"/>
        <v>1.229064063409153</v>
      </c>
      <c r="AX54" s="18">
        <f t="shared" si="120"/>
        <v>1.2679659440621449</v>
      </c>
      <c r="AZ54" s="68">
        <f t="shared" si="121"/>
        <v>7.3007764819717256</v>
      </c>
      <c r="BA54" s="69">
        <f t="shared" si="122"/>
        <v>47.631641069394512</v>
      </c>
      <c r="BB54" s="69">
        <f t="shared" si="123"/>
        <v>54.932417551366242</v>
      </c>
      <c r="BD54" t="str">
        <f t="shared" si="144"/>
        <v>34 Culture, media and sports occupations</v>
      </c>
      <c r="BE54" s="18">
        <f t="shared" si="124"/>
        <v>0.89691385487312769</v>
      </c>
      <c r="BF54" s="18">
        <f t="shared" si="124"/>
        <v>0.95382446135162247</v>
      </c>
      <c r="BG54" s="18">
        <f t="shared" si="124"/>
        <v>0.87504269854604666</v>
      </c>
      <c r="BH54" s="18">
        <f t="shared" si="124"/>
        <v>0.69665351539940057</v>
      </c>
      <c r="BI54" s="18">
        <f t="shared" si="124"/>
        <v>0.77549477347181783</v>
      </c>
      <c r="BK54" s="68">
        <f t="shared" si="125"/>
        <v>-11.364707082945685</v>
      </c>
      <c r="BL54" s="69">
        <f t="shared" si="126"/>
        <v>33.73163634331749</v>
      </c>
      <c r="BM54" s="69">
        <f t="shared" si="127"/>
        <v>22.366929260371805</v>
      </c>
      <c r="BO54" t="str">
        <f t="shared" si="145"/>
        <v>34 Culture, media and sports occupations</v>
      </c>
      <c r="BP54" s="18">
        <f t="shared" si="128"/>
        <v>0.51023557832368616</v>
      </c>
      <c r="BQ54" s="18">
        <f t="shared" si="128"/>
        <v>0.46984456783676642</v>
      </c>
      <c r="BR54" s="18">
        <f t="shared" si="128"/>
        <v>0.37615681019761865</v>
      </c>
      <c r="BS54" s="18">
        <f t="shared" si="128"/>
        <v>0.28595599295598167</v>
      </c>
      <c r="BT54" s="18">
        <f t="shared" si="128"/>
        <v>0.20214724980323664</v>
      </c>
      <c r="BV54" s="68">
        <f t="shared" si="129"/>
        <v>-53.468993546092548</v>
      </c>
      <c r="BW54" s="69">
        <f t="shared" si="130"/>
        <v>25.422098151808548</v>
      </c>
      <c r="BX54" s="69">
        <f t="shared" si="131"/>
        <v>-28.046895394283993</v>
      </c>
      <c r="BZ54" t="str">
        <f t="shared" si="146"/>
        <v>34 Culture, media and sports occupations</v>
      </c>
      <c r="CA54" s="18">
        <f t="shared" si="132"/>
        <v>0.58081103891478636</v>
      </c>
      <c r="CB54" s="18">
        <f t="shared" si="132"/>
        <v>0.58886940869328763</v>
      </c>
      <c r="CC54" s="18">
        <f t="shared" si="132"/>
        <v>0.57237033718111807</v>
      </c>
      <c r="CD54" s="18">
        <f t="shared" si="132"/>
        <v>0.39671108509746289</v>
      </c>
      <c r="CE54" s="18">
        <f t="shared" si="132"/>
        <v>0.30712658229578393</v>
      </c>
      <c r="CG54" s="68">
        <f t="shared" si="133"/>
        <v>-68.734279584939429</v>
      </c>
      <c r="CH54" s="69">
        <f t="shared" si="134"/>
        <v>19.559706504644904</v>
      </c>
      <c r="CI54" s="69">
        <f t="shared" si="135"/>
        <v>-49.174573080294515</v>
      </c>
      <c r="CK54" t="str">
        <f t="shared" si="147"/>
        <v>34 Culture, media and sports occupations</v>
      </c>
      <c r="CL54" s="18">
        <f t="shared" si="136"/>
        <v>0.3949280139573948</v>
      </c>
      <c r="CM54" s="18">
        <f t="shared" si="136"/>
        <v>0.62174288568190372</v>
      </c>
      <c r="CN54" s="18">
        <f t="shared" si="136"/>
        <v>0.67153783381145737</v>
      </c>
      <c r="CO54" s="18">
        <f t="shared" si="136"/>
        <v>0.75538992207384326</v>
      </c>
      <c r="CP54" s="18">
        <f t="shared" si="136"/>
        <v>1.589304865395498</v>
      </c>
      <c r="CR54" s="68">
        <f t="shared" si="137"/>
        <v>39.181372162736452</v>
      </c>
      <c r="CS54" s="69">
        <f t="shared" si="138"/>
        <v>39.11227089265941</v>
      </c>
      <c r="CT54" s="69">
        <f t="shared" si="139"/>
        <v>78.293643055395862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3.4019694554012339</v>
      </c>
      <c r="C55" s="18">
        <f t="shared" si="148"/>
        <v>3.5927545997523276</v>
      </c>
      <c r="D55" s="18">
        <f t="shared" si="148"/>
        <v>3.3029775277740105</v>
      </c>
      <c r="E55" s="18">
        <f t="shared" si="148"/>
        <v>3.2096533762203108</v>
      </c>
      <c r="F55" s="18">
        <f t="shared" si="148"/>
        <v>3.3513545040236838</v>
      </c>
      <c r="H55" s="68">
        <f t="shared" si="105"/>
        <v>55.174783726922094</v>
      </c>
      <c r="I55" s="69">
        <f t="shared" si="106"/>
        <v>67.302526278996595</v>
      </c>
      <c r="J55" s="69">
        <f t="shared" si="107"/>
        <v>122.47731000591871</v>
      </c>
      <c r="L55" t="str">
        <f t="shared" si="140"/>
        <v>35 Business and public service associate professionals</v>
      </c>
      <c r="M55" s="18">
        <f t="shared" ref="M55:Q64" si="149">M18/M$35*100</f>
        <v>6.0909855073608989</v>
      </c>
      <c r="N55" s="18">
        <f t="shared" si="149"/>
        <v>6.2906315785269573</v>
      </c>
      <c r="O55" s="18">
        <f t="shared" si="149"/>
        <v>6.0907224385665648</v>
      </c>
      <c r="P55" s="18">
        <f t="shared" si="149"/>
        <v>5.7709692393171785</v>
      </c>
      <c r="Q55" s="18">
        <f t="shared" si="149"/>
        <v>5.6395273385196347</v>
      </c>
      <c r="S55" s="68">
        <f t="shared" si="109"/>
        <v>34.007669337469167</v>
      </c>
      <c r="T55" s="69">
        <f t="shared" si="110"/>
        <v>64.674377388525315</v>
      </c>
      <c r="U55" s="69">
        <f t="shared" si="111"/>
        <v>98.682046725994482</v>
      </c>
      <c r="W55" t="str">
        <f t="shared" si="141"/>
        <v>35 Business and public service associate professionals</v>
      </c>
      <c r="X55" s="18">
        <f t="shared" ref="X55:AB64" si="150">X18/X$35*100</f>
        <v>6.3564552228846631</v>
      </c>
      <c r="Y55" s="18">
        <f t="shared" si="150"/>
        <v>6.358254610083919</v>
      </c>
      <c r="Z55" s="18">
        <f t="shared" si="150"/>
        <v>6.2838055322164852</v>
      </c>
      <c r="AA55" s="18">
        <f t="shared" si="150"/>
        <v>5.8905048883319795</v>
      </c>
      <c r="AB55" s="18">
        <f t="shared" si="150"/>
        <v>5.4866071862898238</v>
      </c>
      <c r="AD55" s="68">
        <f t="shared" si="113"/>
        <v>19.262238953076569</v>
      </c>
      <c r="AE55" s="69">
        <f t="shared" si="114"/>
        <v>56.864268121017936</v>
      </c>
      <c r="AF55" s="69">
        <f t="shared" si="115"/>
        <v>76.126507074094505</v>
      </c>
      <c r="AH55" t="str">
        <f t="shared" si="142"/>
        <v>35 Business and public service associate professionals</v>
      </c>
      <c r="AI55" s="18">
        <f t="shared" ref="AI55:AM64" si="151">AI18/AI$35*100</f>
        <v>5.5516777246854243</v>
      </c>
      <c r="AJ55" s="18">
        <f t="shared" si="151"/>
        <v>6.0812312576262419</v>
      </c>
      <c r="AK55" s="18">
        <f t="shared" si="151"/>
        <v>6.2921432460376154</v>
      </c>
      <c r="AL55" s="18">
        <f t="shared" si="151"/>
        <v>6.6336668502154206</v>
      </c>
      <c r="AM55" s="18">
        <f t="shared" si="151"/>
        <v>6.9229666306192632</v>
      </c>
      <c r="AO55" s="68">
        <f t="shared" si="117"/>
        <v>18.713507930334714</v>
      </c>
      <c r="AP55" s="69">
        <f t="shared" si="118"/>
        <v>52.914764479656029</v>
      </c>
      <c r="AQ55" s="69">
        <f t="shared" si="119"/>
        <v>71.628272409990743</v>
      </c>
      <c r="AS55" t="str">
        <f t="shared" si="143"/>
        <v>35 Business and public service associate professionals</v>
      </c>
      <c r="AT55" s="18">
        <f t="shared" ref="AT55:AX64" si="152">AT18/AT$35*100</f>
        <v>5.4849480882658792</v>
      </c>
      <c r="AU55" s="18">
        <f t="shared" si="152"/>
        <v>5.5096552425072174</v>
      </c>
      <c r="AV55" s="18">
        <f t="shared" si="152"/>
        <v>5.827908435047596</v>
      </c>
      <c r="AW55" s="18">
        <f t="shared" si="152"/>
        <v>5.7074809916135356</v>
      </c>
      <c r="AX55" s="18">
        <f t="shared" si="152"/>
        <v>5.8343787316247377</v>
      </c>
      <c r="AZ55" s="68">
        <f t="shared" si="121"/>
        <v>21.369801229193865</v>
      </c>
      <c r="BA55" s="69">
        <f t="shared" si="122"/>
        <v>53.433115405360198</v>
      </c>
      <c r="BB55" s="69">
        <f t="shared" si="123"/>
        <v>74.802916634554066</v>
      </c>
      <c r="BD55" t="str">
        <f t="shared" si="144"/>
        <v>35 Business and public service associate professionals</v>
      </c>
      <c r="BE55" s="18">
        <f t="shared" ref="BE55:BI64" si="153">BE18/BE$35*100</f>
        <v>4.1803258239972925</v>
      </c>
      <c r="BF55" s="18">
        <f t="shared" si="153"/>
        <v>4.2280870723452093</v>
      </c>
      <c r="BG55" s="18">
        <f t="shared" si="153"/>
        <v>4.6001533763260758</v>
      </c>
      <c r="BH55" s="18">
        <f t="shared" si="153"/>
        <v>4.3650618603998996</v>
      </c>
      <c r="BI55" s="18">
        <f t="shared" si="153"/>
        <v>4.3293308727993915</v>
      </c>
      <c r="BK55" s="68">
        <f t="shared" si="125"/>
        <v>-5.8748847739488461</v>
      </c>
      <c r="BL55" s="69">
        <f t="shared" si="126"/>
        <v>39.617365860353985</v>
      </c>
      <c r="BM55" s="69">
        <f t="shared" si="127"/>
        <v>33.742481086405142</v>
      </c>
      <c r="BO55" t="str">
        <f t="shared" si="145"/>
        <v>35 Business and public service associate professionals</v>
      </c>
      <c r="BP55" s="18">
        <f t="shared" ref="BP55:BT64" si="154">BP18/BP$35*100</f>
        <v>3.1589821828599893</v>
      </c>
      <c r="BQ55" s="18">
        <f t="shared" si="154"/>
        <v>3.2090003376681109</v>
      </c>
      <c r="BR55" s="18">
        <f t="shared" si="154"/>
        <v>3.4740214475915598</v>
      </c>
      <c r="BS55" s="18">
        <f t="shared" si="154"/>
        <v>3.3475570950109432</v>
      </c>
      <c r="BT55" s="18">
        <f t="shared" si="154"/>
        <v>3.4847722260622076</v>
      </c>
      <c r="BV55" s="68">
        <f t="shared" si="129"/>
        <v>-13.146876914026528</v>
      </c>
      <c r="BW55" s="69">
        <f t="shared" si="130"/>
        <v>34.68373422611139</v>
      </c>
      <c r="BX55" s="69">
        <f t="shared" si="131"/>
        <v>21.536857312084862</v>
      </c>
      <c r="BZ55" t="str">
        <f t="shared" si="146"/>
        <v>35 Business and public service associate professionals</v>
      </c>
      <c r="CA55" s="18">
        <f t="shared" ref="CA55:CE64" si="155">CA18/CA$35*100</f>
        <v>2.7647827497609914</v>
      </c>
      <c r="CB55" s="18">
        <f t="shared" si="155"/>
        <v>2.9286636502305554</v>
      </c>
      <c r="CC55" s="18">
        <f t="shared" si="155"/>
        <v>3.1720703426445667</v>
      </c>
      <c r="CD55" s="18">
        <f t="shared" si="155"/>
        <v>2.9875110567098462</v>
      </c>
      <c r="CE55" s="18">
        <f t="shared" si="155"/>
        <v>2.9032891633127225</v>
      </c>
      <c r="CG55" s="68">
        <f t="shared" si="133"/>
        <v>-46.669502484248255</v>
      </c>
      <c r="CH55" s="69">
        <f t="shared" si="134"/>
        <v>27.358855572484735</v>
      </c>
      <c r="CI55" s="69">
        <f t="shared" si="135"/>
        <v>-19.310646911763516</v>
      </c>
      <c r="CK55" t="str">
        <f t="shared" si="147"/>
        <v>35 Business and public service associate professionals</v>
      </c>
      <c r="CL55" s="18">
        <f t="shared" ref="CL55:CP64" si="156">CL18/CL$35*100</f>
        <v>1.6538108553259798</v>
      </c>
      <c r="CM55" s="18">
        <f t="shared" si="156"/>
        <v>2.063553164513551</v>
      </c>
      <c r="CN55" s="18">
        <f t="shared" si="156"/>
        <v>2.127122574423872</v>
      </c>
      <c r="CO55" s="18">
        <f t="shared" si="156"/>
        <v>2.3634636238128133</v>
      </c>
      <c r="CP55" s="18">
        <f t="shared" si="156"/>
        <v>3.4205125556161877</v>
      </c>
      <c r="CR55" s="68">
        <f t="shared" si="137"/>
        <v>-5.4322494791952867</v>
      </c>
      <c r="CS55" s="69">
        <f t="shared" si="138"/>
        <v>34.044048088368243</v>
      </c>
      <c r="CT55" s="69">
        <f t="shared" si="139"/>
        <v>28.611798609172961</v>
      </c>
    </row>
    <row r="56" spans="1:98" x14ac:dyDescent="0.2">
      <c r="A56" t="str">
        <f t="shared" si="103"/>
        <v>41 Administrative occupations</v>
      </c>
      <c r="B56" s="18">
        <f t="shared" si="148"/>
        <v>3.8068913247403717</v>
      </c>
      <c r="C56" s="18">
        <f t="shared" si="148"/>
        <v>3.590266650664331</v>
      </c>
      <c r="D56" s="18">
        <f t="shared" si="148"/>
        <v>3.3754702051589556</v>
      </c>
      <c r="E56" s="18">
        <f t="shared" si="148"/>
        <v>3.3234501522837294</v>
      </c>
      <c r="F56" s="18">
        <f t="shared" si="148"/>
        <v>3.31725375522849</v>
      </c>
      <c r="H56" s="68">
        <f t="shared" si="105"/>
        <v>50.297173594214229</v>
      </c>
      <c r="I56" s="69">
        <f t="shared" si="106"/>
        <v>71.738968063373164</v>
      </c>
      <c r="J56" s="69">
        <f t="shared" si="107"/>
        <v>122.03614165758741</v>
      </c>
      <c r="L56" t="str">
        <f t="shared" si="140"/>
        <v>41 Administrative occupations</v>
      </c>
      <c r="M56" s="18">
        <f t="shared" si="149"/>
        <v>6.3680252299876079</v>
      </c>
      <c r="N56" s="18">
        <f t="shared" si="149"/>
        <v>6.1502098597833417</v>
      </c>
      <c r="O56" s="18">
        <f t="shared" si="149"/>
        <v>5.8405085102670427</v>
      </c>
      <c r="P56" s="18">
        <f t="shared" si="149"/>
        <v>6.1203934761542396</v>
      </c>
      <c r="Q56" s="18">
        <f t="shared" si="149"/>
        <v>6.1390796696146355</v>
      </c>
      <c r="S56" s="68">
        <f t="shared" si="109"/>
        <v>52.127722919079879</v>
      </c>
      <c r="T56" s="69">
        <f t="shared" si="110"/>
        <v>78.241637794128451</v>
      </c>
      <c r="U56" s="69">
        <f t="shared" si="111"/>
        <v>130.36936071320832</v>
      </c>
      <c r="W56" t="str">
        <f t="shared" si="141"/>
        <v>41 Administrative occupations</v>
      </c>
      <c r="X56" s="18">
        <f t="shared" si="150"/>
        <v>9.9506502465612563</v>
      </c>
      <c r="Y56" s="18">
        <f t="shared" si="150"/>
        <v>9.7712003401415082</v>
      </c>
      <c r="Z56" s="18">
        <f t="shared" si="150"/>
        <v>9.8734499544615488</v>
      </c>
      <c r="AA56" s="18">
        <f t="shared" si="150"/>
        <v>10.462007631115485</v>
      </c>
      <c r="AB56" s="18">
        <f t="shared" si="150"/>
        <v>10.422902353099712</v>
      </c>
      <c r="AD56" s="68">
        <f t="shared" si="113"/>
        <v>44.192133044651285</v>
      </c>
      <c r="AE56" s="69">
        <f t="shared" si="114"/>
        <v>73.105484507870415</v>
      </c>
      <c r="AF56" s="69">
        <f t="shared" si="115"/>
        <v>117.2976175525217</v>
      </c>
      <c r="AH56" t="str">
        <f t="shared" si="142"/>
        <v>41 Administrative occupations</v>
      </c>
      <c r="AI56" s="18">
        <f t="shared" si="151"/>
        <v>10.550364076553597</v>
      </c>
      <c r="AJ56" s="18">
        <f t="shared" si="151"/>
        <v>12.24021708386319</v>
      </c>
      <c r="AK56" s="18">
        <f t="shared" si="151"/>
        <v>12.455978102955061</v>
      </c>
      <c r="AL56" s="18">
        <f t="shared" si="151"/>
        <v>14.186725820196669</v>
      </c>
      <c r="AM56" s="18">
        <f t="shared" si="151"/>
        <v>15.490043297953557</v>
      </c>
      <c r="AO56" s="68">
        <f t="shared" si="117"/>
        <v>34.177994652447801</v>
      </c>
      <c r="AP56" s="69">
        <f t="shared" si="118"/>
        <v>71.413951230040411</v>
      </c>
      <c r="AQ56" s="69">
        <f t="shared" si="119"/>
        <v>105.59194588248822</v>
      </c>
      <c r="AS56" t="str">
        <f t="shared" si="143"/>
        <v>41 Administrative occupations</v>
      </c>
      <c r="AT56" s="18">
        <f t="shared" si="152"/>
        <v>11.72391536031113</v>
      </c>
      <c r="AU56" s="18">
        <f t="shared" si="152"/>
        <v>11.983046538789619</v>
      </c>
      <c r="AV56" s="18">
        <f t="shared" si="152"/>
        <v>12.752279643580454</v>
      </c>
      <c r="AW56" s="18">
        <f t="shared" si="152"/>
        <v>13.143090739372409</v>
      </c>
      <c r="AX56" s="18">
        <f t="shared" si="152"/>
        <v>13.682877137683972</v>
      </c>
      <c r="AZ56" s="68">
        <f t="shared" si="121"/>
        <v>30.082340578136552</v>
      </c>
      <c r="BA56" s="69">
        <f t="shared" si="122"/>
        <v>66.998221664628659</v>
      </c>
      <c r="BB56" s="69">
        <f t="shared" si="123"/>
        <v>97.080562242765197</v>
      </c>
      <c r="BD56" t="str">
        <f t="shared" si="144"/>
        <v>41 Administrative occupations</v>
      </c>
      <c r="BE56" s="18">
        <f t="shared" si="153"/>
        <v>8.9564968941287937</v>
      </c>
      <c r="BF56" s="18">
        <f t="shared" si="153"/>
        <v>8.6649388745397626</v>
      </c>
      <c r="BG56" s="18">
        <f t="shared" si="153"/>
        <v>8.8266594901450244</v>
      </c>
      <c r="BH56" s="18">
        <f t="shared" si="153"/>
        <v>9.1343591342016683</v>
      </c>
      <c r="BI56" s="18">
        <f t="shared" si="153"/>
        <v>8.3055163205966238</v>
      </c>
      <c r="BK56" s="68">
        <f t="shared" si="125"/>
        <v>-5.8918323558192496</v>
      </c>
      <c r="BL56" s="69">
        <f t="shared" si="126"/>
        <v>47.290112744364848</v>
      </c>
      <c r="BM56" s="69">
        <f t="shared" si="127"/>
        <v>41.398280388545601</v>
      </c>
      <c r="BO56" t="str">
        <f t="shared" si="145"/>
        <v>41 Administrative occupations</v>
      </c>
      <c r="BP56" s="18">
        <f t="shared" si="154"/>
        <v>10.466625438361639</v>
      </c>
      <c r="BQ56" s="18">
        <f t="shared" si="154"/>
        <v>9.8645211886913753</v>
      </c>
      <c r="BR56" s="18">
        <f t="shared" si="154"/>
        <v>10.374559253150679</v>
      </c>
      <c r="BS56" s="18">
        <f t="shared" si="154"/>
        <v>10.037992087221758</v>
      </c>
      <c r="BT56" s="18">
        <f t="shared" si="154"/>
        <v>8.5640724199303975</v>
      </c>
      <c r="BV56" s="68">
        <f t="shared" si="129"/>
        <v>-28.52499180629518</v>
      </c>
      <c r="BW56" s="69">
        <f t="shared" si="130"/>
        <v>35.558822167163953</v>
      </c>
      <c r="BX56" s="69">
        <f t="shared" si="131"/>
        <v>7.0338303608687713</v>
      </c>
      <c r="BZ56" t="str">
        <f t="shared" si="146"/>
        <v>41 Administrative occupations</v>
      </c>
      <c r="CA56" s="18">
        <f t="shared" si="155"/>
        <v>9.2078322678126412</v>
      </c>
      <c r="CB56" s="18">
        <f t="shared" si="155"/>
        <v>6.7175615973038409</v>
      </c>
      <c r="CC56" s="18">
        <f t="shared" si="155"/>
        <v>7.7638164162856889</v>
      </c>
      <c r="CD56" s="18">
        <f t="shared" si="155"/>
        <v>6.3530119516230377</v>
      </c>
      <c r="CE56" s="18">
        <f t="shared" si="155"/>
        <v>3.6544822131879324</v>
      </c>
      <c r="CG56" s="68">
        <f t="shared" si="133"/>
        <v>-72.572972207287805</v>
      </c>
      <c r="CH56" s="69">
        <f t="shared" si="134"/>
        <v>22.077381579138468</v>
      </c>
      <c r="CI56" s="69">
        <f t="shared" si="135"/>
        <v>-50.495590628149337</v>
      </c>
      <c r="CK56" t="str">
        <f t="shared" si="147"/>
        <v>41 Administrative occupations</v>
      </c>
      <c r="CL56" s="18">
        <f t="shared" si="156"/>
        <v>6.2179310403930277</v>
      </c>
      <c r="CM56" s="18">
        <f t="shared" si="156"/>
        <v>6.1181756904075826</v>
      </c>
      <c r="CN56" s="18">
        <f t="shared" si="156"/>
        <v>6.3700809059257457</v>
      </c>
      <c r="CO56" s="18">
        <f t="shared" si="156"/>
        <v>7.8090008266505624</v>
      </c>
      <c r="CP56" s="18">
        <f t="shared" si="156"/>
        <v>9.815759819414966</v>
      </c>
      <c r="CR56" s="68">
        <f t="shared" si="137"/>
        <v>-9.380145368004376</v>
      </c>
      <c r="CS56" s="69">
        <f t="shared" si="138"/>
        <v>34.656046886905315</v>
      </c>
      <c r="CT56" s="69">
        <f t="shared" si="139"/>
        <v>25.275901518900941</v>
      </c>
    </row>
    <row r="57" spans="1:98" x14ac:dyDescent="0.2">
      <c r="A57" t="str">
        <f t="shared" si="103"/>
        <v>42 Secretarial and related occupations</v>
      </c>
      <c r="B57" s="18">
        <f t="shared" si="148"/>
        <v>0.19301248093524145</v>
      </c>
      <c r="C57" s="18">
        <f t="shared" si="148"/>
        <v>0.19467080338682272</v>
      </c>
      <c r="D57" s="18">
        <f t="shared" si="148"/>
        <v>0.19414591639146628</v>
      </c>
      <c r="E57" s="18">
        <f t="shared" si="148"/>
        <v>0.23204419789180844</v>
      </c>
      <c r="F57" s="18">
        <f t="shared" si="148"/>
        <v>0.27467179885087556</v>
      </c>
      <c r="H57" s="68">
        <f t="shared" si="105"/>
        <v>116.36759095059108</v>
      </c>
      <c r="I57" s="69">
        <f t="shared" si="106"/>
        <v>112.87993952709468</v>
      </c>
      <c r="J57" s="69">
        <f t="shared" si="107"/>
        <v>229.24753047768576</v>
      </c>
      <c r="L57" t="str">
        <f t="shared" si="140"/>
        <v>42 Secretarial and related occupations</v>
      </c>
      <c r="M57" s="18">
        <f t="shared" si="149"/>
        <v>0.9540098670349294</v>
      </c>
      <c r="N57" s="18">
        <f t="shared" si="149"/>
        <v>0.86372197826807773</v>
      </c>
      <c r="O57" s="18">
        <f t="shared" si="149"/>
        <v>0.81293101630577047</v>
      </c>
      <c r="P57" s="18">
        <f t="shared" si="149"/>
        <v>0.88928259238664464</v>
      </c>
      <c r="Q57" s="18">
        <f t="shared" si="149"/>
        <v>0.82321327013809775</v>
      </c>
      <c r="S57" s="68">
        <f t="shared" si="109"/>
        <v>46.559652009557659</v>
      </c>
      <c r="T57" s="69">
        <f t="shared" si="110"/>
        <v>87.242635305419498</v>
      </c>
      <c r="U57" s="69">
        <f t="shared" si="111"/>
        <v>133.80228731497715</v>
      </c>
      <c r="W57" t="str">
        <f t="shared" si="141"/>
        <v>42 Secretarial and related occupations</v>
      </c>
      <c r="X57" s="18">
        <f t="shared" si="150"/>
        <v>1.4768773599922282</v>
      </c>
      <c r="Y57" s="18">
        <f t="shared" si="150"/>
        <v>1.492759578474256</v>
      </c>
      <c r="Z57" s="18">
        <f t="shared" si="150"/>
        <v>1.4868079100074145</v>
      </c>
      <c r="AA57" s="18">
        <f t="shared" si="150"/>
        <v>1.6588139069324013</v>
      </c>
      <c r="AB57" s="18">
        <f t="shared" si="150"/>
        <v>2.2658556615547685</v>
      </c>
      <c r="AD57" s="68">
        <f t="shared" si="113"/>
        <v>108.16092294045181</v>
      </c>
      <c r="AE57" s="69">
        <f t="shared" si="114"/>
        <v>90.210370217482222</v>
      </c>
      <c r="AF57" s="69">
        <f t="shared" si="115"/>
        <v>198.37129315793402</v>
      </c>
      <c r="AH57" t="str">
        <f t="shared" si="142"/>
        <v>42 Secretarial and related occupations</v>
      </c>
      <c r="AI57" s="18">
        <f t="shared" si="151"/>
        <v>1.8920279855662809</v>
      </c>
      <c r="AJ57" s="18">
        <f t="shared" si="151"/>
        <v>2.0679984014541724</v>
      </c>
      <c r="AK57" s="18">
        <f t="shared" si="151"/>
        <v>2.1270196366811747</v>
      </c>
      <c r="AL57" s="18">
        <f t="shared" si="151"/>
        <v>2.3535334017526379</v>
      </c>
      <c r="AM57" s="18">
        <f t="shared" si="151"/>
        <v>2.1177946889267503</v>
      </c>
      <c r="AO57" s="68">
        <f t="shared" si="117"/>
        <v>7.4283379613695004</v>
      </c>
      <c r="AP57" s="69">
        <f t="shared" si="118"/>
        <v>67.225133517445727</v>
      </c>
      <c r="AQ57" s="69">
        <f t="shared" si="119"/>
        <v>74.65347147881522</v>
      </c>
      <c r="AS57" t="str">
        <f t="shared" si="143"/>
        <v>42 Secretarial and related occupations</v>
      </c>
      <c r="AT57" s="18">
        <f t="shared" si="152"/>
        <v>1.9671588361533285</v>
      </c>
      <c r="AU57" s="18">
        <f t="shared" si="152"/>
        <v>1.9544568653416421</v>
      </c>
      <c r="AV57" s="18">
        <f t="shared" si="152"/>
        <v>2.0170688758254505</v>
      </c>
      <c r="AW57" s="18">
        <f t="shared" si="152"/>
        <v>2.1175372912302159</v>
      </c>
      <c r="AX57" s="18">
        <f t="shared" si="152"/>
        <v>2.5201416468856794</v>
      </c>
      <c r="AZ57" s="68">
        <f t="shared" si="121"/>
        <v>51.472211551752203</v>
      </c>
      <c r="BA57" s="69">
        <f t="shared" si="122"/>
        <v>69.173751700709758</v>
      </c>
      <c r="BB57" s="69">
        <f t="shared" si="123"/>
        <v>120.64596325246195</v>
      </c>
      <c r="BD57" t="str">
        <f t="shared" si="144"/>
        <v>42 Secretarial and related occupations</v>
      </c>
      <c r="BE57" s="18">
        <f t="shared" si="153"/>
        <v>1.7119672392899736</v>
      </c>
      <c r="BF57" s="18">
        <f t="shared" si="153"/>
        <v>1.6653609940138998</v>
      </c>
      <c r="BG57" s="18">
        <f t="shared" si="153"/>
        <v>1.5313059346961826</v>
      </c>
      <c r="BH57" s="18">
        <f t="shared" si="153"/>
        <v>1.8004972874387497</v>
      </c>
      <c r="BI57" s="18">
        <f t="shared" si="153"/>
        <v>1.1191712773526512</v>
      </c>
      <c r="BK57" s="68">
        <f t="shared" si="125"/>
        <v>-26.904331120206148</v>
      </c>
      <c r="BL57" s="69">
        <f t="shared" si="126"/>
        <v>53.867145513945289</v>
      </c>
      <c r="BM57" s="69">
        <f t="shared" si="127"/>
        <v>26.962814393739144</v>
      </c>
      <c r="BO57" t="str">
        <f t="shared" si="145"/>
        <v>42 Secretarial and related occupations</v>
      </c>
      <c r="BP57" s="18">
        <f t="shared" si="154"/>
        <v>2.0738280256979138</v>
      </c>
      <c r="BQ57" s="18">
        <f t="shared" si="154"/>
        <v>1.675152558225887</v>
      </c>
      <c r="BR57" s="18">
        <f t="shared" si="154"/>
        <v>1.7008079258457647</v>
      </c>
      <c r="BS57" s="18">
        <f t="shared" si="154"/>
        <v>1.1773360242284294</v>
      </c>
      <c r="BT57" s="18">
        <f t="shared" si="154"/>
        <v>0.30987500158377779</v>
      </c>
      <c r="BV57" s="68">
        <f t="shared" si="129"/>
        <v>-84.224802356677756</v>
      </c>
      <c r="BW57" s="69">
        <f t="shared" si="130"/>
        <v>22.829769149785633</v>
      </c>
      <c r="BX57" s="69">
        <f t="shared" si="131"/>
        <v>-61.395033206892116</v>
      </c>
      <c r="BZ57" t="str">
        <f t="shared" si="146"/>
        <v>42 Secretarial and related occupations</v>
      </c>
      <c r="CA57" s="18">
        <f t="shared" si="155"/>
        <v>3.5012412473725871</v>
      </c>
      <c r="CB57" s="18">
        <f t="shared" si="155"/>
        <v>2.3413966955177896</v>
      </c>
      <c r="CC57" s="18">
        <f t="shared" si="155"/>
        <v>3.0339404719085099</v>
      </c>
      <c r="CD57" s="18">
        <f t="shared" si="155"/>
        <v>2.079781752502651</v>
      </c>
      <c r="CE57" s="18">
        <f t="shared" si="155"/>
        <v>0.7390786013155981</v>
      </c>
      <c r="CG57" s="68">
        <f t="shared" si="133"/>
        <v>-85.805773714273769</v>
      </c>
      <c r="CH57" s="69">
        <f t="shared" si="134"/>
        <v>20.622211717431732</v>
      </c>
      <c r="CI57" s="69">
        <f t="shared" si="135"/>
        <v>-65.18356199684203</v>
      </c>
      <c r="CK57" t="str">
        <f t="shared" si="147"/>
        <v>42 Secretarial and related occupations</v>
      </c>
      <c r="CL57" s="18">
        <f t="shared" si="156"/>
        <v>2.3291444432663537</v>
      </c>
      <c r="CM57" s="18">
        <f t="shared" si="156"/>
        <v>2.5544083424896979</v>
      </c>
      <c r="CN57" s="18">
        <f t="shared" si="156"/>
        <v>2.4449334959551261</v>
      </c>
      <c r="CO57" s="18">
        <f t="shared" si="156"/>
        <v>3.6652237801240632</v>
      </c>
      <c r="CP57" s="18">
        <f t="shared" si="156"/>
        <v>4.0294596429127933</v>
      </c>
      <c r="CR57" s="68">
        <f t="shared" si="137"/>
        <v>-3.0776029757539307</v>
      </c>
      <c r="CS57" s="69">
        <f t="shared" si="138"/>
        <v>52.463763535364002</v>
      </c>
      <c r="CT57" s="69">
        <f t="shared" si="139"/>
        <v>49.386160559610069</v>
      </c>
    </row>
    <row r="58" spans="1:98" x14ac:dyDescent="0.2">
      <c r="A58" t="str">
        <f t="shared" si="103"/>
        <v>51 Skilled agricultural and related trades</v>
      </c>
      <c r="B58" s="18">
        <f t="shared" si="148"/>
        <v>4.330632144792286E-2</v>
      </c>
      <c r="C58" s="18">
        <f t="shared" si="148"/>
        <v>7.065487014349299E-2</v>
      </c>
      <c r="D58" s="18">
        <f t="shared" si="148"/>
        <v>0.12204433179982949</v>
      </c>
      <c r="E58" s="18">
        <f t="shared" si="148"/>
        <v>0.10720849228931853</v>
      </c>
      <c r="F58" s="18">
        <f t="shared" si="148"/>
        <v>0.10514832288444639</v>
      </c>
      <c r="H58" s="68">
        <f t="shared" si="105"/>
        <v>31.762290003654353</v>
      </c>
      <c r="I58" s="69">
        <f t="shared" si="106"/>
        <v>78.903774158217061</v>
      </c>
      <c r="J58" s="69">
        <f t="shared" si="107"/>
        <v>110.66606416187142</v>
      </c>
      <c r="L58" t="str">
        <f t="shared" si="140"/>
        <v>51 Skilled agricultural and related trades</v>
      </c>
      <c r="M58" s="18">
        <f t="shared" si="149"/>
        <v>0.12775455663045659</v>
      </c>
      <c r="N58" s="18">
        <f t="shared" si="149"/>
        <v>0.10107471967912697</v>
      </c>
      <c r="O58" s="18">
        <f t="shared" si="149"/>
        <v>0.11112977967695992</v>
      </c>
      <c r="P58" s="18">
        <f t="shared" si="149"/>
        <v>9.8053143444380556E-2</v>
      </c>
      <c r="Q58" s="18">
        <f t="shared" si="149"/>
        <v>0.10773311125342841</v>
      </c>
      <c r="S58" s="68">
        <f t="shared" si="109"/>
        <v>40.305438409805873</v>
      </c>
      <c r="T58" s="69">
        <f t="shared" si="110"/>
        <v>69.315682476665657</v>
      </c>
      <c r="U58" s="69">
        <f t="shared" si="111"/>
        <v>109.62112088647152</v>
      </c>
      <c r="W58" t="str">
        <f t="shared" si="141"/>
        <v>51 Skilled agricultural and related trades</v>
      </c>
      <c r="X58" s="18">
        <f t="shared" si="150"/>
        <v>0.55538306563851247</v>
      </c>
      <c r="Y58" s="18">
        <f t="shared" si="150"/>
        <v>0.4311405427182437</v>
      </c>
      <c r="Z58" s="18">
        <f t="shared" si="150"/>
        <v>0.48959233966465049</v>
      </c>
      <c r="AA58" s="18">
        <f t="shared" si="150"/>
        <v>0.49819302163692086</v>
      </c>
      <c r="AB58" s="18">
        <f t="shared" si="150"/>
        <v>0.54670751396116057</v>
      </c>
      <c r="AD58" s="68">
        <f t="shared" si="113"/>
        <v>52.525429059338578</v>
      </c>
      <c r="AE58" s="69">
        <f t="shared" si="114"/>
        <v>87.905487064576675</v>
      </c>
      <c r="AF58" s="69">
        <f t="shared" si="115"/>
        <v>140.43091612391524</v>
      </c>
      <c r="AH58" t="str">
        <f t="shared" si="142"/>
        <v>51 Skilled agricultural and related trades</v>
      </c>
      <c r="AI58" s="18">
        <f t="shared" si="151"/>
        <v>0.9247899483801949</v>
      </c>
      <c r="AJ58" s="18">
        <f t="shared" si="151"/>
        <v>0.93410394714667411</v>
      </c>
      <c r="AK58" s="18">
        <f t="shared" si="151"/>
        <v>0.94983286483193807</v>
      </c>
      <c r="AL58" s="18">
        <f t="shared" si="151"/>
        <v>1.0502692023372477</v>
      </c>
      <c r="AM58" s="18">
        <f t="shared" si="151"/>
        <v>1.1482612920488733</v>
      </c>
      <c r="AO58" s="68">
        <f t="shared" si="117"/>
        <v>30.436769401986723</v>
      </c>
      <c r="AP58" s="69">
        <f t="shared" si="118"/>
        <v>81.355034379800315</v>
      </c>
      <c r="AQ58" s="69">
        <f t="shared" si="119"/>
        <v>111.79180378178705</v>
      </c>
      <c r="AS58" t="str">
        <f t="shared" si="143"/>
        <v>51 Skilled agricultural and related trades</v>
      </c>
      <c r="AT58" s="18">
        <f t="shared" si="152"/>
        <v>1.4700725575782188</v>
      </c>
      <c r="AU58" s="18">
        <f t="shared" si="152"/>
        <v>1.2663584191489743</v>
      </c>
      <c r="AV58" s="18">
        <f t="shared" si="152"/>
        <v>1.4589908666096183</v>
      </c>
      <c r="AW58" s="18">
        <f t="shared" si="152"/>
        <v>1.4961417641733115</v>
      </c>
      <c r="AX58" s="18">
        <f t="shared" si="152"/>
        <v>1.7162836629544334</v>
      </c>
      <c r="AZ58" s="68">
        <f t="shared" si="121"/>
        <v>42.615010543131646</v>
      </c>
      <c r="BA58" s="69">
        <f t="shared" si="122"/>
        <v>77.593181153253582</v>
      </c>
      <c r="BB58" s="69">
        <f t="shared" si="123"/>
        <v>120.20819169638521</v>
      </c>
      <c r="BD58" t="str">
        <f t="shared" si="144"/>
        <v>51 Skilled agricultural and related trades</v>
      </c>
      <c r="BE58" s="18">
        <f t="shared" si="153"/>
        <v>0.7279625492538101</v>
      </c>
      <c r="BF58" s="18">
        <f t="shared" si="153"/>
        <v>0.54039493426141461</v>
      </c>
      <c r="BG58" s="18">
        <f t="shared" si="153"/>
        <v>0.57635674586394847</v>
      </c>
      <c r="BH58" s="18">
        <f t="shared" si="153"/>
        <v>0.5184073324209848</v>
      </c>
      <c r="BI58" s="18">
        <f t="shared" si="153"/>
        <v>0.54458607040413243</v>
      </c>
      <c r="BK58" s="68">
        <f t="shared" si="125"/>
        <v>-5.4999142884600678</v>
      </c>
      <c r="BL58" s="69">
        <f t="shared" si="126"/>
        <v>48.132201654147103</v>
      </c>
      <c r="BM58" s="69">
        <f t="shared" si="127"/>
        <v>42.632287365687034</v>
      </c>
      <c r="BO58" t="str">
        <f t="shared" si="145"/>
        <v>51 Skilled agricultural and related trades</v>
      </c>
      <c r="BP58" s="18">
        <f t="shared" si="154"/>
        <v>1.1666206904325482</v>
      </c>
      <c r="BQ58" s="18">
        <f t="shared" si="154"/>
        <v>1.0350585157153041</v>
      </c>
      <c r="BR58" s="18">
        <f t="shared" si="154"/>
        <v>1.0083725952002607</v>
      </c>
      <c r="BS58" s="18">
        <f t="shared" si="154"/>
        <v>1.0431911204131978</v>
      </c>
      <c r="BT58" s="18">
        <f t="shared" si="154"/>
        <v>1.2831537459749309</v>
      </c>
      <c r="BV58" s="68">
        <f t="shared" si="129"/>
        <v>10.179602203735081</v>
      </c>
      <c r="BW58" s="69">
        <f t="shared" si="130"/>
        <v>54.22438044741773</v>
      </c>
      <c r="BX58" s="69">
        <f t="shared" si="131"/>
        <v>64.403982651152816</v>
      </c>
      <c r="BZ58" t="str">
        <f t="shared" si="146"/>
        <v>51 Skilled agricultural and related trades</v>
      </c>
      <c r="CA58" s="18">
        <f t="shared" si="155"/>
        <v>1.14403079804915</v>
      </c>
      <c r="CB58" s="18">
        <f t="shared" si="155"/>
        <v>1.249332073170913</v>
      </c>
      <c r="CC58" s="18">
        <f t="shared" si="155"/>
        <v>1.1924363586517932</v>
      </c>
      <c r="CD58" s="18">
        <f t="shared" si="155"/>
        <v>1.288361059707503</v>
      </c>
      <c r="CE58" s="18">
        <f t="shared" si="155"/>
        <v>2.3287871638145399</v>
      </c>
      <c r="CG58" s="68">
        <f t="shared" si="133"/>
        <v>13.794884822262896</v>
      </c>
      <c r="CH58" s="69">
        <f t="shared" si="134"/>
        <v>49.66310560295927</v>
      </c>
      <c r="CI58" s="69">
        <f t="shared" si="135"/>
        <v>63.457990425222164</v>
      </c>
      <c r="CK58" t="str">
        <f t="shared" si="147"/>
        <v>51 Skilled agricultural and related trades</v>
      </c>
      <c r="CL58" s="18">
        <f t="shared" si="156"/>
        <v>2.2127468601129414</v>
      </c>
      <c r="CM58" s="18">
        <f t="shared" si="156"/>
        <v>1.9284795641203636</v>
      </c>
      <c r="CN58" s="18">
        <f t="shared" si="156"/>
        <v>2.4409583969533712</v>
      </c>
      <c r="CO58" s="18">
        <f t="shared" si="156"/>
        <v>2.4786345359225344</v>
      </c>
      <c r="CP58" s="18">
        <f t="shared" si="156"/>
        <v>1.82303870991869</v>
      </c>
      <c r="CR58" s="68">
        <f t="shared" si="137"/>
        <v>-56.078223335175501</v>
      </c>
      <c r="CS58" s="69">
        <f t="shared" si="138"/>
        <v>29.130264577244436</v>
      </c>
      <c r="CT58" s="69">
        <f t="shared" si="139"/>
        <v>-26.947958757931062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0.23591397660669208</v>
      </c>
      <c r="C59" s="18">
        <f t="shared" si="148"/>
        <v>0.2728869060469265</v>
      </c>
      <c r="D59" s="18">
        <f t="shared" si="148"/>
        <v>0.21822824122112935</v>
      </c>
      <c r="E59" s="18">
        <f t="shared" si="148"/>
        <v>0.21276112620278462</v>
      </c>
      <c r="F59" s="18">
        <f t="shared" si="148"/>
        <v>0.23521774056165018</v>
      </c>
      <c r="H59" s="68">
        <f t="shared" si="105"/>
        <v>64.841105880515087</v>
      </c>
      <c r="I59" s="69">
        <f t="shared" si="106"/>
        <v>66.045258910473819</v>
      </c>
      <c r="J59" s="69">
        <f t="shared" si="107"/>
        <v>130.88636479098892</v>
      </c>
      <c r="L59" t="str">
        <f t="shared" si="140"/>
        <v>52 Skilled metal, electrical and electronic trades</v>
      </c>
      <c r="M59" s="18">
        <f t="shared" si="149"/>
        <v>0.65535593040182949</v>
      </c>
      <c r="N59" s="18">
        <f t="shared" si="149"/>
        <v>0.81951795652865334</v>
      </c>
      <c r="O59" s="18">
        <f t="shared" si="149"/>
        <v>0.58185197018063095</v>
      </c>
      <c r="P59" s="18">
        <f t="shared" si="149"/>
        <v>0.71361845030544735</v>
      </c>
      <c r="Q59" s="18">
        <f t="shared" si="149"/>
        <v>0.82961763048373938</v>
      </c>
      <c r="S59" s="68">
        <f t="shared" si="109"/>
        <v>106.35795717049376</v>
      </c>
      <c r="T59" s="69">
        <f t="shared" si="110"/>
        <v>81.28660083367545</v>
      </c>
      <c r="U59" s="69">
        <f t="shared" si="111"/>
        <v>187.64455800416923</v>
      </c>
      <c r="W59" t="str">
        <f t="shared" si="141"/>
        <v>52 Skilled metal, electrical and electronic trades</v>
      </c>
      <c r="X59" s="18">
        <f t="shared" si="150"/>
        <v>1.3198121013983064</v>
      </c>
      <c r="Y59" s="18">
        <f t="shared" si="150"/>
        <v>1.2245868438240117</v>
      </c>
      <c r="Z59" s="18">
        <f t="shared" si="150"/>
        <v>0.84591624792173148</v>
      </c>
      <c r="AA59" s="18">
        <f t="shared" si="150"/>
        <v>0.89853051605804246</v>
      </c>
      <c r="AB59" s="18">
        <f t="shared" si="150"/>
        <v>0.8183658952572157</v>
      </c>
      <c r="AD59" s="68">
        <f t="shared" si="113"/>
        <v>32.142336619452053</v>
      </c>
      <c r="AE59" s="69">
        <f t="shared" si="114"/>
        <v>58.740273881235758</v>
      </c>
      <c r="AF59" s="69">
        <f t="shared" si="115"/>
        <v>90.882610500687818</v>
      </c>
      <c r="AH59" t="str">
        <f t="shared" si="142"/>
        <v>52 Skilled metal, electrical and electronic trades</v>
      </c>
      <c r="AI59" s="18">
        <f t="shared" si="151"/>
        <v>1.441322968640347</v>
      </c>
      <c r="AJ59" s="18">
        <f t="shared" si="151"/>
        <v>1.4226175570435782</v>
      </c>
      <c r="AK59" s="18">
        <f t="shared" si="151"/>
        <v>1.0947502685008386</v>
      </c>
      <c r="AL59" s="18">
        <f t="shared" si="151"/>
        <v>1.3329365579671837</v>
      </c>
      <c r="AM59" s="18">
        <f t="shared" si="151"/>
        <v>1.5036409495383298</v>
      </c>
      <c r="AO59" s="68">
        <f t="shared" si="117"/>
        <v>48.195694199839878</v>
      </c>
      <c r="AP59" s="69">
        <f t="shared" si="118"/>
        <v>57.639755988886776</v>
      </c>
      <c r="AQ59" s="69">
        <f t="shared" si="119"/>
        <v>105.83545018872667</v>
      </c>
      <c r="AS59" t="str">
        <f t="shared" si="143"/>
        <v>52 Skilled metal, electrical and electronic trades</v>
      </c>
      <c r="AT59" s="18">
        <f t="shared" si="152"/>
        <v>7.2559341477429857</v>
      </c>
      <c r="AU59" s="18">
        <f t="shared" si="152"/>
        <v>6.7171508629192092</v>
      </c>
      <c r="AV59" s="18">
        <f t="shared" si="152"/>
        <v>5.054295685974262</v>
      </c>
      <c r="AW59" s="18">
        <f t="shared" si="152"/>
        <v>5.1090616962966351</v>
      </c>
      <c r="AX59" s="18">
        <f t="shared" si="152"/>
        <v>4.4288152471248443</v>
      </c>
      <c r="AZ59" s="68">
        <f t="shared" si="121"/>
        <v>6.2320742012861281</v>
      </c>
      <c r="BA59" s="69">
        <f t="shared" si="122"/>
        <v>46.643856990661384</v>
      </c>
      <c r="BB59" s="69">
        <f t="shared" si="123"/>
        <v>52.875931191947515</v>
      </c>
      <c r="BD59" t="str">
        <f t="shared" si="144"/>
        <v>52 Skilled metal, electrical and electronic trades</v>
      </c>
      <c r="BE59" s="18">
        <f t="shared" si="153"/>
        <v>9.7494394146664618</v>
      </c>
      <c r="BF59" s="18">
        <f t="shared" si="153"/>
        <v>9.4636539097015877</v>
      </c>
      <c r="BG59" s="18">
        <f t="shared" si="153"/>
        <v>8.4925247329749585</v>
      </c>
      <c r="BH59" s="18">
        <f t="shared" si="153"/>
        <v>7.6805793925573935</v>
      </c>
      <c r="BI59" s="18">
        <f t="shared" si="153"/>
        <v>6.7541793451473335</v>
      </c>
      <c r="BK59" s="68">
        <f t="shared" si="125"/>
        <v>-20.458674768699741</v>
      </c>
      <c r="BL59" s="69">
        <f t="shared" si="126"/>
        <v>30.135053342853794</v>
      </c>
      <c r="BM59" s="69">
        <f t="shared" si="127"/>
        <v>9.6763785741540556</v>
      </c>
      <c r="BO59" t="str">
        <f t="shared" si="145"/>
        <v>52 Skilled metal, electrical and electronic trades</v>
      </c>
      <c r="BP59" s="18">
        <f t="shared" si="154"/>
        <v>5.3663449296580454</v>
      </c>
      <c r="BQ59" s="18">
        <f t="shared" si="154"/>
        <v>5.4515213285877167</v>
      </c>
      <c r="BR59" s="18">
        <f t="shared" si="154"/>
        <v>4.3967421259523443</v>
      </c>
      <c r="BS59" s="18">
        <f t="shared" si="154"/>
        <v>4.6050782837047848</v>
      </c>
      <c r="BT59" s="18">
        <f t="shared" si="154"/>
        <v>4.5376042786424167</v>
      </c>
      <c r="BV59" s="68">
        <f t="shared" si="129"/>
        <v>-10.64082257690591</v>
      </c>
      <c r="BW59" s="69">
        <f t="shared" si="130"/>
        <v>34.301831863322349</v>
      </c>
      <c r="BX59" s="69">
        <f t="shared" si="131"/>
        <v>23.661009286416434</v>
      </c>
      <c r="BZ59" t="str">
        <f t="shared" si="146"/>
        <v>52 Skilled metal, electrical and electronic trades</v>
      </c>
      <c r="CA59" s="18">
        <f t="shared" si="155"/>
        <v>3.5164466115854456</v>
      </c>
      <c r="CB59" s="18">
        <f t="shared" si="155"/>
        <v>4.5068128826071803</v>
      </c>
      <c r="CC59" s="18">
        <f t="shared" si="155"/>
        <v>3.1218424831164842</v>
      </c>
      <c r="CD59" s="18">
        <f t="shared" si="155"/>
        <v>3.3666285978556538</v>
      </c>
      <c r="CE59" s="18">
        <f t="shared" si="155"/>
        <v>2.6459816683515998</v>
      </c>
      <c r="CG59" s="68">
        <f t="shared" si="133"/>
        <v>-50.613983598988888</v>
      </c>
      <c r="CH59" s="69">
        <f t="shared" si="134"/>
        <v>29.864730079963898</v>
      </c>
      <c r="CI59" s="69">
        <f t="shared" si="135"/>
        <v>-20.749253519024993</v>
      </c>
      <c r="CK59" t="str">
        <f t="shared" si="147"/>
        <v>52 Skilled metal, electrical and electronic trades</v>
      </c>
      <c r="CL59" s="18">
        <f t="shared" si="156"/>
        <v>3.2093225457710353</v>
      </c>
      <c r="CM59" s="18">
        <f t="shared" si="156"/>
        <v>3.422541720915512</v>
      </c>
      <c r="CN59" s="18">
        <f t="shared" si="156"/>
        <v>3.2032253643304003</v>
      </c>
      <c r="CO59" s="18">
        <f t="shared" si="156"/>
        <v>3.0603949980894245</v>
      </c>
      <c r="CP59" s="18">
        <f t="shared" si="156"/>
        <v>2.9169256836771535</v>
      </c>
      <c r="CR59" s="68">
        <f t="shared" si="137"/>
        <v>-46.4471909611188</v>
      </c>
      <c r="CS59" s="69">
        <f t="shared" si="138"/>
        <v>26.355488504742254</v>
      </c>
      <c r="CT59" s="69">
        <f t="shared" si="139"/>
        <v>-20.091702456376545</v>
      </c>
    </row>
    <row r="60" spans="1:98" x14ac:dyDescent="0.2">
      <c r="A60" t="str">
        <f t="shared" si="103"/>
        <v>53 Skilled construction and building trades</v>
      </c>
      <c r="B60" s="18">
        <f t="shared" si="148"/>
        <v>7.3845458176877377E-2</v>
      </c>
      <c r="C60" s="18">
        <f t="shared" si="148"/>
        <v>6.3389237715701152E-2</v>
      </c>
      <c r="D60" s="18">
        <f t="shared" si="148"/>
        <v>4.3227583793402836E-2</v>
      </c>
      <c r="E60" s="18">
        <f t="shared" si="148"/>
        <v>5.5535214121889463E-2</v>
      </c>
      <c r="F60" s="18">
        <f t="shared" si="148"/>
        <v>4.8659079319903931E-2</v>
      </c>
      <c r="H60" s="68">
        <f t="shared" si="105"/>
        <v>72.150910535241195</v>
      </c>
      <c r="I60" s="69">
        <f t="shared" si="106"/>
        <v>75.994499050357405</v>
      </c>
      <c r="J60" s="69">
        <f t="shared" si="107"/>
        <v>148.1454095855986</v>
      </c>
      <c r="L60" t="str">
        <f t="shared" si="140"/>
        <v>53 Skilled construction and building trades</v>
      </c>
      <c r="M60" s="18">
        <f t="shared" si="149"/>
        <v>0.34662124094609198</v>
      </c>
      <c r="N60" s="18">
        <f t="shared" si="149"/>
        <v>0.34226634589148613</v>
      </c>
      <c r="O60" s="18">
        <f t="shared" si="149"/>
        <v>0.2478987254509373</v>
      </c>
      <c r="P60" s="18">
        <f t="shared" si="149"/>
        <v>0.26674905301353946</v>
      </c>
      <c r="Q60" s="18">
        <f t="shared" si="149"/>
        <v>0.28141401495142782</v>
      </c>
      <c r="S60" s="68">
        <f t="shared" si="109"/>
        <v>64.296073645148653</v>
      </c>
      <c r="T60" s="69">
        <f t="shared" si="110"/>
        <v>75.345504903495225</v>
      </c>
      <c r="U60" s="69">
        <f t="shared" si="111"/>
        <v>139.64157854864388</v>
      </c>
      <c r="W60" t="str">
        <f t="shared" si="141"/>
        <v>53 Skilled construction and building trades</v>
      </c>
      <c r="X60" s="18">
        <f t="shared" si="150"/>
        <v>0.60347837850041264</v>
      </c>
      <c r="Y60" s="18">
        <f t="shared" si="150"/>
        <v>0.56487361369792244</v>
      </c>
      <c r="Z60" s="18">
        <f t="shared" si="150"/>
        <v>0.39628851698671769</v>
      </c>
      <c r="AA60" s="18">
        <f t="shared" si="150"/>
        <v>0.39602899107040584</v>
      </c>
      <c r="AB60" s="18">
        <f t="shared" si="150"/>
        <v>0.31279124381374745</v>
      </c>
      <c r="AD60" s="68">
        <f t="shared" si="113"/>
        <v>7.8114594995365261</v>
      </c>
      <c r="AE60" s="69">
        <f t="shared" si="114"/>
        <v>56.664925873714765</v>
      </c>
      <c r="AF60" s="69">
        <f t="shared" si="115"/>
        <v>64.47638537325129</v>
      </c>
      <c r="AH60" t="str">
        <f t="shared" si="142"/>
        <v>53 Skilled construction and building trades</v>
      </c>
      <c r="AI60" s="18">
        <f t="shared" si="151"/>
        <v>1.1520546461866472</v>
      </c>
      <c r="AJ60" s="18">
        <f t="shared" si="151"/>
        <v>1.3024756357224367</v>
      </c>
      <c r="AK60" s="18">
        <f t="shared" si="151"/>
        <v>0.98744198228064795</v>
      </c>
      <c r="AL60" s="18">
        <f t="shared" si="151"/>
        <v>1.1287795012533124</v>
      </c>
      <c r="AM60" s="18">
        <f t="shared" si="151"/>
        <v>1.0629904854637038</v>
      </c>
      <c r="AO60" s="68">
        <f t="shared" si="117"/>
        <v>16.151357715931439</v>
      </c>
      <c r="AP60" s="69">
        <f t="shared" si="118"/>
        <v>61.24725881035409</v>
      </c>
      <c r="AQ60" s="69">
        <f t="shared" si="119"/>
        <v>77.398616526285522</v>
      </c>
      <c r="AS60" t="str">
        <f t="shared" si="143"/>
        <v>53 Skilled construction and building trades</v>
      </c>
      <c r="AT60" s="18">
        <f t="shared" si="152"/>
        <v>1.9588310182051829</v>
      </c>
      <c r="AU60" s="18">
        <f t="shared" si="152"/>
        <v>2.0946924952708024</v>
      </c>
      <c r="AV60" s="18">
        <f t="shared" si="152"/>
        <v>1.6339474276913952</v>
      </c>
      <c r="AW60" s="18">
        <f t="shared" si="152"/>
        <v>1.6503103817844398</v>
      </c>
      <c r="AX60" s="18">
        <f t="shared" si="152"/>
        <v>1.3930072681184014</v>
      </c>
      <c r="AZ60" s="68">
        <f t="shared" si="121"/>
        <v>3.3579879592984918</v>
      </c>
      <c r="BA60" s="69">
        <f t="shared" si="122"/>
        <v>55.634487572526417</v>
      </c>
      <c r="BB60" s="69">
        <f t="shared" si="123"/>
        <v>58.992475531824908</v>
      </c>
      <c r="BD60" t="str">
        <f t="shared" si="144"/>
        <v>53 Skilled construction and building trades</v>
      </c>
      <c r="BE60" s="18">
        <f t="shared" si="153"/>
        <v>6.2536412817979894</v>
      </c>
      <c r="BF60" s="18">
        <f t="shared" si="153"/>
        <v>6.4443352647563605</v>
      </c>
      <c r="BG60" s="18">
        <f t="shared" si="153"/>
        <v>5.6111287864758532</v>
      </c>
      <c r="BH60" s="18">
        <f t="shared" si="153"/>
        <v>4.7893022647093675</v>
      </c>
      <c r="BI60" s="18">
        <f t="shared" si="153"/>
        <v>3.8450101800356546</v>
      </c>
      <c r="BK60" s="68">
        <f t="shared" si="125"/>
        <v>-31.466279087182684</v>
      </c>
      <c r="BL60" s="69">
        <f t="shared" si="126"/>
        <v>30.545157290338366</v>
      </c>
      <c r="BM60" s="69">
        <f t="shared" si="127"/>
        <v>-0.92112179684432083</v>
      </c>
      <c r="BO60" t="str">
        <f t="shared" si="145"/>
        <v>53 Skilled construction and building trades</v>
      </c>
      <c r="BP60" s="18">
        <f t="shared" si="154"/>
        <v>5.3225036035951332</v>
      </c>
      <c r="BQ60" s="18">
        <f t="shared" si="154"/>
        <v>6.2919988420002779</v>
      </c>
      <c r="BR60" s="18">
        <f t="shared" si="154"/>
        <v>5.1377474129041563</v>
      </c>
      <c r="BS60" s="18">
        <f t="shared" si="154"/>
        <v>5.6977097898325519</v>
      </c>
      <c r="BT60" s="18">
        <f t="shared" si="154"/>
        <v>6.4413995775615449</v>
      </c>
      <c r="BV60" s="68">
        <f t="shared" si="129"/>
        <v>8.5552993688296048</v>
      </c>
      <c r="BW60" s="69">
        <f t="shared" si="130"/>
        <v>45.755031270121627</v>
      </c>
      <c r="BX60" s="69">
        <f t="shared" si="131"/>
        <v>54.310330638951228</v>
      </c>
      <c r="BZ60" t="str">
        <f t="shared" si="146"/>
        <v>53 Skilled construction and building trades</v>
      </c>
      <c r="CA60" s="18">
        <f t="shared" si="155"/>
        <v>3.4850400771751029</v>
      </c>
      <c r="CB60" s="18">
        <f t="shared" si="155"/>
        <v>4.8929488932318028</v>
      </c>
      <c r="CC60" s="18">
        <f t="shared" si="155"/>
        <v>3.3641658830680528</v>
      </c>
      <c r="CD60" s="18">
        <f t="shared" si="155"/>
        <v>3.6825666683406624</v>
      </c>
      <c r="CE60" s="18">
        <f t="shared" si="155"/>
        <v>4.0552727442316536</v>
      </c>
      <c r="CG60" s="68">
        <f t="shared" si="133"/>
        <v>-29.762213246233181</v>
      </c>
      <c r="CH60" s="69">
        <f t="shared" si="134"/>
        <v>36.602793539736588</v>
      </c>
      <c r="CI60" s="69">
        <f t="shared" si="135"/>
        <v>6.840580293503411</v>
      </c>
      <c r="CK60" t="str">
        <f t="shared" si="147"/>
        <v>53 Skilled construction and building trades</v>
      </c>
      <c r="CL60" s="18">
        <f t="shared" si="156"/>
        <v>4.1882228215802879</v>
      </c>
      <c r="CM60" s="18">
        <f t="shared" si="156"/>
        <v>5.1312304560682485</v>
      </c>
      <c r="CN60" s="18">
        <f t="shared" si="156"/>
        <v>4.763915591987204</v>
      </c>
      <c r="CO60" s="18">
        <f t="shared" si="156"/>
        <v>3.5290595582717388</v>
      </c>
      <c r="CP60" s="18">
        <f t="shared" si="156"/>
        <v>0.88434406068202831</v>
      </c>
      <c r="CR60" s="68">
        <f t="shared" si="137"/>
        <v>-89.083043199063212</v>
      </c>
      <c r="CS60" s="69">
        <f t="shared" si="138"/>
        <v>14.837657872904074</v>
      </c>
      <c r="CT60" s="69">
        <f t="shared" si="139"/>
        <v>-74.245385326159123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0.53300353592322047</v>
      </c>
      <c r="C61" s="18">
        <f t="shared" si="148"/>
        <v>0.37975173834737308</v>
      </c>
      <c r="D61" s="18">
        <f t="shared" si="148"/>
        <v>0.30323186787824818</v>
      </c>
      <c r="E61" s="18">
        <f t="shared" si="148"/>
        <v>0.33733767540486714</v>
      </c>
      <c r="F61" s="18">
        <f t="shared" si="148"/>
        <v>0.35063745601805502</v>
      </c>
      <c r="H61" s="68">
        <f t="shared" si="105"/>
        <v>76.843810267316442</v>
      </c>
      <c r="I61" s="69">
        <f t="shared" si="106"/>
        <v>85.921215253991761</v>
      </c>
      <c r="J61" s="69">
        <f t="shared" si="107"/>
        <v>162.76502552130822</v>
      </c>
      <c r="L61" t="str">
        <f t="shared" si="140"/>
        <v>54 Textiles, printing and other skilled trades</v>
      </c>
      <c r="M61" s="18">
        <f t="shared" si="149"/>
        <v>0.57529739145277514</v>
      </c>
      <c r="N61" s="18">
        <f t="shared" si="149"/>
        <v>0.49893322245343197</v>
      </c>
      <c r="O61" s="18">
        <f t="shared" si="149"/>
        <v>0.55338877588246727</v>
      </c>
      <c r="P61" s="18">
        <f t="shared" si="149"/>
        <v>0.56443402701635281</v>
      </c>
      <c r="Q61" s="18">
        <f t="shared" si="149"/>
        <v>0.62753835477155639</v>
      </c>
      <c r="S61" s="68">
        <f t="shared" si="109"/>
        <v>64.121578313071851</v>
      </c>
      <c r="T61" s="69">
        <f t="shared" si="110"/>
        <v>80.499587717314625</v>
      </c>
      <c r="U61" s="69">
        <f t="shared" si="111"/>
        <v>144.62116603038646</v>
      </c>
      <c r="W61" t="str">
        <f t="shared" si="141"/>
        <v>54 Textiles, printing and other skilled trades</v>
      </c>
      <c r="X61" s="18">
        <f t="shared" si="150"/>
        <v>0.99318289647115821</v>
      </c>
      <c r="Y61" s="18">
        <f t="shared" si="150"/>
        <v>0.9200288921237002</v>
      </c>
      <c r="Z61" s="18">
        <f t="shared" si="150"/>
        <v>0.76848304968188696</v>
      </c>
      <c r="AA61" s="18">
        <f t="shared" si="150"/>
        <v>0.879604498635426</v>
      </c>
      <c r="AB61" s="18">
        <f t="shared" si="150"/>
        <v>0.90266184818085371</v>
      </c>
      <c r="AD61" s="68">
        <f t="shared" si="113"/>
        <v>60.439987974418806</v>
      </c>
      <c r="AE61" s="69">
        <f t="shared" si="114"/>
        <v>81.253352566901356</v>
      </c>
      <c r="AF61" s="69">
        <f t="shared" si="115"/>
        <v>141.69334054132014</v>
      </c>
      <c r="AH61" t="str">
        <f t="shared" si="142"/>
        <v>54 Textiles, printing and other skilled trades</v>
      </c>
      <c r="AI61" s="18">
        <f t="shared" si="151"/>
        <v>1.1482455688697273</v>
      </c>
      <c r="AJ61" s="18">
        <f t="shared" si="151"/>
        <v>1.1477777418647614</v>
      </c>
      <c r="AK61" s="18">
        <f t="shared" si="151"/>
        <v>1.2171720386478686</v>
      </c>
      <c r="AL61" s="18">
        <f t="shared" si="151"/>
        <v>1.4120947239786859</v>
      </c>
      <c r="AM61" s="18">
        <f t="shared" si="151"/>
        <v>1.7668958744308751</v>
      </c>
      <c r="AO61" s="68">
        <f t="shared" si="117"/>
        <v>56.626589335364628</v>
      </c>
      <c r="AP61" s="69">
        <f t="shared" si="118"/>
        <v>78.845791790223814</v>
      </c>
      <c r="AQ61" s="69">
        <f t="shared" si="119"/>
        <v>135.47238112558847</v>
      </c>
      <c r="AS61" t="str">
        <f t="shared" si="143"/>
        <v>54 Textiles, printing and other skilled trades</v>
      </c>
      <c r="AT61" s="18">
        <f t="shared" si="152"/>
        <v>1.4181712094297234</v>
      </c>
      <c r="AU61" s="18">
        <f t="shared" si="152"/>
        <v>1.220411769955523</v>
      </c>
      <c r="AV61" s="18">
        <f t="shared" si="152"/>
        <v>1.1589736754787752</v>
      </c>
      <c r="AW61" s="18">
        <f t="shared" si="152"/>
        <v>1.2770819826210371</v>
      </c>
      <c r="AX61" s="18">
        <f t="shared" si="152"/>
        <v>1.199218305555507</v>
      </c>
      <c r="AZ61" s="68">
        <f t="shared" si="121"/>
        <v>25.445018700585887</v>
      </c>
      <c r="BA61" s="69">
        <f t="shared" si="122"/>
        <v>67.990399888461084</v>
      </c>
      <c r="BB61" s="69">
        <f t="shared" si="123"/>
        <v>93.435418589046975</v>
      </c>
      <c r="BD61" t="str">
        <f t="shared" si="144"/>
        <v>54 Textiles, printing and other skilled trades</v>
      </c>
      <c r="BE61" s="18">
        <f t="shared" si="153"/>
        <v>2.5353119610573347</v>
      </c>
      <c r="BF61" s="18">
        <f t="shared" si="153"/>
        <v>2.1049918390414626</v>
      </c>
      <c r="BG61" s="18">
        <f t="shared" si="153"/>
        <v>1.957010233211163</v>
      </c>
      <c r="BH61" s="18">
        <f t="shared" si="153"/>
        <v>2.2310071384910679</v>
      </c>
      <c r="BI61" s="18">
        <f t="shared" si="153"/>
        <v>2.3820675086367942</v>
      </c>
      <c r="BK61" s="68">
        <f t="shared" si="125"/>
        <v>21.735718464899769</v>
      </c>
      <c r="BL61" s="69">
        <f t="shared" si="126"/>
        <v>48.697659557992608</v>
      </c>
      <c r="BM61" s="69">
        <f t="shared" si="127"/>
        <v>70.433378022892384</v>
      </c>
      <c r="BO61" t="str">
        <f t="shared" si="145"/>
        <v>54 Textiles, printing and other skilled trades</v>
      </c>
      <c r="BP61" s="18">
        <f t="shared" si="154"/>
        <v>2.6664517207715543</v>
      </c>
      <c r="BQ61" s="18">
        <f t="shared" si="154"/>
        <v>2.2651966914422434</v>
      </c>
      <c r="BR61" s="18">
        <f t="shared" si="154"/>
        <v>2.2495494507458638</v>
      </c>
      <c r="BS61" s="18">
        <f t="shared" si="154"/>
        <v>2.1727197613557498</v>
      </c>
      <c r="BT61" s="18">
        <f t="shared" si="154"/>
        <v>2.0684747734073037</v>
      </c>
      <c r="BV61" s="68">
        <f t="shared" si="129"/>
        <v>-20.384390838521433</v>
      </c>
      <c r="BW61" s="69">
        <f t="shared" si="130"/>
        <v>34.588529770696915</v>
      </c>
      <c r="BX61" s="69">
        <f t="shared" si="131"/>
        <v>14.204138932175484</v>
      </c>
      <c r="BZ61" t="str">
        <f t="shared" si="146"/>
        <v>54 Textiles, printing and other skilled trades</v>
      </c>
      <c r="CA61" s="18">
        <f t="shared" si="155"/>
        <v>2.9098225337497761</v>
      </c>
      <c r="CB61" s="18">
        <f t="shared" si="155"/>
        <v>2.670397674438501</v>
      </c>
      <c r="CC61" s="18">
        <f t="shared" si="155"/>
        <v>2.6905811122378847</v>
      </c>
      <c r="CD61" s="18">
        <f t="shared" si="155"/>
        <v>3.069941318569676</v>
      </c>
      <c r="CE61" s="18">
        <f t="shared" si="155"/>
        <v>3.1166731113716404</v>
      </c>
      <c r="CG61" s="68">
        <f t="shared" si="133"/>
        <v>-32.504733465596921</v>
      </c>
      <c r="CH61" s="69">
        <f t="shared" si="134"/>
        <v>34.442727187095507</v>
      </c>
      <c r="CI61" s="69">
        <f t="shared" si="135"/>
        <v>1.9379937214985845</v>
      </c>
      <c r="CK61" t="str">
        <f t="shared" si="147"/>
        <v>54 Textiles, printing and other skilled trades</v>
      </c>
      <c r="CL61" s="18">
        <f t="shared" si="156"/>
        <v>3.6709840976387507</v>
      </c>
      <c r="CM61" s="18">
        <f t="shared" si="156"/>
        <v>3.534868961443125</v>
      </c>
      <c r="CN61" s="18">
        <f t="shared" si="156"/>
        <v>3.7162951730361558</v>
      </c>
      <c r="CO61" s="18">
        <f t="shared" si="156"/>
        <v>3.8583861778815378</v>
      </c>
      <c r="CP61" s="18">
        <f t="shared" si="156"/>
        <v>4.254409607788971</v>
      </c>
      <c r="CR61" s="68">
        <f t="shared" si="137"/>
        <v>-32.675445880547841</v>
      </c>
      <c r="CS61" s="69">
        <f t="shared" si="138"/>
        <v>28.663020440669317</v>
      </c>
      <c r="CT61" s="69">
        <f t="shared" si="139"/>
        <v>-4.0124254398785215</v>
      </c>
    </row>
    <row r="62" spans="1:98" x14ac:dyDescent="0.2">
      <c r="A62" t="str">
        <f t="shared" si="103"/>
        <v>61 Caring personal service occupations</v>
      </c>
      <c r="B62" s="18">
        <f t="shared" si="148"/>
        <v>0.32919537600349641</v>
      </c>
      <c r="C62" s="18">
        <f t="shared" si="148"/>
        <v>0.30024498888504281</v>
      </c>
      <c r="D62" s="18">
        <f t="shared" si="148"/>
        <v>0.26950949156917864</v>
      </c>
      <c r="E62" s="18">
        <f t="shared" si="148"/>
        <v>0.26693256490624356</v>
      </c>
      <c r="F62" s="18">
        <f t="shared" si="148"/>
        <v>0.26108101053209609</v>
      </c>
      <c r="H62" s="68">
        <f t="shared" si="105"/>
        <v>48.152033980824577</v>
      </c>
      <c r="I62" s="69">
        <f t="shared" si="106"/>
        <v>78.635244445895054</v>
      </c>
      <c r="J62" s="69">
        <f t="shared" si="107"/>
        <v>126.78727842671962</v>
      </c>
      <c r="L62" t="str">
        <f t="shared" si="140"/>
        <v>61 Caring personal service occupations</v>
      </c>
      <c r="M62" s="18">
        <f t="shared" si="149"/>
        <v>2.6789794393759796</v>
      </c>
      <c r="N62" s="18">
        <f t="shared" si="149"/>
        <v>2.6380192793197184</v>
      </c>
      <c r="O62" s="18">
        <f t="shared" si="149"/>
        <v>2.3973029206838183</v>
      </c>
      <c r="P62" s="18">
        <f t="shared" si="149"/>
        <v>2.498198528140219</v>
      </c>
      <c r="Q62" s="18">
        <f t="shared" si="149"/>
        <v>2.4340132786783801</v>
      </c>
      <c r="S62" s="68">
        <f t="shared" si="109"/>
        <v>46.945328813899529</v>
      </c>
      <c r="T62" s="69">
        <f t="shared" si="110"/>
        <v>83.677005942395056</v>
      </c>
      <c r="U62" s="69">
        <f t="shared" si="111"/>
        <v>130.62233475629458</v>
      </c>
      <c r="W62" t="str">
        <f t="shared" si="141"/>
        <v>61 Caring personal service occupations</v>
      </c>
      <c r="X62" s="18">
        <f t="shared" si="150"/>
        <v>4.2603015502722705</v>
      </c>
      <c r="Y62" s="18">
        <f t="shared" si="150"/>
        <v>4.6653854331211368</v>
      </c>
      <c r="Z62" s="18">
        <f t="shared" si="150"/>
        <v>4.3491542295758672</v>
      </c>
      <c r="AA62" s="18">
        <f t="shared" si="150"/>
        <v>4.5474626110175453</v>
      </c>
      <c r="AB62" s="18">
        <f t="shared" si="150"/>
        <v>4.6554259742892263</v>
      </c>
      <c r="AD62" s="68">
        <f t="shared" si="113"/>
        <v>46.209786518854145</v>
      </c>
      <c r="AE62" s="69">
        <f t="shared" si="114"/>
        <v>82.669580136312206</v>
      </c>
      <c r="AF62" s="69">
        <f t="shared" si="115"/>
        <v>128.87936665516634</v>
      </c>
      <c r="AH62" t="str">
        <f t="shared" si="142"/>
        <v>61 Caring personal service occupations</v>
      </c>
      <c r="AI62" s="18">
        <f t="shared" si="151"/>
        <v>11.17058791496545</v>
      </c>
      <c r="AJ62" s="18">
        <f t="shared" si="151"/>
        <v>11.618480830310398</v>
      </c>
      <c r="AK62" s="18">
        <f t="shared" si="151"/>
        <v>11.593036502612254</v>
      </c>
      <c r="AL62" s="18">
        <f t="shared" si="151"/>
        <v>11.330089378058325</v>
      </c>
      <c r="AM62" s="18">
        <f t="shared" si="151"/>
        <v>10.923362137236605</v>
      </c>
      <c r="AO62" s="68">
        <f t="shared" si="117"/>
        <v>1.6636340366244402</v>
      </c>
      <c r="AP62" s="69">
        <f t="shared" si="118"/>
        <v>57.909594888514484</v>
      </c>
      <c r="AQ62" s="69">
        <f t="shared" si="119"/>
        <v>59.57322892513892</v>
      </c>
      <c r="AS62" t="str">
        <f t="shared" si="143"/>
        <v>61 Caring personal service occupations</v>
      </c>
      <c r="AT62" s="18">
        <f t="shared" si="152"/>
        <v>6.8676938812895303</v>
      </c>
      <c r="AU62" s="18">
        <f t="shared" si="152"/>
        <v>7.142177310769446</v>
      </c>
      <c r="AV62" s="18">
        <f t="shared" si="152"/>
        <v>7.1786981766131799</v>
      </c>
      <c r="AW62" s="18">
        <f t="shared" si="152"/>
        <v>6.6213289188502982</v>
      </c>
      <c r="AX62" s="18">
        <f t="shared" si="152"/>
        <v>6.1369384094414867</v>
      </c>
      <c r="AZ62" s="68">
        <f t="shared" si="121"/>
        <v>3.6417681754828437</v>
      </c>
      <c r="BA62" s="69">
        <f t="shared" si="122"/>
        <v>61.238368356823472</v>
      </c>
      <c r="BB62" s="69">
        <f t="shared" si="123"/>
        <v>64.88013653230631</v>
      </c>
      <c r="BD62" t="str">
        <f t="shared" si="144"/>
        <v>61 Caring personal service occupations</v>
      </c>
      <c r="BE62" s="18">
        <f t="shared" si="153"/>
        <v>10.301043849619399</v>
      </c>
      <c r="BF62" s="18">
        <f t="shared" si="153"/>
        <v>11.062482520157594</v>
      </c>
      <c r="BG62" s="18">
        <f t="shared" si="153"/>
        <v>10.113510483097006</v>
      </c>
      <c r="BH62" s="18">
        <f t="shared" si="153"/>
        <v>11.677247950838499</v>
      </c>
      <c r="BI62" s="18">
        <f t="shared" si="153"/>
        <v>12.475950773406137</v>
      </c>
      <c r="BK62" s="68">
        <f t="shared" si="125"/>
        <v>23.375458019746421</v>
      </c>
      <c r="BL62" s="69">
        <f t="shared" si="126"/>
        <v>66.18702209342139</v>
      </c>
      <c r="BM62" s="69">
        <f t="shared" si="127"/>
        <v>89.562480113167823</v>
      </c>
      <c r="BO62" t="str">
        <f t="shared" si="145"/>
        <v>61 Caring personal service occupations</v>
      </c>
      <c r="BP62" s="18">
        <f t="shared" si="154"/>
        <v>8.5105902400811946</v>
      </c>
      <c r="BQ62" s="18">
        <f t="shared" si="154"/>
        <v>7.6094905333867269</v>
      </c>
      <c r="BR62" s="18">
        <f t="shared" si="154"/>
        <v>7.788659875197121</v>
      </c>
      <c r="BS62" s="18">
        <f t="shared" si="154"/>
        <v>6.9696580745304049</v>
      </c>
      <c r="BT62" s="18">
        <f t="shared" si="154"/>
        <v>5.4890898201049652</v>
      </c>
      <c r="BV62" s="68">
        <f t="shared" si="129"/>
        <v>-38.978744832157616</v>
      </c>
      <c r="BW62" s="69">
        <f t="shared" si="130"/>
        <v>38.258192114433356</v>
      </c>
      <c r="BX62" s="69">
        <f t="shared" si="131"/>
        <v>-0.72055271772426199</v>
      </c>
      <c r="BZ62" t="str">
        <f t="shared" si="146"/>
        <v>61 Caring personal service occupations</v>
      </c>
      <c r="CA62" s="18">
        <f t="shared" si="155"/>
        <v>4.4733058989535719</v>
      </c>
      <c r="CB62" s="18">
        <f t="shared" si="155"/>
        <v>2.2608322631546551</v>
      </c>
      <c r="CC62" s="18">
        <f t="shared" si="155"/>
        <v>2.3669071990419095</v>
      </c>
      <c r="CD62" s="18">
        <f t="shared" si="155"/>
        <v>1.9561193393734886</v>
      </c>
      <c r="CE62" s="18">
        <f t="shared" si="155"/>
        <v>2.5400504932566346</v>
      </c>
      <c r="CG62" s="68">
        <f t="shared" si="133"/>
        <v>-37.469878718791406</v>
      </c>
      <c r="CH62" s="69">
        <f t="shared" si="134"/>
        <v>24.906142732663454</v>
      </c>
      <c r="CI62" s="69">
        <f t="shared" si="135"/>
        <v>-12.56373598612795</v>
      </c>
      <c r="CK62" t="str">
        <f t="shared" si="147"/>
        <v>61 Caring personal service occupations</v>
      </c>
      <c r="CL62" s="18">
        <f t="shared" si="156"/>
        <v>1.6124731179608407</v>
      </c>
      <c r="CM62" s="18">
        <f t="shared" si="156"/>
        <v>1.86261585302296</v>
      </c>
      <c r="CN62" s="18">
        <f t="shared" si="156"/>
        <v>1.9770266263285037</v>
      </c>
      <c r="CO62" s="18">
        <f t="shared" si="156"/>
        <v>2.5974871680232199</v>
      </c>
      <c r="CP62" s="18">
        <f t="shared" si="156"/>
        <v>3.5594519417171853</v>
      </c>
      <c r="CR62" s="68">
        <f t="shared" si="137"/>
        <v>5.8802606131283728</v>
      </c>
      <c r="CS62" s="69">
        <f t="shared" si="138"/>
        <v>32.535203653141622</v>
      </c>
      <c r="CT62" s="69">
        <f t="shared" si="139"/>
        <v>38.415464266269993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0.21630833335353022</v>
      </c>
      <c r="C63" s="18">
        <f t="shared" si="148"/>
        <v>0.13683395229551928</v>
      </c>
      <c r="D63" s="18">
        <f t="shared" si="148"/>
        <v>0.19904466709909388</v>
      </c>
      <c r="E63" s="18">
        <f t="shared" si="148"/>
        <v>0.20028357286932352</v>
      </c>
      <c r="F63" s="18">
        <f t="shared" si="148"/>
        <v>0.22110755951091346</v>
      </c>
      <c r="H63" s="68">
        <f t="shared" si="105"/>
        <v>69.886724435864565</v>
      </c>
      <c r="I63" s="69">
        <f t="shared" si="106"/>
        <v>82.128874653155052</v>
      </c>
      <c r="J63" s="69">
        <f t="shared" si="107"/>
        <v>152.01559908901962</v>
      </c>
      <c r="L63" t="str">
        <f t="shared" si="140"/>
        <v>62 Leisure, travel and related personal service occupations</v>
      </c>
      <c r="M63" s="18">
        <f t="shared" si="149"/>
        <v>0.5092971422914766</v>
      </c>
      <c r="N63" s="18">
        <f t="shared" si="149"/>
        <v>0.58309828197327318</v>
      </c>
      <c r="O63" s="18">
        <f t="shared" si="149"/>
        <v>0.49042298828787845</v>
      </c>
      <c r="P63" s="18">
        <f t="shared" si="149"/>
        <v>0.43040921278789063</v>
      </c>
      <c r="Q63" s="18">
        <f t="shared" si="149"/>
        <v>0.4283554032964948</v>
      </c>
      <c r="S63" s="68">
        <f t="shared" si="109"/>
        <v>26.412257325368678</v>
      </c>
      <c r="T63" s="69">
        <f t="shared" si="110"/>
        <v>68.674511610892949</v>
      </c>
      <c r="U63" s="69">
        <f t="shared" si="111"/>
        <v>95.086768936261635</v>
      </c>
      <c r="W63" t="str">
        <f t="shared" si="141"/>
        <v>62 Leisure, travel and related personal service occupations</v>
      </c>
      <c r="X63" s="18">
        <f t="shared" si="150"/>
        <v>1.0566252196031891</v>
      </c>
      <c r="Y63" s="18">
        <f t="shared" si="150"/>
        <v>1.3086369777200952</v>
      </c>
      <c r="Z63" s="18">
        <f t="shared" si="150"/>
        <v>1.2029357426217298</v>
      </c>
      <c r="AA63" s="18">
        <f t="shared" si="150"/>
        <v>1.1872019050839886</v>
      </c>
      <c r="AB63" s="18">
        <f t="shared" si="150"/>
        <v>1.2820057308096091</v>
      </c>
      <c r="AD63" s="68">
        <f t="shared" si="113"/>
        <v>45.569155967068973</v>
      </c>
      <c r="AE63" s="69">
        <f t="shared" si="114"/>
        <v>77.214144649395266</v>
      </c>
      <c r="AF63" s="69">
        <f t="shared" si="115"/>
        <v>122.78330061646423</v>
      </c>
      <c r="AH63" t="str">
        <f t="shared" si="142"/>
        <v>62 Leisure, travel and related personal service occupations</v>
      </c>
      <c r="AI63" s="18">
        <f t="shared" si="151"/>
        <v>1.9212824862670348</v>
      </c>
      <c r="AJ63" s="18">
        <f t="shared" si="151"/>
        <v>2.6946648786115848</v>
      </c>
      <c r="AK63" s="18">
        <f t="shared" si="151"/>
        <v>2.6104244722466361</v>
      </c>
      <c r="AL63" s="18">
        <f t="shared" si="151"/>
        <v>2.7662901309142574</v>
      </c>
      <c r="AM63" s="18">
        <f t="shared" si="151"/>
        <v>3.4513760068533461</v>
      </c>
      <c r="AO63" s="68">
        <f t="shared" si="117"/>
        <v>42.655212387837032</v>
      </c>
      <c r="AP63" s="69">
        <f t="shared" si="118"/>
        <v>74.456689395832839</v>
      </c>
      <c r="AQ63" s="69">
        <f t="shared" si="119"/>
        <v>117.11190178366986</v>
      </c>
      <c r="AS63" t="str">
        <f t="shared" si="143"/>
        <v>62 Leisure, travel and related personal service occupations</v>
      </c>
      <c r="AT63" s="18">
        <f t="shared" si="152"/>
        <v>2.7693015710113911</v>
      </c>
      <c r="AU63" s="18">
        <f t="shared" si="152"/>
        <v>3.7491509962893685</v>
      </c>
      <c r="AV63" s="18">
        <f t="shared" si="152"/>
        <v>3.8562617734670153</v>
      </c>
      <c r="AW63" s="18">
        <f t="shared" si="152"/>
        <v>3.7248414456890999</v>
      </c>
      <c r="AX63" s="18">
        <f t="shared" si="152"/>
        <v>4.4702176565330465</v>
      </c>
      <c r="AZ63" s="68">
        <f t="shared" si="121"/>
        <v>40.537073384053436</v>
      </c>
      <c r="BA63" s="69">
        <f t="shared" si="122"/>
        <v>72.402243357072152</v>
      </c>
      <c r="BB63" s="69">
        <f t="shared" si="123"/>
        <v>112.93931674112558</v>
      </c>
      <c r="BD63" t="str">
        <f t="shared" si="144"/>
        <v>62 Leisure, travel and related personal service occupations</v>
      </c>
      <c r="BE63" s="18">
        <f t="shared" si="153"/>
        <v>2.4219741196959568</v>
      </c>
      <c r="BF63" s="18">
        <f t="shared" si="153"/>
        <v>2.7224628536449296</v>
      </c>
      <c r="BG63" s="18">
        <f t="shared" si="153"/>
        <v>2.3777223680482349</v>
      </c>
      <c r="BH63" s="18">
        <f t="shared" si="153"/>
        <v>2.2709892821023878</v>
      </c>
      <c r="BI63" s="18">
        <f t="shared" si="153"/>
        <v>2.2544470659131202</v>
      </c>
      <c r="BK63" s="68">
        <f t="shared" si="125"/>
        <v>-5.1721391671550148</v>
      </c>
      <c r="BL63" s="69">
        <f t="shared" si="126"/>
        <v>43.689963056727322</v>
      </c>
      <c r="BM63" s="69">
        <f t="shared" si="127"/>
        <v>38.517823889572306</v>
      </c>
      <c r="BO63" t="str">
        <f t="shared" si="145"/>
        <v>62 Leisure, travel and related personal service occupations</v>
      </c>
      <c r="BP63" s="18">
        <f t="shared" si="154"/>
        <v>2.6228459936517732</v>
      </c>
      <c r="BQ63" s="18">
        <f t="shared" si="154"/>
        <v>2.8044660390330169</v>
      </c>
      <c r="BR63" s="18">
        <f t="shared" si="154"/>
        <v>2.6343431633389569</v>
      </c>
      <c r="BS63" s="18">
        <f t="shared" si="154"/>
        <v>2.1254156569633516</v>
      </c>
      <c r="BT63" s="18">
        <f t="shared" si="154"/>
        <v>1.8264921607435096</v>
      </c>
      <c r="BV63" s="68">
        <f t="shared" si="129"/>
        <v>-39.9671442807063</v>
      </c>
      <c r="BW63" s="69">
        <f t="shared" si="130"/>
        <v>33.793361421219871</v>
      </c>
      <c r="BX63" s="69">
        <f t="shared" si="131"/>
        <v>-6.1737828594864279</v>
      </c>
      <c r="BZ63" t="str">
        <f t="shared" si="146"/>
        <v>62 Leisure, travel and related personal service occupations</v>
      </c>
      <c r="CA63" s="18">
        <f t="shared" si="155"/>
        <v>2.8292337480851413</v>
      </c>
      <c r="CB63" s="18">
        <f t="shared" si="155"/>
        <v>2.7568223291593115</v>
      </c>
      <c r="CC63" s="18">
        <f t="shared" si="155"/>
        <v>3.0184137339557409</v>
      </c>
      <c r="CD63" s="18">
        <f t="shared" si="155"/>
        <v>2.687453882591178</v>
      </c>
      <c r="CE63" s="18">
        <f t="shared" si="155"/>
        <v>2.6506324458341739</v>
      </c>
      <c r="CG63" s="68">
        <f t="shared" si="133"/>
        <v>-48.831946855225411</v>
      </c>
      <c r="CH63" s="69">
        <f t="shared" si="134"/>
        <v>30.473142042234464</v>
      </c>
      <c r="CI63" s="69">
        <f t="shared" si="135"/>
        <v>-18.358804812990947</v>
      </c>
      <c r="CK63" t="str">
        <f t="shared" si="147"/>
        <v>62 Leisure, travel and related personal service occupations</v>
      </c>
      <c r="CL63" s="18">
        <f t="shared" si="156"/>
        <v>3.1662384601477593</v>
      </c>
      <c r="CM63" s="18">
        <f t="shared" si="156"/>
        <v>3.0149749304096876</v>
      </c>
      <c r="CN63" s="18">
        <f t="shared" si="156"/>
        <v>2.8821054409633007</v>
      </c>
      <c r="CO63" s="18">
        <f t="shared" si="156"/>
        <v>2.4352578687315778</v>
      </c>
      <c r="CP63" s="18">
        <f t="shared" si="156"/>
        <v>2.409313859559417</v>
      </c>
      <c r="CR63" s="68">
        <f t="shared" si="137"/>
        <v>-50.838185933559018</v>
      </c>
      <c r="CS63" s="69">
        <f t="shared" si="138"/>
        <v>22.19176489013736</v>
      </c>
      <c r="CT63" s="69">
        <f t="shared" si="139"/>
        <v>-28.646421043421661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1.468683558034645E-2</v>
      </c>
      <c r="C64" s="18">
        <f t="shared" si="148"/>
        <v>1.7480205514595368E-2</v>
      </c>
      <c r="D64" s="18">
        <f t="shared" si="148"/>
        <v>1.5623233734978374E-2</v>
      </c>
      <c r="E64" s="18">
        <f t="shared" si="148"/>
        <v>1.5077605289845229E-2</v>
      </c>
      <c r="F64" s="18">
        <f t="shared" si="148"/>
        <v>1.6356443551908989E-2</v>
      </c>
      <c r="H64" s="68">
        <f t="shared" si="105"/>
        <v>60.11217128960962</v>
      </c>
      <c r="I64" s="69">
        <f t="shared" si="106"/>
        <v>78.243507487093169</v>
      </c>
      <c r="J64" s="69">
        <f t="shared" si="107"/>
        <v>138.35567877670277</v>
      </c>
      <c r="L64" t="str">
        <f t="shared" si="140"/>
        <v>63 Community and civil enforcement occupations</v>
      </c>
      <c r="M64" s="18">
        <f t="shared" si="149"/>
        <v>3.9273912913785625E-2</v>
      </c>
      <c r="N64" s="18">
        <f t="shared" si="149"/>
        <v>3.8493156196545218E-2</v>
      </c>
      <c r="O64" s="18">
        <f t="shared" si="149"/>
        <v>4.3714886374296866E-2</v>
      </c>
      <c r="P64" s="18">
        <f t="shared" si="149"/>
        <v>3.3268316483606411E-2</v>
      </c>
      <c r="Q64" s="18">
        <f t="shared" si="149"/>
        <v>4.0938275235907762E-2</v>
      </c>
      <c r="S64" s="68">
        <f t="shared" si="109"/>
        <v>35.536399331455357</v>
      </c>
      <c r="T64" s="69">
        <f t="shared" si="110"/>
        <v>61.534400948139279</v>
      </c>
      <c r="U64" s="69">
        <f t="shared" si="111"/>
        <v>97.070800279594636</v>
      </c>
      <c r="W64" t="str">
        <f t="shared" si="141"/>
        <v>63 Community and civil enforcement occupations</v>
      </c>
      <c r="X64" s="18">
        <f t="shared" si="150"/>
        <v>0.11350803194773884</v>
      </c>
      <c r="Y64" s="18">
        <f t="shared" si="150"/>
        <v>0.12532831669192285</v>
      </c>
      <c r="Z64" s="18">
        <f t="shared" si="150"/>
        <v>0.11426466997252127</v>
      </c>
      <c r="AA64" s="18">
        <f t="shared" si="150"/>
        <v>0.1150697954664737</v>
      </c>
      <c r="AB64" s="18">
        <f t="shared" si="150"/>
        <v>0.11970577825221927</v>
      </c>
      <c r="AD64" s="68">
        <f t="shared" si="113"/>
        <v>43.095168843348198</v>
      </c>
      <c r="AE64" s="69">
        <f t="shared" si="114"/>
        <v>82.633754711654575</v>
      </c>
      <c r="AF64" s="69">
        <f t="shared" si="115"/>
        <v>125.72892355500278</v>
      </c>
      <c r="AH64" t="str">
        <f t="shared" si="142"/>
        <v>63 Community and civil enforcement occupations</v>
      </c>
      <c r="AI64" s="18">
        <f t="shared" si="151"/>
        <v>9.1730870606154938E-2</v>
      </c>
      <c r="AJ64" s="18">
        <f t="shared" si="151"/>
        <v>0.10106945286294292</v>
      </c>
      <c r="AK64" s="18">
        <f t="shared" si="151"/>
        <v>0.10843701296830502</v>
      </c>
      <c r="AL64" s="18">
        <f t="shared" si="151"/>
        <v>9.9691398805992523E-2</v>
      </c>
      <c r="AM64" s="18">
        <f t="shared" si="151"/>
        <v>0.10976650905592673</v>
      </c>
      <c r="AO64" s="68">
        <f t="shared" si="117"/>
        <v>9.219153886683932</v>
      </c>
      <c r="AP64" s="69">
        <f t="shared" si="118"/>
        <v>59.098498560194436</v>
      </c>
      <c r="AQ64" s="69">
        <f t="shared" si="119"/>
        <v>68.31765244687837</v>
      </c>
      <c r="AS64" t="str">
        <f t="shared" si="143"/>
        <v>63 Community and civil enforcement occupations</v>
      </c>
      <c r="AT64" s="18">
        <f t="shared" si="152"/>
        <v>0.10707132224110102</v>
      </c>
      <c r="AU64" s="18">
        <f t="shared" si="152"/>
        <v>0.104343741145104</v>
      </c>
      <c r="AV64" s="18">
        <f t="shared" si="152"/>
        <v>0.10613963671343833</v>
      </c>
      <c r="AW64" s="18">
        <f t="shared" si="152"/>
        <v>8.4831637125775225E-2</v>
      </c>
      <c r="AX64" s="18">
        <f t="shared" si="152"/>
        <v>8.2111681884104309E-2</v>
      </c>
      <c r="AZ64" s="68">
        <f t="shared" si="121"/>
        <v>-6.2100954164775546</v>
      </c>
      <c r="BA64" s="69">
        <f t="shared" si="122"/>
        <v>58.231456596211203</v>
      </c>
      <c r="BB64" s="69">
        <f t="shared" si="123"/>
        <v>52.021361179733653</v>
      </c>
      <c r="BD64" t="str">
        <f t="shared" si="144"/>
        <v>63 Community and civil enforcement occupations</v>
      </c>
      <c r="BE64" s="18">
        <f t="shared" si="153"/>
        <v>0.10468736879296063</v>
      </c>
      <c r="BF64" s="18">
        <f t="shared" si="153"/>
        <v>7.2008670193448809E-2</v>
      </c>
      <c r="BG64" s="18">
        <f t="shared" si="153"/>
        <v>0.10982865007943436</v>
      </c>
      <c r="BH64" s="18">
        <f t="shared" si="153"/>
        <v>6.1959512075964722E-2</v>
      </c>
      <c r="BI64" s="18">
        <f t="shared" si="153"/>
        <v>6.3938404995299125E-2</v>
      </c>
      <c r="BK64" s="68">
        <f t="shared" si="125"/>
        <v>-41.775843314422303</v>
      </c>
      <c r="BL64" s="69">
        <f t="shared" si="126"/>
        <v>22.691213672502908</v>
      </c>
      <c r="BM64" s="69">
        <f t="shared" si="127"/>
        <v>-19.084629641919392</v>
      </c>
      <c r="BO64" t="str">
        <f t="shared" si="145"/>
        <v>63 Community and civil enforcement occupations</v>
      </c>
      <c r="BP64" s="18">
        <f t="shared" si="154"/>
        <v>0.14483666231011016</v>
      </c>
      <c r="BQ64" s="18">
        <f t="shared" si="154"/>
        <v>0.13004711891535259</v>
      </c>
      <c r="BR64" s="18">
        <f t="shared" si="154"/>
        <v>0.167526015071229</v>
      </c>
      <c r="BS64" s="18">
        <f t="shared" si="154"/>
        <v>0.12358025011711274</v>
      </c>
      <c r="BT64" s="18">
        <f t="shared" si="154"/>
        <v>0.14583284382615205</v>
      </c>
      <c r="BV64" s="68">
        <f t="shared" si="129"/>
        <v>-24.626857080214279</v>
      </c>
      <c r="BW64" s="69">
        <f t="shared" si="130"/>
        <v>31.289965182209979</v>
      </c>
      <c r="BX64" s="69">
        <f t="shared" si="131"/>
        <v>6.6631081019957019</v>
      </c>
      <c r="BZ64" t="str">
        <f t="shared" si="146"/>
        <v>63 Community and civil enforcement occupations</v>
      </c>
      <c r="CA64" s="18">
        <f t="shared" si="155"/>
        <v>0.1649985202559705</v>
      </c>
      <c r="CB64" s="18">
        <f t="shared" si="155"/>
        <v>0.17664954467388361</v>
      </c>
      <c r="CC64" s="18">
        <f t="shared" si="155"/>
        <v>0.21762453095023343</v>
      </c>
      <c r="CD64" s="18">
        <f t="shared" si="155"/>
        <v>0.19014062131714685</v>
      </c>
      <c r="CE64" s="18">
        <f t="shared" si="155"/>
        <v>0.22967786246166577</v>
      </c>
      <c r="CG64" s="68">
        <f t="shared" si="133"/>
        <v>-38.505051631268053</v>
      </c>
      <c r="CH64" s="69">
        <f t="shared" si="134"/>
        <v>30.876217062314236</v>
      </c>
      <c r="CI64" s="69">
        <f t="shared" si="135"/>
        <v>-7.6288345689538186</v>
      </c>
      <c r="CK64" t="str">
        <f t="shared" si="147"/>
        <v>63 Community and civil enforcement occupations</v>
      </c>
      <c r="CL64" s="18">
        <f t="shared" si="156"/>
        <v>0.13134982436370204</v>
      </c>
      <c r="CM64" s="18">
        <f t="shared" si="156"/>
        <v>0.10557101721948156</v>
      </c>
      <c r="CN64" s="18">
        <f t="shared" si="156"/>
        <v>0.16895807320419415</v>
      </c>
      <c r="CO64" s="18">
        <f t="shared" si="156"/>
        <v>8.2728111376893843E-2</v>
      </c>
      <c r="CP64" s="18">
        <f t="shared" si="156"/>
        <v>7.1930125424294181E-2</v>
      </c>
      <c r="CR64" s="68">
        <f t="shared" si="137"/>
        <v>-74.963347834646939</v>
      </c>
      <c r="CS64" s="69">
        <f t="shared" si="138"/>
        <v>11.381163693487993</v>
      </c>
      <c r="CT64" s="69">
        <f t="shared" si="139"/>
        <v>-63.582184141158947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1.3740891552179497</v>
      </c>
      <c r="C65" s="18">
        <f t="shared" si="157"/>
        <v>1.2365083219205744</v>
      </c>
      <c r="D65" s="18">
        <f t="shared" si="157"/>
        <v>0.95104164485840803</v>
      </c>
      <c r="E65" s="18">
        <f t="shared" si="157"/>
        <v>0.91008620938825835</v>
      </c>
      <c r="F65" s="18">
        <f t="shared" si="157"/>
        <v>0.91561825871918168</v>
      </c>
      <c r="H65" s="68">
        <f t="shared" si="105"/>
        <v>47.238474113017524</v>
      </c>
      <c r="I65" s="69">
        <f t="shared" si="106"/>
        <v>67.266675401235048</v>
      </c>
      <c r="J65" s="69">
        <f t="shared" si="107"/>
        <v>114.50514951425257</v>
      </c>
      <c r="L65" t="str">
        <f t="shared" si="140"/>
        <v>71 Sales occupations</v>
      </c>
      <c r="M65" s="18">
        <f t="shared" ref="M65:Q70" si="158">M28/M$35*100</f>
        <v>2.7795938013840735</v>
      </c>
      <c r="N65" s="18">
        <f t="shared" si="158"/>
        <v>2.6356641057278409</v>
      </c>
      <c r="O65" s="18">
        <f t="shared" si="158"/>
        <v>2.4452146992405726</v>
      </c>
      <c r="P65" s="18">
        <f t="shared" si="158"/>
        <v>2.5626542307680777</v>
      </c>
      <c r="Q65" s="18">
        <f t="shared" si="158"/>
        <v>2.9519124040521567</v>
      </c>
      <c r="S65" s="68">
        <f t="shared" si="109"/>
        <v>74.719840447117974</v>
      </c>
      <c r="T65" s="69">
        <f t="shared" si="110"/>
        <v>78.505163263669985</v>
      </c>
      <c r="U65" s="69">
        <f t="shared" si="111"/>
        <v>153.22500371078795</v>
      </c>
      <c r="W65" t="str">
        <f t="shared" si="141"/>
        <v>71 Sales occupations</v>
      </c>
      <c r="X65" s="18">
        <f t="shared" ref="X65:AB70" si="159">X28/X$35*100</f>
        <v>5.8105047065521447</v>
      </c>
      <c r="Y65" s="18">
        <f t="shared" si="159"/>
        <v>5.7470376118270377</v>
      </c>
      <c r="Z65" s="18">
        <f t="shared" si="159"/>
        <v>5.695036087895021</v>
      </c>
      <c r="AA65" s="18">
        <f t="shared" si="159"/>
        <v>5.9489584693806883</v>
      </c>
      <c r="AB65" s="18">
        <f t="shared" si="159"/>
        <v>6.7240780590649472</v>
      </c>
      <c r="AD65" s="68">
        <f t="shared" si="113"/>
        <v>61.271673488874278</v>
      </c>
      <c r="AE65" s="69">
        <f t="shared" si="114"/>
        <v>78.623001026688556</v>
      </c>
      <c r="AF65" s="69">
        <f t="shared" si="115"/>
        <v>139.89467451556283</v>
      </c>
      <c r="AH65" t="str">
        <f t="shared" si="142"/>
        <v>71 Sales occupations</v>
      </c>
      <c r="AI65" s="18">
        <f t="shared" ref="AI65:AM70" si="160">AI28/AI$35*100</f>
        <v>6.2647336304105519</v>
      </c>
      <c r="AJ65" s="18">
        <f t="shared" si="160"/>
        <v>6.8429662563346687</v>
      </c>
      <c r="AK65" s="18">
        <f t="shared" si="160"/>
        <v>7.0818092325086512</v>
      </c>
      <c r="AL65" s="18">
        <f t="shared" si="160"/>
        <v>8.1085070697412824</v>
      </c>
      <c r="AM65" s="18">
        <f t="shared" si="160"/>
        <v>10.385385702151115</v>
      </c>
      <c r="AO65" s="68">
        <f t="shared" si="117"/>
        <v>58.228571758811398</v>
      </c>
      <c r="AP65" s="69">
        <f t="shared" si="118"/>
        <v>76.856592417268445</v>
      </c>
      <c r="AQ65" s="69">
        <f t="shared" si="119"/>
        <v>135.08516417607984</v>
      </c>
      <c r="AS65" t="str">
        <f t="shared" si="143"/>
        <v>71 Sales occupations</v>
      </c>
      <c r="AT65" s="18">
        <f t="shared" ref="AT65:AX70" si="161">AT28/AT$35*100</f>
        <v>5.900205222960456</v>
      </c>
      <c r="AU65" s="18">
        <f t="shared" si="161"/>
        <v>5.5516489048057585</v>
      </c>
      <c r="AV65" s="18">
        <f t="shared" si="161"/>
        <v>5.5959539546976877</v>
      </c>
      <c r="AW65" s="18">
        <f t="shared" si="161"/>
        <v>5.6460187214881756</v>
      </c>
      <c r="AX65" s="18">
        <f t="shared" si="161"/>
        <v>6.3935085237742424</v>
      </c>
      <c r="AZ65" s="68">
        <f t="shared" si="121"/>
        <v>38.51406003755757</v>
      </c>
      <c r="BA65" s="69">
        <f t="shared" si="122"/>
        <v>61.771132550948117</v>
      </c>
      <c r="BB65" s="69">
        <f t="shared" si="123"/>
        <v>100.28519258850568</v>
      </c>
      <c r="BD65" t="str">
        <f t="shared" si="144"/>
        <v>71 Sales occupations</v>
      </c>
      <c r="BE65" s="18">
        <f t="shared" ref="BE65:BI70" si="162">BE28/BE$35*100</f>
        <v>10.812700998969662</v>
      </c>
      <c r="BF65" s="18">
        <f t="shared" si="162"/>
        <v>10.419754421667763</v>
      </c>
      <c r="BG65" s="18">
        <f t="shared" si="162"/>
        <v>10.530301761438626</v>
      </c>
      <c r="BH65" s="18">
        <f t="shared" si="162"/>
        <v>11.421986155343491</v>
      </c>
      <c r="BI65" s="18">
        <f t="shared" si="162"/>
        <v>12.702109926184596</v>
      </c>
      <c r="BK65" s="68">
        <f t="shared" si="125"/>
        <v>20.640215580383327</v>
      </c>
      <c r="BL65" s="69">
        <f t="shared" si="126"/>
        <v>56.325366651323563</v>
      </c>
      <c r="BM65" s="69">
        <f t="shared" si="127"/>
        <v>76.965582231706875</v>
      </c>
      <c r="BO65" t="str">
        <f t="shared" si="145"/>
        <v>71 Sales occupations</v>
      </c>
      <c r="BP65" s="18">
        <f t="shared" ref="BP65:BT70" si="163">BP28/BP$35*100</f>
        <v>11.724825735344796</v>
      </c>
      <c r="BQ65" s="18">
        <f t="shared" si="163"/>
        <v>10.548511712055694</v>
      </c>
      <c r="BR65" s="18">
        <f t="shared" si="163"/>
        <v>11.068115585798186</v>
      </c>
      <c r="BS65" s="18">
        <f t="shared" si="163"/>
        <v>10.676239866177097</v>
      </c>
      <c r="BT65" s="18">
        <f t="shared" si="163"/>
        <v>9.2776599996486304</v>
      </c>
      <c r="BV65" s="68">
        <f t="shared" si="129"/>
        <v>-27.421447062506033</v>
      </c>
      <c r="BW65" s="69">
        <f t="shared" si="130"/>
        <v>41.842015333680912</v>
      </c>
      <c r="BX65" s="69">
        <f t="shared" si="131"/>
        <v>14.420568271174874</v>
      </c>
      <c r="BZ65" t="str">
        <f t="shared" si="146"/>
        <v>71 Sales occupations</v>
      </c>
      <c r="CA65" s="18">
        <f t="shared" ref="CA65:CE70" si="164">CA28/CA$35*100</f>
        <v>13.428996471368645</v>
      </c>
      <c r="CB65" s="18">
        <f t="shared" si="164"/>
        <v>10.956892914373906</v>
      </c>
      <c r="CC65" s="18">
        <f t="shared" si="164"/>
        <v>12.641118920111023</v>
      </c>
      <c r="CD65" s="18">
        <f t="shared" si="164"/>
        <v>11.960357407321192</v>
      </c>
      <c r="CE65" s="18">
        <f t="shared" si="164"/>
        <v>8.7021548973925356</v>
      </c>
      <c r="CG65" s="68">
        <f t="shared" si="133"/>
        <v>-59.888450027668569</v>
      </c>
      <c r="CH65" s="69">
        <f t="shared" si="134"/>
        <v>28.745808787794715</v>
      </c>
      <c r="CI65" s="69">
        <f t="shared" si="135"/>
        <v>-31.142641239873857</v>
      </c>
      <c r="CK65" t="str">
        <f t="shared" si="147"/>
        <v>71 Sales occupations</v>
      </c>
      <c r="CL65" s="18">
        <f t="shared" ref="CL65:CP70" si="165">CL28/CL$35*100</f>
        <v>16.347237880564649</v>
      </c>
      <c r="CM65" s="18">
        <f t="shared" si="165"/>
        <v>14.445435570424911</v>
      </c>
      <c r="CN65" s="18">
        <f t="shared" si="165"/>
        <v>12.849505278203303</v>
      </c>
      <c r="CO65" s="18">
        <f t="shared" si="165"/>
        <v>12.410000741232121</v>
      </c>
      <c r="CP65" s="18">
        <f t="shared" si="165"/>
        <v>8.8544492078657413</v>
      </c>
      <c r="CR65" s="68">
        <f t="shared" si="137"/>
        <v>-59.475325964917481</v>
      </c>
      <c r="CS65" s="69">
        <f t="shared" si="138"/>
        <v>22.106599962147552</v>
      </c>
      <c r="CT65" s="69">
        <f t="shared" si="139"/>
        <v>-37.368726002769925</v>
      </c>
    </row>
    <row r="66" spans="1:98" x14ac:dyDescent="0.2">
      <c r="A66" t="str">
        <f t="shared" si="103"/>
        <v>72 Customer service occupations</v>
      </c>
      <c r="B66" s="18">
        <f t="shared" si="157"/>
        <v>0.40382916964234772</v>
      </c>
      <c r="C66" s="18">
        <f t="shared" si="157"/>
        <v>0.41130653540999063</v>
      </c>
      <c r="D66" s="18">
        <f t="shared" si="157"/>
        <v>0.41824228757438175</v>
      </c>
      <c r="E66" s="18">
        <f t="shared" si="157"/>
        <v>0.50717548155392145</v>
      </c>
      <c r="F66" s="18">
        <f t="shared" si="157"/>
        <v>0.55389722486560733</v>
      </c>
      <c r="H66" s="68">
        <f t="shared" si="105"/>
        <v>102.53852646484565</v>
      </c>
      <c r="I66" s="69">
        <f t="shared" si="106"/>
        <v>76.427056169223022</v>
      </c>
      <c r="J66" s="69">
        <f t="shared" si="107"/>
        <v>178.96558263406868</v>
      </c>
      <c r="L66" t="str">
        <f t="shared" si="140"/>
        <v>72 Customer service occupations</v>
      </c>
      <c r="M66" s="18">
        <f t="shared" si="158"/>
        <v>0.73483536440810038</v>
      </c>
      <c r="N66" s="18">
        <f t="shared" si="158"/>
        <v>0.77684218078228529</v>
      </c>
      <c r="O66" s="18">
        <f t="shared" si="158"/>
        <v>0.68260993624239485</v>
      </c>
      <c r="P66" s="18">
        <f t="shared" si="158"/>
        <v>0.78624897270708483</v>
      </c>
      <c r="Q66" s="18">
        <f t="shared" si="158"/>
        <v>0.871507784464844</v>
      </c>
      <c r="S66" s="68">
        <f t="shared" si="109"/>
        <v>84.779769620032241</v>
      </c>
      <c r="T66" s="69">
        <f t="shared" si="110"/>
        <v>81.905507947712493</v>
      </c>
      <c r="U66" s="69">
        <f t="shared" si="111"/>
        <v>166.68527756774475</v>
      </c>
      <c r="W66" t="str">
        <f t="shared" si="141"/>
        <v>72 Customer service occupations</v>
      </c>
      <c r="X66" s="18">
        <f t="shared" si="159"/>
        <v>1.4952751490519303</v>
      </c>
      <c r="Y66" s="18">
        <f t="shared" si="159"/>
        <v>1.5682539722716167</v>
      </c>
      <c r="Z66" s="18">
        <f t="shared" si="159"/>
        <v>1.5912322013039784</v>
      </c>
      <c r="AA66" s="18">
        <f t="shared" si="159"/>
        <v>1.7037623765773526</v>
      </c>
      <c r="AB66" s="18">
        <f t="shared" si="159"/>
        <v>1.8442583274892259</v>
      </c>
      <c r="AD66" s="68">
        <f t="shared" si="113"/>
        <v>58.310609434113601</v>
      </c>
      <c r="AE66" s="69">
        <f t="shared" si="114"/>
        <v>69.955130330264808</v>
      </c>
      <c r="AF66" s="69">
        <f t="shared" si="115"/>
        <v>128.2657397643784</v>
      </c>
      <c r="AH66" t="str">
        <f t="shared" si="142"/>
        <v>72 Customer service occupations</v>
      </c>
      <c r="AI66" s="18">
        <f t="shared" si="160"/>
        <v>1.2687694736262281</v>
      </c>
      <c r="AJ66" s="18">
        <f t="shared" si="160"/>
        <v>1.5823133841129013</v>
      </c>
      <c r="AK66" s="18">
        <f t="shared" si="160"/>
        <v>1.6590869829606818</v>
      </c>
      <c r="AL66" s="18">
        <f t="shared" si="160"/>
        <v>2.0448843030422443</v>
      </c>
      <c r="AM66" s="18">
        <f t="shared" si="160"/>
        <v>2.4543809935232948</v>
      </c>
      <c r="AO66" s="68">
        <f t="shared" si="117"/>
        <v>59.617066344550594</v>
      </c>
      <c r="AP66" s="69">
        <f t="shared" si="118"/>
        <v>71.673682410943513</v>
      </c>
      <c r="AQ66" s="69">
        <f t="shared" si="119"/>
        <v>131.29074875549409</v>
      </c>
      <c r="AS66" t="str">
        <f t="shared" si="143"/>
        <v>72 Customer service occupations</v>
      </c>
      <c r="AT66" s="18">
        <f t="shared" si="161"/>
        <v>2.1494495217152521</v>
      </c>
      <c r="AU66" s="18">
        <f t="shared" si="161"/>
        <v>2.2535519095142988</v>
      </c>
      <c r="AV66" s="18">
        <f t="shared" si="161"/>
        <v>2.3256574332322115</v>
      </c>
      <c r="AW66" s="18">
        <f t="shared" si="161"/>
        <v>2.6030175816290493</v>
      </c>
      <c r="AX66" s="18">
        <f t="shared" si="161"/>
        <v>2.6915760504789015</v>
      </c>
      <c r="AZ66" s="68">
        <f t="shared" si="121"/>
        <v>40.31033267648327</v>
      </c>
      <c r="BA66" s="69">
        <f t="shared" si="122"/>
        <v>60.987301152890815</v>
      </c>
      <c r="BB66" s="69">
        <f t="shared" si="123"/>
        <v>101.29763382937406</v>
      </c>
      <c r="BD66" t="str">
        <f t="shared" si="144"/>
        <v>72 Customer service occupations</v>
      </c>
      <c r="BE66" s="18">
        <f t="shared" si="162"/>
        <v>1.906683410408359</v>
      </c>
      <c r="BF66" s="18">
        <f t="shared" si="162"/>
        <v>2.0021275098486826</v>
      </c>
      <c r="BG66" s="18">
        <f t="shared" si="162"/>
        <v>2.0494465322734792</v>
      </c>
      <c r="BH66" s="18">
        <f t="shared" si="162"/>
        <v>2.2945921426170832</v>
      </c>
      <c r="BI66" s="18">
        <f t="shared" si="162"/>
        <v>2.5435807946299605</v>
      </c>
      <c r="BK66" s="68">
        <f t="shared" si="125"/>
        <v>24.126925664779751</v>
      </c>
      <c r="BL66" s="69">
        <f t="shared" si="126"/>
        <v>49.527705015424651</v>
      </c>
      <c r="BM66" s="69">
        <f t="shared" si="127"/>
        <v>73.654630680204406</v>
      </c>
      <c r="BO66" t="str">
        <f t="shared" si="145"/>
        <v>72 Customer service occupations</v>
      </c>
      <c r="BP66" s="18">
        <f t="shared" si="163"/>
        <v>2.0836738925275324</v>
      </c>
      <c r="BQ66" s="18">
        <f t="shared" si="163"/>
        <v>2.2003755207821198</v>
      </c>
      <c r="BR66" s="18">
        <f t="shared" si="163"/>
        <v>2.3324872457137316</v>
      </c>
      <c r="BS66" s="18">
        <f t="shared" si="163"/>
        <v>2.4765685078629138</v>
      </c>
      <c r="BT66" s="18">
        <f t="shared" si="163"/>
        <v>2.6758148751637463</v>
      </c>
      <c r="BV66" s="68">
        <f t="shared" si="129"/>
        <v>-0.670025454713437</v>
      </c>
      <c r="BW66" s="69">
        <f t="shared" si="130"/>
        <v>44.672924122598431</v>
      </c>
      <c r="BX66" s="69">
        <f t="shared" si="131"/>
        <v>44.002898667884992</v>
      </c>
      <c r="BZ66" t="str">
        <f t="shared" si="146"/>
        <v>72 Customer service occupations</v>
      </c>
      <c r="CA66" s="18">
        <f t="shared" si="164"/>
        <v>1.6494037170888365</v>
      </c>
      <c r="CB66" s="18">
        <f t="shared" si="164"/>
        <v>1.5472827347763751</v>
      </c>
      <c r="CC66" s="18">
        <f t="shared" si="164"/>
        <v>1.7735922175786272</v>
      </c>
      <c r="CD66" s="18">
        <f t="shared" si="164"/>
        <v>1.9206704455034886</v>
      </c>
      <c r="CE66" s="18">
        <f t="shared" si="164"/>
        <v>2.9148618855994797</v>
      </c>
      <c r="CG66" s="68">
        <f t="shared" si="133"/>
        <v>-4.2381872315896008</v>
      </c>
      <c r="CH66" s="69">
        <f t="shared" si="134"/>
        <v>32.927785760340768</v>
      </c>
      <c r="CI66" s="69">
        <f t="shared" si="135"/>
        <v>28.689598528751166</v>
      </c>
      <c r="CK66" t="str">
        <f t="shared" si="147"/>
        <v>72 Customer service occupations</v>
      </c>
      <c r="CL66" s="18">
        <f t="shared" si="165"/>
        <v>1.2988394339738043</v>
      </c>
      <c r="CM66" s="18">
        <f t="shared" si="165"/>
        <v>1.7532283407133149</v>
      </c>
      <c r="CN66" s="18">
        <f t="shared" si="165"/>
        <v>1.7692322201154409</v>
      </c>
      <c r="CO66" s="18">
        <f t="shared" si="165"/>
        <v>2.6853451369910792</v>
      </c>
      <c r="CP66" s="18">
        <f t="shared" si="165"/>
        <v>3.9761507342953224</v>
      </c>
      <c r="CR66" s="68">
        <f t="shared" si="137"/>
        <v>32.16680346202579</v>
      </c>
      <c r="CS66" s="69">
        <f t="shared" si="138"/>
        <v>49.074498722777612</v>
      </c>
      <c r="CT66" s="69">
        <f t="shared" si="139"/>
        <v>81.241302184803416</v>
      </c>
    </row>
    <row r="67" spans="1:98" x14ac:dyDescent="0.2">
      <c r="A67" t="str">
        <f t="shared" si="103"/>
        <v>81 Process, plant and machine operatives</v>
      </c>
      <c r="B67" s="18">
        <f t="shared" si="157"/>
        <v>0.36295805007584153</v>
      </c>
      <c r="C67" s="18">
        <f t="shared" si="157"/>
        <v>0.49168454569622783</v>
      </c>
      <c r="D67" s="18">
        <f t="shared" si="157"/>
        <v>0.39354720913329105</v>
      </c>
      <c r="E67" s="18">
        <f t="shared" si="157"/>
        <v>0.47121460518861807</v>
      </c>
      <c r="F67" s="18">
        <f t="shared" si="157"/>
        <v>0.56596781864545598</v>
      </c>
      <c r="H67" s="68">
        <f t="shared" si="105"/>
        <v>119.93852021157943</v>
      </c>
      <c r="I67" s="69">
        <f t="shared" si="106"/>
        <v>76.107222201098637</v>
      </c>
      <c r="J67" s="69">
        <f t="shared" si="107"/>
        <v>196.04574241267807</v>
      </c>
      <c r="L67" t="str">
        <f t="shared" si="140"/>
        <v>81 Process, plant and machine operatives</v>
      </c>
      <c r="M67" s="18">
        <f t="shared" si="158"/>
        <v>0.42132413182727801</v>
      </c>
      <c r="N67" s="18">
        <f t="shared" si="158"/>
        <v>0.46271023466473865</v>
      </c>
      <c r="O67" s="18">
        <f t="shared" si="158"/>
        <v>0.3688127221062022</v>
      </c>
      <c r="P67" s="18">
        <f t="shared" si="158"/>
        <v>0.45739230489045218</v>
      </c>
      <c r="Q67" s="18">
        <f t="shared" si="158"/>
        <v>0.5518952788363648</v>
      </c>
      <c r="S67" s="68">
        <f t="shared" si="109"/>
        <v>116.57411168168292</v>
      </c>
      <c r="T67" s="69">
        <f t="shared" si="110"/>
        <v>89.695418877416571</v>
      </c>
      <c r="U67" s="69">
        <f t="shared" si="111"/>
        <v>206.26953055909948</v>
      </c>
      <c r="W67" t="str">
        <f t="shared" si="141"/>
        <v>81 Process, plant and machine operatives</v>
      </c>
      <c r="X67" s="18">
        <f t="shared" si="159"/>
        <v>0.73203999467327974</v>
      </c>
      <c r="Y67" s="18">
        <f t="shared" si="159"/>
        <v>0.65538312086970885</v>
      </c>
      <c r="Z67" s="18">
        <f t="shared" si="159"/>
        <v>0.53666930810219615</v>
      </c>
      <c r="AA67" s="18">
        <f t="shared" si="159"/>
        <v>0.67829345144329789</v>
      </c>
      <c r="AB67" s="18">
        <f t="shared" si="159"/>
        <v>0.82445555504119439</v>
      </c>
      <c r="AD67" s="68">
        <f t="shared" si="113"/>
        <v>109.83711963763147</v>
      </c>
      <c r="AE67" s="69">
        <f t="shared" si="114"/>
        <v>83.784092434668921</v>
      </c>
      <c r="AF67" s="69">
        <f t="shared" si="115"/>
        <v>193.62121207230041</v>
      </c>
      <c r="AH67" t="str">
        <f t="shared" si="142"/>
        <v>81 Process, plant and machine operatives</v>
      </c>
      <c r="AI67" s="18">
        <f t="shared" si="160"/>
        <v>1.129159104780608</v>
      </c>
      <c r="AJ67" s="18">
        <f t="shared" si="160"/>
        <v>1.1826523070082129</v>
      </c>
      <c r="AK67" s="18">
        <f t="shared" si="160"/>
        <v>1.0232753375661057</v>
      </c>
      <c r="AL67" s="18">
        <f t="shared" si="160"/>
        <v>1.3890152247241285</v>
      </c>
      <c r="AM67" s="18">
        <f t="shared" si="160"/>
        <v>1.5963495039976474</v>
      </c>
      <c r="AO67" s="68">
        <f t="shared" si="117"/>
        <v>68.322423621246998</v>
      </c>
      <c r="AP67" s="69">
        <f t="shared" si="118"/>
        <v>67.035405074236579</v>
      </c>
      <c r="AQ67" s="69">
        <f t="shared" si="119"/>
        <v>135.35782869548356</v>
      </c>
      <c r="AS67" t="str">
        <f t="shared" si="143"/>
        <v>81 Process, plant and machine operatives</v>
      </c>
      <c r="AT67" s="18">
        <f t="shared" si="161"/>
        <v>2.6549598039412468</v>
      </c>
      <c r="AU67" s="18">
        <f t="shared" si="161"/>
        <v>2.2197404092121071</v>
      </c>
      <c r="AV67" s="18">
        <f t="shared" si="161"/>
        <v>1.9069386382574025</v>
      </c>
      <c r="AW67" s="18">
        <f t="shared" si="161"/>
        <v>2.1462311230563444</v>
      </c>
      <c r="AX67" s="18">
        <f t="shared" si="161"/>
        <v>1.9885284507448797</v>
      </c>
      <c r="AZ67" s="68">
        <f t="shared" si="121"/>
        <v>26.422342611226334</v>
      </c>
      <c r="BA67" s="69">
        <f t="shared" si="122"/>
        <v>53.110433912514807</v>
      </c>
      <c r="BB67" s="69">
        <f t="shared" si="123"/>
        <v>79.532776523741148</v>
      </c>
      <c r="BD67" t="str">
        <f t="shared" si="144"/>
        <v>81 Process, plant and machine operatives</v>
      </c>
      <c r="BE67" s="18">
        <f t="shared" si="162"/>
        <v>4.9738044192421818</v>
      </c>
      <c r="BF67" s="18">
        <f t="shared" si="162"/>
        <v>4.4877003357445879</v>
      </c>
      <c r="BG67" s="18">
        <f t="shared" si="162"/>
        <v>4.4062034987685994</v>
      </c>
      <c r="BH67" s="18">
        <f t="shared" si="162"/>
        <v>4.6023191181032503</v>
      </c>
      <c r="BI67" s="18">
        <f t="shared" si="162"/>
        <v>4.6223282179009972</v>
      </c>
      <c r="BK67" s="68">
        <f t="shared" si="125"/>
        <v>4.9187924891824224</v>
      </c>
      <c r="BL67" s="69">
        <f t="shared" si="126"/>
        <v>37.877402018746317</v>
      </c>
      <c r="BM67" s="69">
        <f t="shared" si="127"/>
        <v>42.796194507928739</v>
      </c>
      <c r="BO67" t="str">
        <f t="shared" si="145"/>
        <v>81 Process, plant and machine operatives</v>
      </c>
      <c r="BP67" s="18">
        <f t="shared" si="163"/>
        <v>5.6876809580110503</v>
      </c>
      <c r="BQ67" s="18">
        <f t="shared" si="163"/>
        <v>5.5199832663614101</v>
      </c>
      <c r="BR67" s="18">
        <f t="shared" si="163"/>
        <v>5.0392894753346047</v>
      </c>
      <c r="BS67" s="18">
        <f t="shared" si="163"/>
        <v>5.7920880287831462</v>
      </c>
      <c r="BT67" s="18">
        <f t="shared" si="163"/>
        <v>6.0640217942976697</v>
      </c>
      <c r="BV67" s="68">
        <f t="shared" si="129"/>
        <v>4.1921464768457675</v>
      </c>
      <c r="BW67" s="69">
        <f t="shared" si="130"/>
        <v>40.45901859928388</v>
      </c>
      <c r="BX67" s="69">
        <f t="shared" si="131"/>
        <v>44.651165076129651</v>
      </c>
      <c r="BZ67" t="str">
        <f t="shared" si="146"/>
        <v>81 Process, plant and machine operatives</v>
      </c>
      <c r="CA67" s="18">
        <f t="shared" si="164"/>
        <v>6.2566298725840657</v>
      </c>
      <c r="CB67" s="18">
        <f t="shared" si="164"/>
        <v>6.5960893641458611</v>
      </c>
      <c r="CC67" s="18">
        <f t="shared" si="164"/>
        <v>5.5689036626555373</v>
      </c>
      <c r="CD67" s="18">
        <f t="shared" si="164"/>
        <v>5.6660126935801252</v>
      </c>
      <c r="CE67" s="18">
        <f t="shared" si="164"/>
        <v>3.575790516134397</v>
      </c>
      <c r="CG67" s="68">
        <f t="shared" si="133"/>
        <v>-62.586312470660864</v>
      </c>
      <c r="CH67" s="69">
        <f t="shared" si="134"/>
        <v>25.610131715963636</v>
      </c>
      <c r="CI67" s="69">
        <f t="shared" si="135"/>
        <v>-36.976180754697232</v>
      </c>
      <c r="CK67" t="str">
        <f t="shared" si="147"/>
        <v>81 Process, plant and machine operatives</v>
      </c>
      <c r="CL67" s="18">
        <f t="shared" si="165"/>
        <v>8.6988004615557912</v>
      </c>
      <c r="CM67" s="18">
        <f t="shared" si="165"/>
        <v>7.9579944198629873</v>
      </c>
      <c r="CN67" s="18">
        <f t="shared" si="165"/>
        <v>7.6876688699324571</v>
      </c>
      <c r="CO67" s="18">
        <f t="shared" si="165"/>
        <v>4.5685336415848514</v>
      </c>
      <c r="CP67" s="18">
        <f t="shared" si="165"/>
        <v>2.6404143983191033</v>
      </c>
      <c r="CR67" s="68">
        <f t="shared" si="137"/>
        <v>-79.801374833371426</v>
      </c>
      <c r="CS67" s="69">
        <f t="shared" si="138"/>
        <v>12.567389827243195</v>
      </c>
      <c r="CT67" s="69">
        <f t="shared" si="139"/>
        <v>-67.233985006128236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0.41621780820460835</v>
      </c>
      <c r="C68" s="18">
        <f t="shared" si="157"/>
        <v>0.61387755968279045</v>
      </c>
      <c r="D68" s="18">
        <f t="shared" si="157"/>
        <v>0.5306978158264124</v>
      </c>
      <c r="E68" s="18">
        <f t="shared" si="157"/>
        <v>0.59754213410307</v>
      </c>
      <c r="F68" s="18">
        <f t="shared" si="157"/>
        <v>0.74704790576285718</v>
      </c>
      <c r="H68" s="68">
        <f t="shared" si="105"/>
        <v>115.28191622508632</v>
      </c>
      <c r="I68" s="69">
        <f t="shared" si="106"/>
        <v>109.54934419880009</v>
      </c>
      <c r="J68" s="69">
        <f t="shared" si="107"/>
        <v>224.83126042388642</v>
      </c>
      <c r="L68" t="str">
        <f t="shared" si="140"/>
        <v>82 Transport and mobile machine drivers and operatives</v>
      </c>
      <c r="M68" s="18">
        <f t="shared" si="158"/>
        <v>0.37470039171277014</v>
      </c>
      <c r="N68" s="18">
        <f t="shared" si="158"/>
        <v>0.51189765450269042</v>
      </c>
      <c r="O68" s="18">
        <f t="shared" si="158"/>
        <v>0.45641330595092655</v>
      </c>
      <c r="P68" s="18">
        <f t="shared" si="158"/>
        <v>0.50792796414429564</v>
      </c>
      <c r="Q68" s="18">
        <f t="shared" si="158"/>
        <v>0.66639523320502869</v>
      </c>
      <c r="S68" s="68">
        <f t="shared" si="109"/>
        <v>111.31452073013884</v>
      </c>
      <c r="T68" s="69">
        <f t="shared" si="110"/>
        <v>104.34967391217862</v>
      </c>
      <c r="U68" s="69">
        <f t="shared" si="111"/>
        <v>215.66419464231745</v>
      </c>
      <c r="W68" t="str">
        <f t="shared" si="141"/>
        <v>82 Transport and mobile machine drivers and operatives</v>
      </c>
      <c r="X68" s="18">
        <f t="shared" si="159"/>
        <v>0.77703489353222743</v>
      </c>
      <c r="Y68" s="18">
        <f t="shared" si="159"/>
        <v>0.93435827286954076</v>
      </c>
      <c r="Z68" s="18">
        <f t="shared" si="159"/>
        <v>0.83457204718198374</v>
      </c>
      <c r="AA68" s="18">
        <f t="shared" si="159"/>
        <v>0.89344164359186806</v>
      </c>
      <c r="AB68" s="18">
        <f t="shared" si="159"/>
        <v>0.95459544666965257</v>
      </c>
      <c r="AD68" s="68">
        <f t="shared" si="113"/>
        <v>56.234646998182846</v>
      </c>
      <c r="AE68" s="69">
        <f t="shared" si="114"/>
        <v>86.654322383378883</v>
      </c>
      <c r="AF68" s="69">
        <f t="shared" si="115"/>
        <v>142.88896938156174</v>
      </c>
      <c r="AH68" t="str">
        <f t="shared" si="142"/>
        <v>82 Transport and mobile machine drivers and operatives</v>
      </c>
      <c r="AI68" s="18">
        <f t="shared" si="160"/>
        <v>1.1869808224339593</v>
      </c>
      <c r="AJ68" s="18">
        <f t="shared" si="160"/>
        <v>1.4013220702137894</v>
      </c>
      <c r="AK68" s="18">
        <f t="shared" si="160"/>
        <v>1.3176500506974114</v>
      </c>
      <c r="AL68" s="18">
        <f t="shared" si="160"/>
        <v>1.5040593564161886</v>
      </c>
      <c r="AM68" s="18">
        <f t="shared" si="160"/>
        <v>1.4737795936768197</v>
      </c>
      <c r="AO68" s="68">
        <f t="shared" si="117"/>
        <v>20.681015796284761</v>
      </c>
      <c r="AP68" s="69">
        <f t="shared" si="118"/>
        <v>69.949260861449275</v>
      </c>
      <c r="AQ68" s="69">
        <f t="shared" si="119"/>
        <v>90.630276657734015</v>
      </c>
      <c r="AS68" t="str">
        <f t="shared" si="143"/>
        <v>82 Transport and mobile machine drivers and operatives</v>
      </c>
      <c r="AT68" s="18">
        <f t="shared" si="161"/>
        <v>2.1961684190158586</v>
      </c>
      <c r="AU68" s="18">
        <f t="shared" si="161"/>
        <v>2.4613307441480465</v>
      </c>
      <c r="AV68" s="18">
        <f t="shared" si="161"/>
        <v>2.3141083124412996</v>
      </c>
      <c r="AW68" s="18">
        <f t="shared" si="161"/>
        <v>2.4382469569457026</v>
      </c>
      <c r="AX68" s="18">
        <f t="shared" si="161"/>
        <v>2.2627141325591147</v>
      </c>
      <c r="AZ68" s="68">
        <f t="shared" si="121"/>
        <v>18.542682341397878</v>
      </c>
      <c r="BA68" s="69">
        <f t="shared" si="122"/>
        <v>75.803299891313529</v>
      </c>
      <c r="BB68" s="69">
        <f t="shared" si="123"/>
        <v>94.345982232711407</v>
      </c>
      <c r="BD68" t="str">
        <f t="shared" si="144"/>
        <v>82 Transport and mobile machine drivers and operatives</v>
      </c>
      <c r="BE68" s="18">
        <f t="shared" si="162"/>
        <v>3.5442678989875014</v>
      </c>
      <c r="BF68" s="18">
        <f t="shared" si="162"/>
        <v>3.8951275092135176</v>
      </c>
      <c r="BG68" s="18">
        <f t="shared" si="162"/>
        <v>4.0803547082146432</v>
      </c>
      <c r="BH68" s="18">
        <f t="shared" si="162"/>
        <v>3.7486017288680715</v>
      </c>
      <c r="BI68" s="18">
        <f t="shared" si="162"/>
        <v>3.6464986516508016</v>
      </c>
      <c r="BK68" s="68">
        <f t="shared" si="125"/>
        <v>-10.621061297765831</v>
      </c>
      <c r="BL68" s="69">
        <f t="shared" si="126"/>
        <v>45.692760359594374</v>
      </c>
      <c r="BM68" s="69">
        <f t="shared" si="127"/>
        <v>35.071699061828539</v>
      </c>
      <c r="BO68" t="str">
        <f t="shared" si="145"/>
        <v>82 Transport and mobile machine drivers and operatives</v>
      </c>
      <c r="BP68" s="18">
        <f t="shared" si="163"/>
        <v>5.4290718930506543</v>
      </c>
      <c r="BQ68" s="18">
        <f t="shared" si="163"/>
        <v>6.4342243509790054</v>
      </c>
      <c r="BR68" s="18">
        <f t="shared" si="163"/>
        <v>6.1143437318787779</v>
      </c>
      <c r="BS68" s="18">
        <f t="shared" si="163"/>
        <v>6.6374071168499551</v>
      </c>
      <c r="BT68" s="18">
        <f t="shared" si="163"/>
        <v>7.6985876662555626</v>
      </c>
      <c r="BV68" s="68">
        <f t="shared" si="129"/>
        <v>9.0196410534191198</v>
      </c>
      <c r="BW68" s="69">
        <f t="shared" si="130"/>
        <v>54.543494163328219</v>
      </c>
      <c r="BX68" s="69">
        <f t="shared" si="131"/>
        <v>63.563135216747334</v>
      </c>
      <c r="BZ68" t="str">
        <f t="shared" si="146"/>
        <v>82 Transport and mobile machine drivers and operatives</v>
      </c>
      <c r="CA68" s="18">
        <f t="shared" si="164"/>
        <v>6.0766738056568812</v>
      </c>
      <c r="CB68" s="18">
        <f t="shared" si="164"/>
        <v>8.9312233124410287</v>
      </c>
      <c r="CC68" s="18">
        <f t="shared" si="164"/>
        <v>7.182168751939086</v>
      </c>
      <c r="CD68" s="18">
        <f t="shared" si="164"/>
        <v>7.3957586825979611</v>
      </c>
      <c r="CE68" s="18">
        <f t="shared" si="164"/>
        <v>7.6460883373490036</v>
      </c>
      <c r="CG68" s="68">
        <f t="shared" si="133"/>
        <v>-37.96856074577336</v>
      </c>
      <c r="CH68" s="69">
        <f t="shared" si="134"/>
        <v>39.449739534945252</v>
      </c>
      <c r="CI68" s="69">
        <f t="shared" si="135"/>
        <v>1.4811787891718866</v>
      </c>
      <c r="CK68" t="str">
        <f t="shared" si="147"/>
        <v>82 Transport and mobile machine drivers and operatives</v>
      </c>
      <c r="CL68" s="18">
        <f t="shared" si="165"/>
        <v>6.7023913382034923</v>
      </c>
      <c r="CM68" s="18">
        <f t="shared" si="165"/>
        <v>8.5703894195477659</v>
      </c>
      <c r="CN68" s="18">
        <f t="shared" si="165"/>
        <v>10.185093652978553</v>
      </c>
      <c r="CO68" s="18">
        <f t="shared" si="165"/>
        <v>8.4813134014782641</v>
      </c>
      <c r="CP68" s="18">
        <f t="shared" si="165"/>
        <v>4.5594085359192542</v>
      </c>
      <c r="CR68" s="68">
        <f t="shared" si="137"/>
        <v>-73.6738187160027</v>
      </c>
      <c r="CS68" s="69">
        <f t="shared" si="138"/>
        <v>23.435275645489671</v>
      </c>
      <c r="CT68" s="69">
        <f t="shared" si="139"/>
        <v>-50.238543070513018</v>
      </c>
    </row>
    <row r="69" spans="1:98" x14ac:dyDescent="0.2">
      <c r="A69" t="str">
        <f t="shared" si="103"/>
        <v>91 Elementary trades and related occupations</v>
      </c>
      <c r="B69" s="18">
        <f t="shared" si="157"/>
        <v>5.7035362952423943E-3</v>
      </c>
      <c r="C69" s="18">
        <f t="shared" si="157"/>
        <v>4.8863585227111169E-3</v>
      </c>
      <c r="D69" s="18">
        <f t="shared" si="157"/>
        <v>4.4801191226334367E-3</v>
      </c>
      <c r="E69" s="18">
        <f t="shared" si="157"/>
        <v>1.7908113378425593E-2</v>
      </c>
      <c r="F69" s="18">
        <f t="shared" si="157"/>
        <v>2.1774589568482036E-2</v>
      </c>
      <c r="H69" s="68">
        <f t="shared" si="105"/>
        <v>643.30458901718725</v>
      </c>
      <c r="I69" s="69">
        <f t="shared" si="106"/>
        <v>430.11586378103675</v>
      </c>
      <c r="J69" s="69">
        <f t="shared" si="107"/>
        <v>1073.420452798224</v>
      </c>
      <c r="L69" t="str">
        <f t="shared" si="140"/>
        <v>91 Elementary trades and related occupations</v>
      </c>
      <c r="M69" s="18">
        <f t="shared" si="158"/>
        <v>0.14801862227870019</v>
      </c>
      <c r="N69" s="18">
        <f t="shared" si="158"/>
        <v>0.18412123830873431</v>
      </c>
      <c r="O69" s="18">
        <f t="shared" si="158"/>
        <v>0.10610563130897049</v>
      </c>
      <c r="P69" s="18">
        <f t="shared" si="158"/>
        <v>0.2127964941757042</v>
      </c>
      <c r="Q69" s="18">
        <f t="shared" si="158"/>
        <v>0.31342425580026556</v>
      </c>
      <c r="S69" s="68">
        <f t="shared" si="109"/>
        <v>327.51359113670929</v>
      </c>
      <c r="T69" s="69">
        <f t="shared" si="110"/>
        <v>169.60236428503526</v>
      </c>
      <c r="U69" s="69">
        <f t="shared" si="111"/>
        <v>497.11595542174456</v>
      </c>
      <c r="W69" t="str">
        <f t="shared" si="141"/>
        <v>91 Elementary trades and related occupations</v>
      </c>
      <c r="X69" s="18">
        <f t="shared" si="159"/>
        <v>0.36602957725025576</v>
      </c>
      <c r="Y69" s="18">
        <f t="shared" si="159"/>
        <v>0.30259557483416666</v>
      </c>
      <c r="Z69" s="18">
        <f t="shared" si="159"/>
        <v>0.24684332177195445</v>
      </c>
      <c r="AA69" s="18">
        <f t="shared" si="159"/>
        <v>0.5884405006394966</v>
      </c>
      <c r="AB69" s="18">
        <f t="shared" si="159"/>
        <v>0.73520454979652794</v>
      </c>
      <c r="AD69" s="68">
        <f t="shared" si="113"/>
        <v>306.82593426058241</v>
      </c>
      <c r="AE69" s="69">
        <f t="shared" si="114"/>
        <v>202.55617333403836</v>
      </c>
      <c r="AF69" s="69">
        <f t="shared" si="115"/>
        <v>509.38210759462078</v>
      </c>
      <c r="AH69" t="str">
        <f t="shared" si="142"/>
        <v>91 Elementary trades and related occupations</v>
      </c>
      <c r="AI69" s="18">
        <f t="shared" si="160"/>
        <v>0.73667608896665515</v>
      </c>
      <c r="AJ69" s="18">
        <f t="shared" si="160"/>
        <v>0.77600936681971933</v>
      </c>
      <c r="AK69" s="18">
        <f t="shared" si="160"/>
        <v>0.58681324998448225</v>
      </c>
      <c r="AL69" s="18">
        <f t="shared" si="160"/>
        <v>1.810992133670311</v>
      </c>
      <c r="AM69" s="18">
        <f t="shared" si="160"/>
        <v>2.9287568934706889</v>
      </c>
      <c r="AO69" s="68">
        <f t="shared" si="117"/>
        <v>438.50521519143433</v>
      </c>
      <c r="AP69" s="69">
        <f t="shared" si="118"/>
        <v>263.56568457942132</v>
      </c>
      <c r="AQ69" s="69">
        <f t="shared" si="119"/>
        <v>702.0708997708557</v>
      </c>
      <c r="AS69" t="str">
        <f t="shared" si="143"/>
        <v>91 Elementary trades and related occupations</v>
      </c>
      <c r="AT69" s="18">
        <f t="shared" si="161"/>
        <v>0.95371998962559512</v>
      </c>
      <c r="AU69" s="18">
        <f t="shared" si="161"/>
        <v>0.79126501450389242</v>
      </c>
      <c r="AV69" s="18">
        <f t="shared" si="161"/>
        <v>0.70900446344369039</v>
      </c>
      <c r="AW69" s="18">
        <f t="shared" si="161"/>
        <v>1.5959950397264777</v>
      </c>
      <c r="AX69" s="18">
        <f t="shared" si="161"/>
        <v>2.0646636282584767</v>
      </c>
      <c r="AZ69" s="68">
        <f t="shared" si="121"/>
        <v>253.04419993279583</v>
      </c>
      <c r="BA69" s="69">
        <f t="shared" si="122"/>
        <v>163.29620298171196</v>
      </c>
      <c r="BB69" s="69">
        <f t="shared" si="123"/>
        <v>416.34040291450776</v>
      </c>
      <c r="BD69" t="str">
        <f t="shared" si="144"/>
        <v>91 Elementary trades and related occupations</v>
      </c>
      <c r="BE69" s="18">
        <f t="shared" si="162"/>
        <v>1.2777717486213378</v>
      </c>
      <c r="BF69" s="18">
        <f t="shared" si="162"/>
        <v>1.0288711003650137</v>
      </c>
      <c r="BG69" s="18">
        <f t="shared" si="162"/>
        <v>1.0283918930446123</v>
      </c>
      <c r="BH69" s="18">
        <f t="shared" si="162"/>
        <v>1.6279512010890531</v>
      </c>
      <c r="BI69" s="18">
        <f t="shared" si="162"/>
        <v>2.0093280396227353</v>
      </c>
      <c r="BK69" s="68">
        <f t="shared" si="125"/>
        <v>95.411111406269242</v>
      </c>
      <c r="BL69" s="69">
        <f t="shared" si="126"/>
        <v>77.050093760179323</v>
      </c>
      <c r="BM69" s="69">
        <f t="shared" si="127"/>
        <v>172.46120516644856</v>
      </c>
      <c r="BO69" t="str">
        <f t="shared" si="145"/>
        <v>91 Elementary trades and related occupations</v>
      </c>
      <c r="BP69" s="18">
        <f t="shared" si="163"/>
        <v>2.3259621692714409</v>
      </c>
      <c r="BQ69" s="18">
        <f t="shared" si="163"/>
        <v>1.9987946486230539</v>
      </c>
      <c r="BR69" s="18">
        <f t="shared" si="163"/>
        <v>1.9708109539889724</v>
      </c>
      <c r="BS69" s="18">
        <f t="shared" si="163"/>
        <v>3.3471446119862516</v>
      </c>
      <c r="BT69" s="18">
        <f t="shared" si="163"/>
        <v>4.3640210151689178</v>
      </c>
      <c r="BV69" s="68">
        <f t="shared" si="129"/>
        <v>91.727939069251548</v>
      </c>
      <c r="BW69" s="69">
        <f t="shared" si="130"/>
        <v>65.933746426847705</v>
      </c>
      <c r="BX69" s="69">
        <f t="shared" si="131"/>
        <v>157.66168549609924</v>
      </c>
      <c r="BZ69" t="str">
        <f t="shared" si="146"/>
        <v>91 Elementary trades and related occupations</v>
      </c>
      <c r="CA69" s="18">
        <f t="shared" si="164"/>
        <v>3.8049890014622325</v>
      </c>
      <c r="CB69" s="18">
        <f t="shared" si="164"/>
        <v>3.6985089241386002</v>
      </c>
      <c r="CC69" s="18">
        <f t="shared" si="164"/>
        <v>3.4372796509863046</v>
      </c>
      <c r="CD69" s="18">
        <f t="shared" si="164"/>
        <v>6.2416216699986062</v>
      </c>
      <c r="CE69" s="18">
        <f t="shared" si="164"/>
        <v>8.4458188581684155</v>
      </c>
      <c r="CG69" s="68">
        <f t="shared" si="133"/>
        <v>43.170996343229831</v>
      </c>
      <c r="CH69" s="69">
        <f t="shared" si="134"/>
        <v>61.754688432563313</v>
      </c>
      <c r="CI69" s="69">
        <f t="shared" si="135"/>
        <v>104.92568477579314</v>
      </c>
      <c r="CK69" t="str">
        <f t="shared" si="147"/>
        <v>91 Elementary trades and related occupations</v>
      </c>
      <c r="CL69" s="18">
        <f t="shared" si="165"/>
        <v>4.5718455083426024</v>
      </c>
      <c r="CM69" s="18">
        <f t="shared" si="165"/>
        <v>4.5531835359976593</v>
      </c>
      <c r="CN69" s="18">
        <f t="shared" si="165"/>
        <v>4.6933484725739119</v>
      </c>
      <c r="CO69" s="18">
        <f t="shared" si="165"/>
        <v>8.3160845190448729</v>
      </c>
      <c r="CP69" s="18">
        <f t="shared" si="165"/>
        <v>9.4792713202782473</v>
      </c>
      <c r="CR69" s="68">
        <f t="shared" si="137"/>
        <v>18.778145249693328</v>
      </c>
      <c r="CS69" s="69">
        <f t="shared" si="138"/>
        <v>47.08276938527149</v>
      </c>
      <c r="CT69" s="69">
        <f t="shared" si="139"/>
        <v>65.860914634964814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0.52129139310928918</v>
      </c>
      <c r="C70" s="18">
        <f t="shared" si="157"/>
        <v>0.60736100161002871</v>
      </c>
      <c r="D70" s="18">
        <f t="shared" si="157"/>
        <v>0.56203954437986647</v>
      </c>
      <c r="E70" s="18">
        <f t="shared" si="157"/>
        <v>0.50634474548773312</v>
      </c>
      <c r="F70" s="18">
        <f t="shared" si="157"/>
        <v>0.52935472982849097</v>
      </c>
      <c r="H70" s="68">
        <f t="shared" si="105"/>
        <v>44.041064709925735</v>
      </c>
      <c r="I70" s="69">
        <f t="shared" si="106"/>
        <v>71.455301717246584</v>
      </c>
      <c r="J70" s="69">
        <f t="shared" si="107"/>
        <v>115.49636642717232</v>
      </c>
      <c r="L70" t="str">
        <f t="shared" ref="L70" si="166">A70</f>
        <v>92 Elementary administration and service occupations</v>
      </c>
      <c r="M70" s="18">
        <f t="shared" si="158"/>
        <v>1.892771902065328</v>
      </c>
      <c r="N70" s="18">
        <f t="shared" si="158"/>
        <v>2.1335848003288653</v>
      </c>
      <c r="O70" s="18">
        <f t="shared" si="158"/>
        <v>2.0739510744827609</v>
      </c>
      <c r="P70" s="18">
        <f t="shared" si="158"/>
        <v>2.1503433649146753</v>
      </c>
      <c r="Q70" s="18">
        <f t="shared" si="158"/>
        <v>2.5643186003987908</v>
      </c>
      <c r="S70" s="68">
        <f t="shared" si="109"/>
        <v>78.948981914680076</v>
      </c>
      <c r="T70" s="69">
        <f t="shared" si="110"/>
        <v>84.508824809587111</v>
      </c>
      <c r="U70" s="69">
        <f t="shared" si="111"/>
        <v>163.45780672426719</v>
      </c>
      <c r="W70" t="str">
        <f t="shared" ref="W70" si="167">A70</f>
        <v>92 Elementary administration and service occupations</v>
      </c>
      <c r="X70" s="18">
        <f t="shared" si="159"/>
        <v>3.5540160528476825</v>
      </c>
      <c r="Y70" s="18">
        <f t="shared" si="159"/>
        <v>3.6862826881686082</v>
      </c>
      <c r="Z70" s="18">
        <f t="shared" si="159"/>
        <v>3.5953871085437408</v>
      </c>
      <c r="AA70" s="18">
        <f t="shared" si="159"/>
        <v>3.5097392260729192</v>
      </c>
      <c r="AB70" s="18">
        <f t="shared" si="159"/>
        <v>3.7209663296403184</v>
      </c>
      <c r="AD70" s="68">
        <f t="shared" si="113"/>
        <v>41.361748989356705</v>
      </c>
      <c r="AE70" s="69">
        <f t="shared" si="114"/>
        <v>78.071195730177905</v>
      </c>
      <c r="AF70" s="69">
        <f t="shared" si="115"/>
        <v>119.4329447195346</v>
      </c>
      <c r="AH70" t="str">
        <f t="shared" ref="AH70" si="168">L70</f>
        <v>92 Elementary administration and service occupations</v>
      </c>
      <c r="AI70" s="18">
        <f t="shared" si="160"/>
        <v>4.8456640793756476</v>
      </c>
      <c r="AJ70" s="18">
        <f t="shared" si="160"/>
        <v>5.8676589199036862</v>
      </c>
      <c r="AK70" s="18">
        <f t="shared" si="160"/>
        <v>5.9278861117784798</v>
      </c>
      <c r="AL70" s="18">
        <f t="shared" si="160"/>
        <v>6.3907792617893868</v>
      </c>
      <c r="AM70" s="18">
        <f t="shared" si="160"/>
        <v>7.6809268266157833</v>
      </c>
      <c r="AO70" s="68">
        <f t="shared" si="117"/>
        <v>39.804219015711524</v>
      </c>
      <c r="AP70" s="69">
        <f t="shared" si="118"/>
        <v>70.533926606039131</v>
      </c>
      <c r="AQ70" s="69">
        <f t="shared" si="119"/>
        <v>110.33814562175066</v>
      </c>
      <c r="AS70" t="str">
        <f t="shared" ref="AS70" si="169">W70</f>
        <v>92 Elementary administration and service occupations</v>
      </c>
      <c r="AT70" s="18">
        <f t="shared" si="161"/>
        <v>5.4314284165659723</v>
      </c>
      <c r="AU70" s="18">
        <f t="shared" si="161"/>
        <v>5.7523722511694428</v>
      </c>
      <c r="AV70" s="18">
        <f t="shared" si="161"/>
        <v>5.6802462033638301</v>
      </c>
      <c r="AW70" s="18">
        <f t="shared" si="161"/>
        <v>5.4394463813170324</v>
      </c>
      <c r="AX70" s="18">
        <f t="shared" si="161"/>
        <v>6.1196548652037244</v>
      </c>
      <c r="AZ70" s="68">
        <f t="shared" si="121"/>
        <v>30.613633928992446</v>
      </c>
      <c r="BA70" s="69">
        <f t="shared" si="122"/>
        <v>69.065704656645849</v>
      </c>
      <c r="BB70" s="69">
        <f t="shared" si="123"/>
        <v>99.679338585638291</v>
      </c>
      <c r="BD70" t="str">
        <f t="shared" ref="BD70" si="170">AH70</f>
        <v>92 Elementary administration and service occupations</v>
      </c>
      <c r="BE70" s="18">
        <f t="shared" si="162"/>
        <v>8.504032650877134</v>
      </c>
      <c r="BF70" s="18">
        <f t="shared" si="162"/>
        <v>7.6600253750742269</v>
      </c>
      <c r="BG70" s="18">
        <f t="shared" si="162"/>
        <v>7.8046890819683341</v>
      </c>
      <c r="BH70" s="18">
        <f t="shared" si="162"/>
        <v>6.5816676559286469</v>
      </c>
      <c r="BI70" s="18">
        <f t="shared" si="162"/>
        <v>6.1541576832580871</v>
      </c>
      <c r="BK70" s="68">
        <f t="shared" si="125"/>
        <v>-21.137585879084209</v>
      </c>
      <c r="BL70" s="69">
        <f t="shared" si="126"/>
        <v>40.628514666926073</v>
      </c>
      <c r="BM70" s="69">
        <f t="shared" si="127"/>
        <v>19.490928787841867</v>
      </c>
      <c r="BO70" t="str">
        <f t="shared" ref="BO70" si="171">AS70</f>
        <v>92 Elementary administration and service occupations</v>
      </c>
      <c r="BP70" s="18">
        <f t="shared" si="163"/>
        <v>13.996914537284166</v>
      </c>
      <c r="BQ70" s="18">
        <f t="shared" si="163"/>
        <v>14.188590981565238</v>
      </c>
      <c r="BR70" s="18">
        <f t="shared" si="163"/>
        <v>14.428139189254118</v>
      </c>
      <c r="BS70" s="18">
        <f t="shared" si="163"/>
        <v>13.661669588268893</v>
      </c>
      <c r="BT70" s="18">
        <f t="shared" si="163"/>
        <v>14.549049840134598</v>
      </c>
      <c r="BV70" s="68">
        <f t="shared" si="129"/>
        <v>-12.689224347976893</v>
      </c>
      <c r="BW70" s="69">
        <f t="shared" si="130"/>
        <v>41.272245527778324</v>
      </c>
      <c r="BX70" s="69">
        <f t="shared" si="131"/>
        <v>28.583021179801431</v>
      </c>
      <c r="BZ70" t="str">
        <f t="shared" ref="BZ70" si="172">BD70</f>
        <v>92 Elementary administration and service occupations</v>
      </c>
      <c r="CA70" s="18">
        <f t="shared" si="164"/>
        <v>19.187668458501154</v>
      </c>
      <c r="CB70" s="18">
        <f t="shared" si="164"/>
        <v>19.457109975178717</v>
      </c>
      <c r="CC70" s="18">
        <f t="shared" si="164"/>
        <v>20.019921855979291</v>
      </c>
      <c r="CD70" s="18">
        <f t="shared" si="164"/>
        <v>19.171845125493871</v>
      </c>
      <c r="CE70" s="18">
        <f t="shared" si="164"/>
        <v>21.538441087922227</v>
      </c>
      <c r="CG70" s="68">
        <f t="shared" si="133"/>
        <v>-37.312631354948444</v>
      </c>
      <c r="CH70" s="69">
        <f t="shared" si="134"/>
        <v>32.45127451901201</v>
      </c>
      <c r="CI70" s="69">
        <f t="shared" si="135"/>
        <v>-4.8613568359364372</v>
      </c>
      <c r="CK70" t="str">
        <f t="shared" ref="CK70" si="173">BO70</f>
        <v>92 Elementary administration and service occupations</v>
      </c>
      <c r="CL70" s="18">
        <f t="shared" si="165"/>
        <v>25.035677199132454</v>
      </c>
      <c r="CM70" s="18">
        <f t="shared" si="165"/>
        <v>21.154141992252391</v>
      </c>
      <c r="CN70" s="18">
        <f t="shared" si="165"/>
        <v>19.455203130080754</v>
      </c>
      <c r="CO70" s="18">
        <f t="shared" si="165"/>
        <v>15.276548988812319</v>
      </c>
      <c r="CP70" s="18">
        <f t="shared" si="165"/>
        <v>12.974306262829243</v>
      </c>
      <c r="CR70" s="68">
        <f t="shared" si="137"/>
        <v>-60.78133898419258</v>
      </c>
      <c r="CS70" s="69">
        <f t="shared" si="138"/>
        <v>17.38729054129875</v>
      </c>
      <c r="CT70" s="69">
        <f t="shared" si="139"/>
        <v>-43.394048442893833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52.934827667993488</v>
      </c>
      <c r="I72" s="67">
        <f>IF(D35&gt;0,I35/D35*100,0)</f>
        <v>66.359242001237277</v>
      </c>
      <c r="J72" s="67">
        <f t="shared" ref="J72" si="175">IF(D35&gt;0,(J35/D35)*100,0)</f>
        <v>119.29406966923078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44.72906496947386</v>
      </c>
      <c r="T72" s="67">
        <f t="shared" ref="T72" si="177">IF(O35&gt;0,T35/O35*100,0)</f>
        <v>68.512732652297274</v>
      </c>
      <c r="U72" s="67">
        <f t="shared" ref="U72" si="178">IF(O35&gt;0,(U35/O35)*100,0)</f>
        <v>113.24179762177113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36.590918845174954</v>
      </c>
      <c r="AE72" s="67">
        <f t="shared" ref="AE72" si="180">IF(Z35&gt;0,AE35/Z35*100,0)</f>
        <v>66.896040616016649</v>
      </c>
      <c r="AF72" s="67">
        <f t="shared" ref="AF72" si="181">IF(Z35&gt;0,(AF35/Z35)*100,0)</f>
        <v>103.4869594611916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7.8962873854661737</v>
      </c>
      <c r="AP72" s="67">
        <f t="shared" ref="AP72" si="183">IF(AK35&gt;0,AP35/AK35*100,0)</f>
        <v>55.52240474225372</v>
      </c>
      <c r="AQ72" s="67">
        <f t="shared" ref="AQ72" si="184">IF(AK35&gt;0,(AQ35/AK35)*100,0)</f>
        <v>63.418692127719879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21.235202731978557</v>
      </c>
      <c r="BA72" s="67">
        <f t="shared" ref="BA72" si="186">IF(AV35&gt;0,BA35/AV35*100,0)</f>
        <v>58.003058137563038</v>
      </c>
      <c r="BB72" s="67">
        <f t="shared" ref="BB72" si="187">IF(AV35&gt;0,(BB35/AV35)*100,0)</f>
        <v>79.238260869541591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1.3138132873676567E-2</v>
      </c>
      <c r="BL72" s="67">
        <f t="shared" ref="BL72" si="189">IF(BG35&gt;0,BL35/BG35*100,0)</f>
        <v>45.391226020087103</v>
      </c>
      <c r="BM72" s="67">
        <f t="shared" ref="BM72" si="190">IF(BG35&gt;0,(BM35/BG35)*100,0)</f>
        <v>45.404364152960774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-13.414825183011766</v>
      </c>
      <c r="BW72" s="67">
        <f t="shared" ref="BW72" si="192">IF(BR35&gt;0,BW35/BR35*100,0)</f>
        <v>40.541903468686577</v>
      </c>
      <c r="BX72" s="67">
        <f t="shared" ref="BX72" si="193">IF(BR35&gt;0,(BX35/BR35)*100,0)</f>
        <v>27.127078285674809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-41.732262956828237</v>
      </c>
      <c r="CH72" s="67">
        <f t="shared" ref="CH72" si="195">IF(CC35&gt;0,CH35/CC35*100,0)</f>
        <v>32.109415125944082</v>
      </c>
      <c r="CI72" s="67">
        <f t="shared" ref="CI72" si="196">IF(CC35&gt;0,(CI35/CC35)*100,0)</f>
        <v>-9.6228478308841545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-41.190919876903898</v>
      </c>
      <c r="CS72" s="67">
        <f t="shared" ref="CS72" si="198">IF(CN35&gt;0,CS35/CN35*100,0)</f>
        <v>26.590121159617148</v>
      </c>
      <c r="CT72" s="67">
        <f t="shared" ref="CT72" si="199">IF(CN35&gt;0,(CT35/CN35)*100,0)</f>
        <v>-14.60079871728675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North East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North East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North East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North East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North East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North East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North East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North East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North East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10.22181432998015</v>
      </c>
      <c r="C82" s="18">
        <f t="shared" si="210"/>
        <v>-16.301557430392432</v>
      </c>
      <c r="D82" s="18">
        <f t="shared" si="210"/>
        <v>1.6282288674621004</v>
      </c>
      <c r="E82" s="18">
        <f t="shared" si="210"/>
        <v>2.6096027257505039</v>
      </c>
      <c r="F82" s="18">
        <f t="shared" ref="F82:F107" si="211">IF(AND(F$6-C$6 &lt;&gt; 0,C8&lt;&gt;0,F8&lt;&gt;0),(EXP(LN(F8/C8)/(F$6-C$6))-1)*100,0)</f>
        <v>1.0076637983485348</v>
      </c>
      <c r="H82" s="18">
        <f t="shared" ref="H82:H107" si="212">IF($F$6-$D$6 &lt;&gt; 0,(EXP(LN(1+(H45/100))/($F$6-$D$6))-1)*100,0)</f>
        <v>2.2814296395460953</v>
      </c>
      <c r="I82" s="18">
        <f t="shared" ref="I82:I107" si="213">IF(D8&gt;0,((1+(I8/D8))^(1/($F$6-$D$6))-1)*100,0)</f>
        <v>3.4864086152053719</v>
      </c>
      <c r="J82" s="18">
        <f t="shared" ref="J82:J107" si="214">IF($F$6-$D$6 &lt;&gt; 0,(EXP(LN(1+(J45/100))/($F$6-$D$6))-1)*100,0)</f>
        <v>4.9857833831923548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11.366832045778462</v>
      </c>
      <c r="N82" s="18">
        <f t="shared" si="215"/>
        <v>-16.220901631725237</v>
      </c>
      <c r="O82" s="18">
        <f t="shared" si="215"/>
        <v>0.55975035019102393</v>
      </c>
      <c r="P82" s="18">
        <f t="shared" si="215"/>
        <v>1.8883698770111979</v>
      </c>
      <c r="Q82" s="18">
        <f t="shared" ref="Q82:Q107" si="216">IF(AND(Q$6-N$6 &lt;&gt; 0,N8&lt;&gt;0,Q8&lt;&gt;0),(EXP(LN(Q8/N8)/(Q$6-N$6))-1)*100,0)</f>
        <v>0.23777596622489572</v>
      </c>
      <c r="S82" s="18">
        <f t="shared" ref="S82:S107" si="217">IF($F$6-$D$6 &lt;&gt; 0,(EXP(LN(1+(S45/100))/($F$6-$D$6))-1)*100,0)</f>
        <v>1.4435576182939114</v>
      </c>
      <c r="T82" s="18">
        <f t="shared" ref="T82:T107" si="218">IF(O8&gt;0,((1+(T8/O8))^(1/($F$6-$D$6))-1)*100,0)</f>
        <v>3.355038781047659</v>
      </c>
      <c r="U82" s="18">
        <f t="shared" ref="U82:U107" si="219">IF($F$6-$D$6 &lt;&gt; 0,(EXP(LN(1+(U45/100))/($F$6-$D$6))-1)*100,0)</f>
        <v>4.2995430728366646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1.2275337466901348</v>
      </c>
      <c r="Y82" s="18">
        <f t="shared" si="220"/>
        <v>7.139164681646637</v>
      </c>
      <c r="Z82" s="18">
        <f t="shared" si="220"/>
        <v>-0.68090633488262498</v>
      </c>
      <c r="AA82" s="18">
        <f t="shared" si="220"/>
        <v>1.7172467136792324</v>
      </c>
      <c r="AB82" s="18">
        <f t="shared" ref="AB82:AB107" si="221">IF(AND(AB$6-Y$6 &lt;&gt; 0,Y8&lt;&gt;0,AB8&lt;&gt;0),(EXP(LN(AB8/Y8)/(AB$6-Y$6))-1)*100,0)</f>
        <v>1.2898953138944513</v>
      </c>
      <c r="AD82" s="18">
        <f t="shared" ref="AD82:AD107" si="222">IF($F$6-$D$6 &lt;&gt; 0,(EXP(LN(1+(AD45/100))/($F$6-$D$6))-1)*100,0)</f>
        <v>0.91149649063895222</v>
      </c>
      <c r="AE82" s="18">
        <f t="shared" ref="AE82:AE107" si="223">IF(Z8&gt;0,((1+(AE8/Z8))^(1/($F$6-$D$6))-1)*100,0)</f>
        <v>3.2182059480173164</v>
      </c>
      <c r="AF82" s="18">
        <f t="shared" ref="AF82:AF107" si="224">IF($F$6-$D$6 &lt;&gt; 0,(EXP(LN(1+(AF45/100))/($F$6-$D$6))-1)*100,0)</f>
        <v>3.8171147556880447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-0.81883638572408657</v>
      </c>
      <c r="AJ82" s="18">
        <f t="shared" si="225"/>
        <v>16.652503046393853</v>
      </c>
      <c r="AK82" s="18">
        <f t="shared" si="225"/>
        <v>-1.910514140436903</v>
      </c>
      <c r="AL82" s="18">
        <f t="shared" si="225"/>
        <v>1.1243240966107182</v>
      </c>
      <c r="AM82" s="18">
        <f t="shared" ref="AM82:AM107" si="226">IF(AND(AM$6-AJ$6 &lt;&gt; 0,AJ8&lt;&gt;0,AM8&lt;&gt;0),(EXP(LN(AM8/AJ8)/(AM$6-AJ$6))-1)*100,0)</f>
        <v>1.0642754877278948</v>
      </c>
      <c r="AO82" s="18">
        <f t="shared" ref="AO82:AO107" si="227">IF($F$6-$D$6 &lt;&gt; 0,(EXP(LN(1+(AO45/100))/($F$6-$D$6))-1)*100,0)</f>
        <v>0.1024193499029824</v>
      </c>
      <c r="AP82" s="18">
        <f t="shared" ref="AP82:AP107" si="228">IF(AK8&gt;0,((1+(AP8/AK8))^(1/($F$6-$D$6))-1)*100,0)</f>
        <v>2.810189520580586</v>
      </c>
      <c r="AQ82" s="18">
        <f t="shared" ref="AQ82:AQ107" si="229">IF($F$6-$D$6 &lt;&gt; 0,(EXP(LN(1+(AQ45/100))/($F$6-$D$6))-1)*100,0)</f>
        <v>2.8798411543204505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-1.1447568451155021</v>
      </c>
      <c r="AU82" s="18">
        <f t="shared" si="230"/>
        <v>8.0265275901106428</v>
      </c>
      <c r="AV82" s="18">
        <f t="shared" si="230"/>
        <v>-2.3867566380736838</v>
      </c>
      <c r="AW82" s="18">
        <f t="shared" si="230"/>
        <v>0.75290956457345626</v>
      </c>
      <c r="AX82" s="18">
        <f t="shared" ref="AX82:AX107" si="231">IF(AND(AX$6-AU$6 &lt;&gt; 0,AU8&lt;&gt;0,AX8&lt;&gt;0),(EXP(LN(AX8/AU8)/(AX$6-AU$6))-1)*100,0)</f>
        <v>0.19663378118179864</v>
      </c>
      <c r="AZ82" s="18">
        <f t="shared" ref="AZ82:AZ107" si="232">IF($F$6-$D$6 &lt;&gt; 0,(EXP(LN(1+(AZ45/100))/($F$6-$D$6))-1)*100,0)</f>
        <v>-0.30470897171485101</v>
      </c>
      <c r="BA82" s="18">
        <f t="shared" ref="BA82:BA107" si="233">IF(AV8&gt;0,((1+(BA8/AV8))^(1/($F$6-$D$6))-1)*100,0)</f>
        <v>2.715372990514453</v>
      </c>
      <c r="BB82" s="18">
        <f t="shared" ref="BB82:BB107" si="234">IF($F$6-$D$6 &lt;&gt; 0,(EXP(LN(1+(BB45/100))/($F$6-$D$6))-1)*100,0)</f>
        <v>2.5074547540012038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2.2177012086150194</v>
      </c>
      <c r="BF82" s="18">
        <f t="shared" si="235"/>
        <v>22.814314771790588</v>
      </c>
      <c r="BG82" s="18">
        <f t="shared" si="235"/>
        <v>-4.9307890177348934</v>
      </c>
      <c r="BH82" s="18">
        <f t="shared" si="235"/>
        <v>0.81599870877995251</v>
      </c>
      <c r="BI82" s="18">
        <f t="shared" ref="BI82:BI107" si="236">IF(AND(BI$6-BF$6 &lt;&gt; 0,BF8&lt;&gt;0,BI8&lt;&gt;0),(EXP(LN(BI8/BF8)/(BI$6-BF$6))-1)*100,0)</f>
        <v>0.21239412396463209</v>
      </c>
      <c r="BK82" s="18">
        <f t="shared" ref="BK82:BK107" si="237">IF($F$6-$D$6 &lt;&gt; 0,(EXP(LN(1+(BK45/100))/($F$6-$D$6))-1)*100,0)</f>
        <v>-1.1371936493742241</v>
      </c>
      <c r="BL82" s="18">
        <f t="shared" ref="BL82:BL107" si="238">IF(BG8&gt;0,((1+(BL8/BG8))^(1/($F$6-$D$6))-1)*100,0)</f>
        <v>2.0861389768948246</v>
      </c>
      <c r="BM82" s="18">
        <f t="shared" ref="BM82:BM107" si="239">IF($F$6-$D$6 &lt;&gt; 0,(EXP(LN(1+(BM45/100))/($F$6-$D$6))-1)*100,0)</f>
        <v>1.2530351878135448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2.0298917270539452</v>
      </c>
      <c r="BQ82" s="18">
        <f t="shared" si="240"/>
        <v>2.1590612508742169</v>
      </c>
      <c r="BR82" s="18">
        <f t="shared" si="240"/>
        <v>-3.7661917140211165</v>
      </c>
      <c r="BS82" s="18">
        <f t="shared" si="240"/>
        <v>-0.76773646107980431</v>
      </c>
      <c r="BT82" s="18">
        <f t="shared" ref="BT82:BT107" si="241">IF(AND(BT$6-BQ$6 &lt;&gt; 0,BQ8&lt;&gt;0,BT8&lt;&gt;0),(EXP(LN(BT8/BQ8)/(BT$6-BQ$6))-1)*100,0)</f>
        <v>-1.5359342105082607</v>
      </c>
      <c r="BV82" s="18">
        <f t="shared" ref="BV82:BV107" si="242">IF($F$6-$D$6 &lt;&gt; 0,(EXP(LN(1+(BV45/100))/($F$6-$D$6))-1)*100,0)</f>
        <v>-1.7774610134755009</v>
      </c>
      <c r="BW82" s="18">
        <f t="shared" ref="BW82:BW107" si="243">IF(BR8&gt;0,((1+(BW8/BR8))^(1/($F$6-$D$6))-1)*100,0)</f>
        <v>2.0691518552848009</v>
      </c>
      <c r="BX82" s="18">
        <f t="shared" ref="BX82:BX107" si="244">IF($F$6-$D$6 &lt;&gt; 0,(EXP(LN(1+(BX45/100))/($F$6-$D$6))-1)*100,0)</f>
        <v>0.78084332436332282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9.3041021908871535</v>
      </c>
      <c r="CB82" s="18">
        <f t="shared" si="245"/>
        <v>-20.222879622746781</v>
      </c>
      <c r="CC82" s="18">
        <f t="shared" si="245"/>
        <v>-2.8834770017105549</v>
      </c>
      <c r="CD82" s="18">
        <f t="shared" si="245"/>
        <v>-3.8194822813194751</v>
      </c>
      <c r="CE82" s="18">
        <f t="shared" ref="CE82:CE107" si="246">IF(AND(CE$6-CB$6 &lt;&gt; 0,CB8&lt;&gt;0,CE8&lt;&gt;0),(EXP(LN(CE8/CB8)/(CE$6-CB$6))-1)*100,0)</f>
        <v>-4.6488483265452292</v>
      </c>
      <c r="CG82" s="18">
        <f t="shared" ref="CG82:CG107" si="247">IF($F$6-$D$6 &lt;&gt; 0,(EXP(LN(1+(CG45/100))/($F$6-$D$6))-1)*100,0)</f>
        <v>-3.5084871929831563</v>
      </c>
      <c r="CH82" s="18">
        <f t="shared" ref="CH82:CH107" si="248">IF(CC8&gt;0,((1+(CH8/CC8))^(1/($F$6-$D$6))-1)*100,0)</f>
        <v>1.9452170432553206</v>
      </c>
      <c r="CI82" s="18">
        <f t="shared" ref="CI82:CI107" si="249">IF($F$6-$D$6 &lt;&gt; 0,(EXP(LN(1+(CI45/100))/($F$6-$D$6))-1)*100,0)</f>
        <v>-0.55210208647894499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4.2820735000789423</v>
      </c>
      <c r="CM82" s="18">
        <f t="shared" si="250"/>
        <v>-20.980996811653863</v>
      </c>
      <c r="CN82" s="18">
        <f t="shared" si="250"/>
        <v>-1.6917804580963147</v>
      </c>
      <c r="CO82" s="18">
        <f t="shared" si="250"/>
        <v>1.3086161829753751</v>
      </c>
      <c r="CP82" s="18">
        <f t="shared" ref="CP82:CP107" si="251">IF(AND(CP$6-CM$6 &lt;&gt; 0,CM8&lt;&gt;0,CP8&lt;&gt;0),(EXP(LN(CP8/CM8)/(CP$6-CM$6))-1)*100,0)</f>
        <v>-1.1853052826073851</v>
      </c>
      <c r="CR82" s="18">
        <f t="shared" ref="CR82:CR107" si="252">IF($F$6-$D$6 &lt;&gt; 0,(EXP(LN(1+(CR45/100))/($F$6-$D$6))-1)*100,0)</f>
        <v>0.29844479824552295</v>
      </c>
      <c r="CS82" s="18">
        <f t="shared" ref="CS82:CS107" si="253">IF(CN8&gt;0,((1+(CS8/CN8))^(1/($F$6-$D$6))-1)*100,0)</f>
        <v>2.1551467989930462</v>
      </c>
      <c r="CT82" s="18">
        <f t="shared" ref="CT82:CT107" si="254">IF($F$6-$D$6 &lt;&gt; 0,(EXP(LN(1+(CT45/100))/($F$6-$D$6))-1)*100,0)</f>
        <v>2.3778247087071325</v>
      </c>
    </row>
    <row r="83" spans="1:98" x14ac:dyDescent="0.2">
      <c r="A83" t="str">
        <f t="shared" si="209"/>
        <v>12 Other managers and proprietors</v>
      </c>
      <c r="B83" s="18">
        <f t="shared" si="210"/>
        <v>12.774304957122773</v>
      </c>
      <c r="C83" s="18">
        <f t="shared" si="210"/>
        <v>-25.090189952629437</v>
      </c>
      <c r="D83" s="18">
        <f t="shared" si="210"/>
        <v>4.9801809434040445</v>
      </c>
      <c r="E83" s="18">
        <f t="shared" si="210"/>
        <v>4.2089382831826061</v>
      </c>
      <c r="F83" s="18">
        <f t="shared" si="211"/>
        <v>2.3164143548837668</v>
      </c>
      <c r="H83" s="18">
        <f t="shared" si="212"/>
        <v>4.4653875525475284</v>
      </c>
      <c r="I83" s="18">
        <f t="shared" si="213"/>
        <v>4.5250870168660473</v>
      </c>
      <c r="J83" s="18">
        <f t="shared" si="214"/>
        <v>7.2765503951832899</v>
      </c>
      <c r="L83" t="str">
        <f t="shared" ref="L83:L106" si="255">A83</f>
        <v>12 Other managers and proprietors</v>
      </c>
      <c r="M83" s="18">
        <f t="shared" si="215"/>
        <v>10.483624182285123</v>
      </c>
      <c r="N83" s="18">
        <f t="shared" si="215"/>
        <v>-14.481541946798949</v>
      </c>
      <c r="O83" s="18">
        <f t="shared" si="215"/>
        <v>4.0676717065057932</v>
      </c>
      <c r="P83" s="18">
        <f t="shared" si="215"/>
        <v>3.9925121704594391</v>
      </c>
      <c r="Q83" s="18">
        <f t="shared" si="216"/>
        <v>2.752224877998577</v>
      </c>
      <c r="S83" s="18">
        <f t="shared" si="217"/>
        <v>4.0175593159200274</v>
      </c>
      <c r="T83" s="18">
        <f t="shared" si="218"/>
        <v>4.3830611684579912</v>
      </c>
      <c r="U83" s="18">
        <f t="shared" si="219"/>
        <v>6.8683837494356359</v>
      </c>
      <c r="W83" t="str">
        <f t="shared" ref="W83:W106" si="256">A83</f>
        <v>12 Other managers and proprietors</v>
      </c>
      <c r="X83" s="18">
        <f t="shared" si="220"/>
        <v>1.3615021170554131</v>
      </c>
      <c r="Y83" s="18">
        <f t="shared" si="220"/>
        <v>3.0641812973041693</v>
      </c>
      <c r="Z83" s="18">
        <f t="shared" si="220"/>
        <v>2.4500428446603939</v>
      </c>
      <c r="AA83" s="18">
        <f t="shared" si="220"/>
        <v>2.1536410253862881</v>
      </c>
      <c r="AB83" s="18">
        <f t="shared" si="221"/>
        <v>2.302898046924251</v>
      </c>
      <c r="AD83" s="18">
        <f t="shared" si="222"/>
        <v>2.2523462279188555</v>
      </c>
      <c r="AE83" s="18">
        <f t="shared" si="223"/>
        <v>4.0276893090267274</v>
      </c>
      <c r="AF83" s="18">
        <f t="shared" si="224"/>
        <v>5.4124147295388614</v>
      </c>
      <c r="AH83" t="str">
        <f t="shared" ref="AH83:AH106" si="257">L83</f>
        <v>12 Other managers and proprietors</v>
      </c>
      <c r="AI83" s="18">
        <f t="shared" si="225"/>
        <v>0.71971813985121091</v>
      </c>
      <c r="AJ83" s="18">
        <f t="shared" si="225"/>
        <v>16.168787985687683</v>
      </c>
      <c r="AK83" s="18">
        <f t="shared" si="225"/>
        <v>-3.9665959708734544E-2</v>
      </c>
      <c r="AL83" s="18">
        <f t="shared" si="225"/>
        <v>2.4933802826901941</v>
      </c>
      <c r="AM83" s="18">
        <f t="shared" si="226"/>
        <v>2.4941628069761856</v>
      </c>
      <c r="AO83" s="18">
        <f t="shared" si="227"/>
        <v>1.64197861515194</v>
      </c>
      <c r="AP83" s="18">
        <f t="shared" si="228"/>
        <v>3.6434936844051524</v>
      </c>
      <c r="AQ83" s="18">
        <f t="shared" si="229"/>
        <v>4.6847791438171971</v>
      </c>
      <c r="AS83" t="str">
        <f t="shared" ref="AS83:AS106" si="258">W83</f>
        <v>12 Other managers and proprietors</v>
      </c>
      <c r="AT83" s="18">
        <f t="shared" si="230"/>
        <v>9.5642811783225312E-2</v>
      </c>
      <c r="AU83" s="18">
        <f t="shared" si="230"/>
        <v>-1.3181599977433067</v>
      </c>
      <c r="AV83" s="18">
        <f t="shared" si="230"/>
        <v>1.5010501909172858</v>
      </c>
      <c r="AW83" s="18">
        <f t="shared" si="230"/>
        <v>1.1905444359324946</v>
      </c>
      <c r="AX83" s="18">
        <f t="shared" si="231"/>
        <v>1.1286774640302477</v>
      </c>
      <c r="AZ83" s="18">
        <f t="shared" si="232"/>
        <v>1.293940668277993</v>
      </c>
      <c r="BA83" s="18">
        <f t="shared" si="233"/>
        <v>3.5066835044934574</v>
      </c>
      <c r="BB83" s="18">
        <f t="shared" si="234"/>
        <v>4.3339641013246943</v>
      </c>
      <c r="BD83" t="str">
        <f t="shared" ref="BD83:BD106" si="259">AH83</f>
        <v>12 Other managers and proprietors</v>
      </c>
      <c r="BE83" s="18">
        <f t="shared" si="235"/>
        <v>-2.2398489435560553</v>
      </c>
      <c r="BF83" s="18">
        <f t="shared" si="235"/>
        <v>12.880800696541961</v>
      </c>
      <c r="BG83" s="18">
        <f t="shared" si="235"/>
        <v>-2.6768182265195284</v>
      </c>
      <c r="BH83" s="18">
        <f t="shared" si="235"/>
        <v>0.98360439440743352</v>
      </c>
      <c r="BI83" s="18">
        <f t="shared" si="236"/>
        <v>0.52246756995151244</v>
      </c>
      <c r="BK83" s="18">
        <f t="shared" si="237"/>
        <v>-0.25158315713835755</v>
      </c>
      <c r="BL83" s="18">
        <f t="shared" si="238"/>
        <v>2.4235567676085701</v>
      </c>
      <c r="BM83" s="18">
        <f t="shared" si="239"/>
        <v>2.2445969933098775</v>
      </c>
      <c r="BO83" t="str">
        <f t="shared" ref="BO83:BO106" si="260">AS83</f>
        <v>12 Other managers and proprietors</v>
      </c>
      <c r="BP83" s="18">
        <f t="shared" si="240"/>
        <v>1.2943832381538511</v>
      </c>
      <c r="BQ83" s="18">
        <f t="shared" si="240"/>
        <v>-2.1123815175660865</v>
      </c>
      <c r="BR83" s="18">
        <f t="shared" si="240"/>
        <v>-0.21078120479692819</v>
      </c>
      <c r="BS83" s="18">
        <f t="shared" si="240"/>
        <v>0.42976575019511021</v>
      </c>
      <c r="BT83" s="18">
        <f t="shared" si="241"/>
        <v>6.8674763391407545E-2</v>
      </c>
      <c r="BV83" s="18">
        <f t="shared" si="242"/>
        <v>0.21579454472653303</v>
      </c>
      <c r="BW83" s="18">
        <f t="shared" si="243"/>
        <v>2.7973257435346177</v>
      </c>
      <c r="BX83" s="18">
        <f t="shared" si="244"/>
        <v>2.9447275196676115</v>
      </c>
      <c r="BZ83" t="str">
        <f t="shared" ref="BZ83:BZ106" si="261">BD83</f>
        <v>12 Other managers and proprietors</v>
      </c>
      <c r="CA83" s="18">
        <f t="shared" si="245"/>
        <v>6.5005120406570915</v>
      </c>
      <c r="CB83" s="18">
        <f t="shared" si="245"/>
        <v>-24.437209995466723</v>
      </c>
      <c r="CC83" s="18">
        <f t="shared" si="245"/>
        <v>-0.28544067388881489</v>
      </c>
      <c r="CD83" s="18">
        <f t="shared" si="245"/>
        <v>-2.8206712294048586</v>
      </c>
      <c r="CE83" s="18">
        <f t="shared" si="246"/>
        <v>-3.563822441702813</v>
      </c>
      <c r="CG83" s="18">
        <f t="shared" si="247"/>
        <v>-1.9828385207986465</v>
      </c>
      <c r="CH83" s="18">
        <f t="shared" si="248"/>
        <v>2.3800823645570901</v>
      </c>
      <c r="CI83" s="18">
        <f t="shared" si="249"/>
        <v>1.0152474157328228</v>
      </c>
      <c r="CK83" t="str">
        <f t="shared" ref="CK83:CK106" si="262">BO83</f>
        <v>12 Other managers and proprietors</v>
      </c>
      <c r="CL83" s="18">
        <f t="shared" si="250"/>
        <v>-2.4398733472012823</v>
      </c>
      <c r="CM83" s="18">
        <f t="shared" si="250"/>
        <v>-20.548753145403598</v>
      </c>
      <c r="CN83" s="18">
        <f t="shared" si="250"/>
        <v>-0.84269059829853443</v>
      </c>
      <c r="CO83" s="18">
        <f t="shared" si="250"/>
        <v>-0.86891842747054415</v>
      </c>
      <c r="CP83" s="18">
        <f t="shared" si="251"/>
        <v>-2.2225004298770945</v>
      </c>
      <c r="CR83" s="18">
        <f t="shared" si="252"/>
        <v>-0.86017658866510693</v>
      </c>
      <c r="CS83" s="18">
        <f t="shared" si="253"/>
        <v>1.9532919602015086</v>
      </c>
      <c r="CT83" s="18">
        <f t="shared" si="254"/>
        <v>1.3073898384691862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9.0486694316245</v>
      </c>
      <c r="C84" s="18">
        <f t="shared" si="210"/>
        <v>-13.369765388248378</v>
      </c>
      <c r="D84" s="18">
        <f t="shared" si="210"/>
        <v>6.8622641185797084</v>
      </c>
      <c r="E84" s="18">
        <f t="shared" si="210"/>
        <v>2.9926033339497948</v>
      </c>
      <c r="F84" s="18">
        <f t="shared" si="211"/>
        <v>3.0660736423784307</v>
      </c>
      <c r="H84" s="18">
        <f t="shared" si="212"/>
        <v>4.26666460647942</v>
      </c>
      <c r="I84" s="18">
        <f t="shared" si="213"/>
        <v>3.1706165163428723</v>
      </c>
      <c r="J84" s="18">
        <f t="shared" si="214"/>
        <v>6.2094974146887028</v>
      </c>
      <c r="L84" t="str">
        <f t="shared" si="255"/>
        <v>21 Science, research, engineering and technology professionals</v>
      </c>
      <c r="M84" s="18">
        <f t="shared" si="215"/>
        <v>10.066962538373403</v>
      </c>
      <c r="N84" s="18">
        <f t="shared" si="215"/>
        <v>-11.625682265591253</v>
      </c>
      <c r="O84" s="18">
        <f t="shared" si="215"/>
        <v>8.2774936478933636</v>
      </c>
      <c r="P84" s="18">
        <f t="shared" si="215"/>
        <v>3.4105055272876106</v>
      </c>
      <c r="Q84" s="18">
        <f t="shared" si="216"/>
        <v>3.8822813632948039</v>
      </c>
      <c r="S84" s="18">
        <f t="shared" si="217"/>
        <v>5.0080286967913334</v>
      </c>
      <c r="T84" s="18">
        <f t="shared" si="218"/>
        <v>3.5935512445187001</v>
      </c>
      <c r="U84" s="18">
        <f t="shared" si="219"/>
        <v>7.0527933742412952</v>
      </c>
      <c r="W84" t="str">
        <f t="shared" si="256"/>
        <v>21 Science, research, engineering and technology professionals</v>
      </c>
      <c r="X84" s="18">
        <f t="shared" si="220"/>
        <v>-3.2287780660147924</v>
      </c>
      <c r="Y84" s="18">
        <f t="shared" si="220"/>
        <v>8.1510986498341644</v>
      </c>
      <c r="Z84" s="18">
        <f t="shared" si="220"/>
        <v>4.3457881484042726</v>
      </c>
      <c r="AA84" s="18">
        <f t="shared" si="220"/>
        <v>0.97739293723986265</v>
      </c>
      <c r="AB84" s="18">
        <f t="shared" si="221"/>
        <v>2.4567187673831814</v>
      </c>
      <c r="AD84" s="18">
        <f t="shared" si="222"/>
        <v>2.0879329500431254</v>
      </c>
      <c r="AE84" s="18">
        <f t="shared" si="223"/>
        <v>2.7181038258060397</v>
      </c>
      <c r="AF84" s="18">
        <f t="shared" si="224"/>
        <v>4.2187071309620183</v>
      </c>
      <c r="AH84" t="str">
        <f t="shared" si="257"/>
        <v>21 Science, research, engineering and technology professionals</v>
      </c>
      <c r="AI84" s="18">
        <f t="shared" si="225"/>
        <v>-3.2175620545058958</v>
      </c>
      <c r="AJ84" s="18">
        <f t="shared" si="225"/>
        <v>14.512930779111377</v>
      </c>
      <c r="AK84" s="18">
        <f t="shared" si="225"/>
        <v>4.0454960881873392</v>
      </c>
      <c r="AL84" s="18">
        <f t="shared" si="225"/>
        <v>1.3691051477743965</v>
      </c>
      <c r="AM84" s="18">
        <f t="shared" si="226"/>
        <v>2.9797166918134055</v>
      </c>
      <c r="AO84" s="18">
        <f t="shared" si="227"/>
        <v>2.2534971680280513</v>
      </c>
      <c r="AP84" s="18">
        <f t="shared" si="228"/>
        <v>2.655029743302828</v>
      </c>
      <c r="AQ84" s="18">
        <f t="shared" si="229"/>
        <v>4.2924798616835957</v>
      </c>
      <c r="AS84" t="str">
        <f t="shared" si="258"/>
        <v>21 Science, research, engineering and technology professionals</v>
      </c>
      <c r="AT84" s="18">
        <f t="shared" si="230"/>
        <v>-3.2992979862723426</v>
      </c>
      <c r="AU84" s="18">
        <f t="shared" si="230"/>
        <v>6.8345214461466464</v>
      </c>
      <c r="AV84" s="18">
        <f t="shared" si="230"/>
        <v>2.7626953774522844</v>
      </c>
      <c r="AW84" s="18">
        <f t="shared" si="230"/>
        <v>5.2988742540005518E-2</v>
      </c>
      <c r="AX84" s="18">
        <f t="shared" si="231"/>
        <v>1.3063939292446314</v>
      </c>
      <c r="AZ84" s="18">
        <f t="shared" si="232"/>
        <v>0.94819077677783525</v>
      </c>
      <c r="BA84" s="18">
        <f t="shared" si="233"/>
        <v>2.2212442112157893</v>
      </c>
      <c r="BB84" s="18">
        <f t="shared" si="234"/>
        <v>2.9310498037680821</v>
      </c>
      <c r="BD84" t="str">
        <f t="shared" si="259"/>
        <v>21 Science, research, engineering and technology professionals</v>
      </c>
      <c r="BE84" s="18">
        <f t="shared" si="235"/>
        <v>-0.39657741605468866</v>
      </c>
      <c r="BF84" s="18">
        <f t="shared" si="235"/>
        <v>30.755474706767739</v>
      </c>
      <c r="BG84" s="18">
        <f t="shared" si="235"/>
        <v>-0.4106837394703744</v>
      </c>
      <c r="BH84" s="18">
        <f t="shared" si="235"/>
        <v>-8.1834417168569207E-2</v>
      </c>
      <c r="BI84" s="18">
        <f t="shared" si="236"/>
        <v>1.5074714851007753</v>
      </c>
      <c r="BK84" s="18">
        <f t="shared" si="237"/>
        <v>-0.19157133435175888</v>
      </c>
      <c r="BL84" s="18">
        <f t="shared" si="238"/>
        <v>1.6654106585838768</v>
      </c>
      <c r="BM84" s="18">
        <f t="shared" si="239"/>
        <v>1.5138391298076703</v>
      </c>
      <c r="BO84" t="str">
        <f t="shared" si="260"/>
        <v>21 Science, research, engineering and technology professionals</v>
      </c>
      <c r="BP84" s="18">
        <f t="shared" si="240"/>
        <v>0.10117322690277319</v>
      </c>
      <c r="BQ84" s="18">
        <f t="shared" si="240"/>
        <v>10.225130527738703</v>
      </c>
      <c r="BR84" s="18">
        <f t="shared" si="240"/>
        <v>2.6940638919267901</v>
      </c>
      <c r="BS84" s="18">
        <f t="shared" si="240"/>
        <v>0.35335861559009363</v>
      </c>
      <c r="BT84" s="18">
        <f t="shared" si="241"/>
        <v>1.6735301567265548</v>
      </c>
      <c r="BV84" s="18">
        <f t="shared" si="242"/>
        <v>1.1276048805084926</v>
      </c>
      <c r="BW84" s="18">
        <f t="shared" si="243"/>
        <v>2.0432048337156061</v>
      </c>
      <c r="BX84" s="18">
        <f t="shared" si="244"/>
        <v>2.909729705536801</v>
      </c>
      <c r="BZ84" t="str">
        <f t="shared" si="261"/>
        <v>21 Science, research, engineering and technology professionals</v>
      </c>
      <c r="CA84" s="18">
        <f t="shared" si="245"/>
        <v>10.560060588959065</v>
      </c>
      <c r="CB84" s="18">
        <f t="shared" si="245"/>
        <v>-23.579237430559928</v>
      </c>
      <c r="CC84" s="18">
        <f t="shared" si="245"/>
        <v>4.8137726744176934</v>
      </c>
      <c r="CD84" s="18">
        <f t="shared" si="245"/>
        <v>-1.9330764731989247</v>
      </c>
      <c r="CE84" s="18">
        <f t="shared" si="246"/>
        <v>-1.4213105072738097</v>
      </c>
      <c r="CG84" s="18">
        <f t="shared" si="247"/>
        <v>0.26618368831419215</v>
      </c>
      <c r="CH84" s="18">
        <f t="shared" si="248"/>
        <v>1.9962693626905947</v>
      </c>
      <c r="CI84" s="18">
        <f t="shared" si="249"/>
        <v>2.1990642678792138</v>
      </c>
      <c r="CK84" t="str">
        <f t="shared" si="262"/>
        <v>21 Science, research, engineering and technology professionals</v>
      </c>
      <c r="CL84" s="18">
        <f t="shared" si="250"/>
        <v>2.6797504009903106</v>
      </c>
      <c r="CM84" s="18">
        <f t="shared" si="250"/>
        <v>-7.2280986046792002</v>
      </c>
      <c r="CN84" s="18">
        <f t="shared" si="250"/>
        <v>5.3572129153461434</v>
      </c>
      <c r="CO84" s="18">
        <f t="shared" si="250"/>
        <v>-0.64011590876208446</v>
      </c>
      <c r="CP84" s="18">
        <f t="shared" si="251"/>
        <v>0.76345184735486793</v>
      </c>
      <c r="CR84" s="18">
        <f t="shared" si="252"/>
        <v>1.3200686267301753</v>
      </c>
      <c r="CS84" s="18">
        <f t="shared" si="253"/>
        <v>2.2915886882221237</v>
      </c>
      <c r="CT84" s="18">
        <f t="shared" si="254"/>
        <v>3.27756697703383</v>
      </c>
    </row>
    <row r="85" spans="1:98" x14ac:dyDescent="0.2">
      <c r="A85" t="str">
        <f t="shared" si="209"/>
        <v>22 Health professionals</v>
      </c>
      <c r="B85" s="18">
        <f t="shared" si="210"/>
        <v>7.3719274111790467</v>
      </c>
      <c r="C85" s="18">
        <f t="shared" si="210"/>
        <v>-10.802238212233107</v>
      </c>
      <c r="D85" s="18">
        <f t="shared" si="210"/>
        <v>4.2357653469737189</v>
      </c>
      <c r="E85" s="18">
        <f t="shared" si="210"/>
        <v>2.0501852181854296</v>
      </c>
      <c r="F85" s="18">
        <f t="shared" si="211"/>
        <v>1.8675785755262186</v>
      </c>
      <c r="H85" s="18">
        <f t="shared" si="212"/>
        <v>2.7735720550301712</v>
      </c>
      <c r="I85" s="18">
        <f t="shared" si="213"/>
        <v>3.5834190578194702</v>
      </c>
      <c r="J85" s="18">
        <f t="shared" si="214"/>
        <v>5.40686006740414</v>
      </c>
      <c r="L85" t="str">
        <f t="shared" si="255"/>
        <v>22 Health professionals</v>
      </c>
      <c r="M85" s="18">
        <f t="shared" si="215"/>
        <v>6.3507128745120101</v>
      </c>
      <c r="N85" s="18">
        <f t="shared" si="215"/>
        <v>-11.65712447146684</v>
      </c>
      <c r="O85" s="18">
        <f t="shared" si="215"/>
        <v>1.5918792938402815</v>
      </c>
      <c r="P85" s="18">
        <f t="shared" si="215"/>
        <v>0.79707264323494176</v>
      </c>
      <c r="Q85" s="18">
        <f t="shared" si="216"/>
        <v>0.21531734434732108</v>
      </c>
      <c r="S85" s="18">
        <f t="shared" si="217"/>
        <v>1.0613148700324482</v>
      </c>
      <c r="T85" s="18">
        <f t="shared" si="218"/>
        <v>3.2667122652195735</v>
      </c>
      <c r="U85" s="18">
        <f t="shared" si="219"/>
        <v>3.9623035981672272</v>
      </c>
      <c r="W85" t="str">
        <f t="shared" si="256"/>
        <v>22 Health professionals</v>
      </c>
      <c r="X85" s="18">
        <f t="shared" si="220"/>
        <v>9.084364809146539E-2</v>
      </c>
      <c r="Y85" s="18">
        <f t="shared" si="220"/>
        <v>12.277548014504847</v>
      </c>
      <c r="Z85" s="18">
        <f t="shared" si="220"/>
        <v>1.2926079882517483</v>
      </c>
      <c r="AA85" s="18">
        <f t="shared" si="220"/>
        <v>1.9798483031279401</v>
      </c>
      <c r="AB85" s="18">
        <f t="shared" si="221"/>
        <v>2.378280563273405</v>
      </c>
      <c r="AD85" s="18">
        <f t="shared" si="222"/>
        <v>1.7502516740466545</v>
      </c>
      <c r="AE85" s="18">
        <f t="shared" si="223"/>
        <v>3.4737710852756898</v>
      </c>
      <c r="AF85" s="18">
        <f t="shared" si="224"/>
        <v>4.6107161332808122</v>
      </c>
      <c r="AH85" t="str">
        <f t="shared" si="257"/>
        <v>22 Health professionals</v>
      </c>
      <c r="AI85" s="18">
        <f t="shared" si="225"/>
        <v>-9.8780665416967288</v>
      </c>
      <c r="AJ85" s="18">
        <f t="shared" si="225"/>
        <v>2.6510465034127018</v>
      </c>
      <c r="AK85" s="18">
        <f t="shared" si="225"/>
        <v>-12.250997142530551</v>
      </c>
      <c r="AL85" s="18">
        <f t="shared" si="225"/>
        <v>-11.275331210509322</v>
      </c>
      <c r="AM85" s="18">
        <f t="shared" si="226"/>
        <v>-10.77200434481378</v>
      </c>
      <c r="AO85" s="18">
        <f t="shared" si="227"/>
        <v>-11.601752631899199</v>
      </c>
      <c r="AP85" s="18">
        <f t="shared" si="228"/>
        <v>1.0753774819101336</v>
      </c>
      <c r="AQ85" s="18">
        <f t="shared" si="229"/>
        <v>-7.1000731214332813</v>
      </c>
      <c r="AS85" t="str">
        <f t="shared" si="258"/>
        <v>22 Health professionals</v>
      </c>
      <c r="AT85" s="18">
        <f t="shared" si="230"/>
        <v>0.14104191833632651</v>
      </c>
      <c r="AU85" s="18">
        <f t="shared" si="230"/>
        <v>26.23125787069678</v>
      </c>
      <c r="AV85" s="18">
        <f t="shared" si="230"/>
        <v>1.0346168418045698</v>
      </c>
      <c r="AW85" s="18">
        <f t="shared" si="230"/>
        <v>1.5244297203552248</v>
      </c>
      <c r="AX85" s="18">
        <f t="shared" si="231"/>
        <v>2.7605613833199039</v>
      </c>
      <c r="AZ85" s="18">
        <f t="shared" si="232"/>
        <v>1.3608954834440912</v>
      </c>
      <c r="BA85" s="18">
        <f t="shared" si="233"/>
        <v>3.0200142852034872</v>
      </c>
      <c r="BB85" s="18">
        <f t="shared" si="234"/>
        <v>3.9472508008463913</v>
      </c>
      <c r="BD85" t="str">
        <f t="shared" si="259"/>
        <v>22 Health professionals</v>
      </c>
      <c r="BE85" s="18">
        <f t="shared" si="235"/>
        <v>3.5222418017254231</v>
      </c>
      <c r="BF85" s="18">
        <f t="shared" si="235"/>
        <v>14.058935413990902</v>
      </c>
      <c r="BG85" s="18">
        <f t="shared" si="235"/>
        <v>1.5478845224480953</v>
      </c>
      <c r="BH85" s="18">
        <f t="shared" si="235"/>
        <v>1.4031212455813069</v>
      </c>
      <c r="BI85" s="18">
        <f t="shared" si="236"/>
        <v>2.196802783243057</v>
      </c>
      <c r="BK85" s="18">
        <f t="shared" si="237"/>
        <v>1.4513527266968751</v>
      </c>
      <c r="BL85" s="18">
        <f t="shared" si="238"/>
        <v>3.2863106402890585</v>
      </c>
      <c r="BM85" s="18">
        <f t="shared" si="239"/>
        <v>4.2443981571582023</v>
      </c>
      <c r="BO85" t="str">
        <f t="shared" si="260"/>
        <v>22 Health professionals</v>
      </c>
      <c r="BP85" s="18">
        <f t="shared" si="240"/>
        <v>1.5521725881583848</v>
      </c>
      <c r="BQ85" s="18">
        <f t="shared" si="240"/>
        <v>8.3996267908879041</v>
      </c>
      <c r="BR85" s="18">
        <f t="shared" si="240"/>
        <v>-1.2830882723943726</v>
      </c>
      <c r="BS85" s="18">
        <f t="shared" si="240"/>
        <v>-1.3636438797771544</v>
      </c>
      <c r="BT85" s="18">
        <f t="shared" si="241"/>
        <v>-0.75474846922795047</v>
      </c>
      <c r="BV85" s="18">
        <f t="shared" si="242"/>
        <v>-1.3367993172446191</v>
      </c>
      <c r="BW85" s="18">
        <f t="shared" si="243"/>
        <v>2.2431529419612906</v>
      </c>
      <c r="BX85" s="18">
        <f t="shared" si="244"/>
        <v>1.2900872999664248</v>
      </c>
      <c r="BZ85" t="str">
        <f t="shared" si="261"/>
        <v>22 Health professionals</v>
      </c>
      <c r="CA85" s="18">
        <f t="shared" si="245"/>
        <v>-2.3717027492933473</v>
      </c>
      <c r="CB85" s="18">
        <f t="shared" si="245"/>
        <v>-4.8694309367020683</v>
      </c>
      <c r="CC85" s="18">
        <f t="shared" si="245"/>
        <v>-3.1555143996062851</v>
      </c>
      <c r="CD85" s="18">
        <f t="shared" si="245"/>
        <v>-6.7657548421460767</v>
      </c>
      <c r="CE85" s="18">
        <f t="shared" si="246"/>
        <v>-5.5334460411611941</v>
      </c>
      <c r="CG85" s="18">
        <f t="shared" si="247"/>
        <v>-5.5775485609972808</v>
      </c>
      <c r="CH85" s="18">
        <f t="shared" si="248"/>
        <v>1.6671588211982113</v>
      </c>
      <c r="CI85" s="18">
        <f t="shared" si="249"/>
        <v>-2.3101891475925895</v>
      </c>
      <c r="CK85" t="str">
        <f t="shared" si="262"/>
        <v>22 Health professionals</v>
      </c>
      <c r="CL85" s="18">
        <f t="shared" si="250"/>
        <v>3.2926993221297218</v>
      </c>
      <c r="CM85" s="18">
        <f t="shared" si="250"/>
        <v>-11.660229465144401</v>
      </c>
      <c r="CN85" s="18">
        <f t="shared" si="250"/>
        <v>0.87287222415497467</v>
      </c>
      <c r="CO85" s="18">
        <f t="shared" si="250"/>
        <v>-0.38907310616707047</v>
      </c>
      <c r="CP85" s="18">
        <f t="shared" si="251"/>
        <v>-0.74414702475481542</v>
      </c>
      <c r="CR85" s="18">
        <f t="shared" si="252"/>
        <v>2.9811372552313031E-2</v>
      </c>
      <c r="CS85" s="18">
        <f t="shared" si="253"/>
        <v>2.2234869361470677</v>
      </c>
      <c r="CT85" s="18">
        <f t="shared" si="254"/>
        <v>2.2454112834794149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3.2834447866377792</v>
      </c>
      <c r="C86" s="18">
        <f t="shared" si="210"/>
        <v>-6.1057313308172763</v>
      </c>
      <c r="D86" s="18">
        <f t="shared" si="210"/>
        <v>3.0350325015979118</v>
      </c>
      <c r="E86" s="18">
        <f t="shared" si="210"/>
        <v>1.1499338388319069</v>
      </c>
      <c r="F86" s="18">
        <f t="shared" si="211"/>
        <v>1.2631026366305642</v>
      </c>
      <c r="H86" s="18">
        <f t="shared" si="212"/>
        <v>1.7744364278194702</v>
      </c>
      <c r="I86" s="18">
        <f t="shared" si="213"/>
        <v>3.2061424480246403</v>
      </c>
      <c r="J86" s="18">
        <f t="shared" si="214"/>
        <v>4.398613616290814</v>
      </c>
      <c r="L86" t="str">
        <f t="shared" si="255"/>
        <v>23 Teaching and other educational professionals</v>
      </c>
      <c r="M86" s="18">
        <f t="shared" si="215"/>
        <v>4.7508043027347568</v>
      </c>
      <c r="N86" s="18">
        <f t="shared" si="215"/>
        <v>-5.3434671185345728</v>
      </c>
      <c r="O86" s="18">
        <f t="shared" si="215"/>
        <v>2.7029746147158473</v>
      </c>
      <c r="P86" s="18">
        <f t="shared" si="215"/>
        <v>0.95818659400974671</v>
      </c>
      <c r="Q86" s="18">
        <f t="shared" si="216"/>
        <v>1.092181819127136</v>
      </c>
      <c r="S86" s="18">
        <f t="shared" si="217"/>
        <v>1.5364639676246572</v>
      </c>
      <c r="T86" s="18">
        <f t="shared" si="218"/>
        <v>3.2418067007178974</v>
      </c>
      <c r="U86" s="18">
        <f t="shared" si="219"/>
        <v>4.2639172244716139</v>
      </c>
      <c r="W86" t="str">
        <f t="shared" si="256"/>
        <v>23 Teaching and other educational professionals</v>
      </c>
      <c r="X86" s="18">
        <f t="shared" si="220"/>
        <v>-5.7908911191864032</v>
      </c>
      <c r="Y86" s="18">
        <f t="shared" si="220"/>
        <v>25.255082873963673</v>
      </c>
      <c r="Z86" s="18">
        <f t="shared" si="220"/>
        <v>-2.0790027143315903</v>
      </c>
      <c r="AA86" s="18">
        <f t="shared" si="220"/>
        <v>0.11425983336674772</v>
      </c>
      <c r="AB86" s="18">
        <f t="shared" si="221"/>
        <v>0.82561255408093448</v>
      </c>
      <c r="AD86" s="18">
        <f t="shared" si="222"/>
        <v>-0.62223241431064169</v>
      </c>
      <c r="AE86" s="18">
        <f t="shared" si="223"/>
        <v>2.4763305094201327</v>
      </c>
      <c r="AF86" s="18">
        <f t="shared" si="224"/>
        <v>2.040530058250245</v>
      </c>
      <c r="AH86" t="str">
        <f t="shared" si="257"/>
        <v>23 Teaching and other educational professionals</v>
      </c>
      <c r="AI86" s="18">
        <f t="shared" si="225"/>
        <v>-20.548087521516667</v>
      </c>
      <c r="AJ86" s="18">
        <f t="shared" si="225"/>
        <v>-2.4440759167325909</v>
      </c>
      <c r="AK86" s="18">
        <f t="shared" si="225"/>
        <v>-14.906303113960796</v>
      </c>
      <c r="AL86" s="18">
        <f t="shared" si="225"/>
        <v>7.5120532258288186E-2</v>
      </c>
      <c r="AM86" s="18">
        <f t="shared" si="226"/>
        <v>-5.0215420744055939</v>
      </c>
      <c r="AO86" s="18">
        <f t="shared" si="227"/>
        <v>-5.1909317407944799</v>
      </c>
      <c r="AP86" s="18">
        <f t="shared" si="228"/>
        <v>0.82644698753204793</v>
      </c>
      <c r="AQ86" s="18">
        <f t="shared" si="229"/>
        <v>-3.5561632228911733</v>
      </c>
      <c r="AS86" t="str">
        <f t="shared" si="258"/>
        <v>23 Teaching and other educational professionals</v>
      </c>
      <c r="AT86" s="18">
        <f t="shared" si="230"/>
        <v>-10.882595138226957</v>
      </c>
      <c r="AU86" s="18">
        <f t="shared" si="230"/>
        <v>12.807360849402238</v>
      </c>
      <c r="AV86" s="18">
        <f t="shared" si="230"/>
        <v>-4.8484157964182035</v>
      </c>
      <c r="AW86" s="18">
        <f t="shared" si="230"/>
        <v>-2.2761871651616694</v>
      </c>
      <c r="AX86" s="18">
        <f t="shared" si="231"/>
        <v>-2.2140747811496442</v>
      </c>
      <c r="AZ86" s="18">
        <f t="shared" si="232"/>
        <v>-3.1412314253626783</v>
      </c>
      <c r="BA86" s="18">
        <f t="shared" si="233"/>
        <v>1.7438581495777594</v>
      </c>
      <c r="BB86" s="18">
        <f t="shared" si="234"/>
        <v>-0.5860055707825107</v>
      </c>
      <c r="BD86" t="str">
        <f t="shared" si="259"/>
        <v>23 Teaching and other educational professionals</v>
      </c>
      <c r="BE86" s="18">
        <f t="shared" si="235"/>
        <v>-3.8491976378914883</v>
      </c>
      <c r="BF86" s="18">
        <f t="shared" si="235"/>
        <v>42.181797865514035</v>
      </c>
      <c r="BG86" s="18">
        <f t="shared" si="235"/>
        <v>-1.6334710666978336</v>
      </c>
      <c r="BH86" s="18">
        <f t="shared" si="235"/>
        <v>0.8178710193538663</v>
      </c>
      <c r="BI86" s="18">
        <f t="shared" si="236"/>
        <v>2.2182631383354856</v>
      </c>
      <c r="BK86" s="18">
        <f t="shared" si="237"/>
        <v>-5.9565334222133615E-3</v>
      </c>
      <c r="BL86" s="18">
        <f t="shared" si="238"/>
        <v>2.1438485572685462</v>
      </c>
      <c r="BM86" s="18">
        <f t="shared" si="239"/>
        <v>2.1394229468275183</v>
      </c>
      <c r="BO86" t="str">
        <f t="shared" si="260"/>
        <v>23 Teaching and other educational professionals</v>
      </c>
      <c r="BP86" s="18">
        <f t="shared" si="240"/>
        <v>-2.8735119319504121</v>
      </c>
      <c r="BQ86" s="18">
        <f t="shared" si="240"/>
        <v>25.007357369297601</v>
      </c>
      <c r="BR86" s="18">
        <f t="shared" si="240"/>
        <v>-3.1551156521879564</v>
      </c>
      <c r="BS86" s="18">
        <f t="shared" si="240"/>
        <v>-1.8079750747805767</v>
      </c>
      <c r="BT86" s="18">
        <f t="shared" si="241"/>
        <v>-0.74438776990206623</v>
      </c>
      <c r="BV86" s="18">
        <f t="shared" si="242"/>
        <v>-2.2590912892289206</v>
      </c>
      <c r="BW86" s="18">
        <f t="shared" si="243"/>
        <v>2.0740717603421777</v>
      </c>
      <c r="BX86" s="18">
        <f t="shared" si="244"/>
        <v>0.45469955797052819</v>
      </c>
      <c r="BZ86" t="str">
        <f t="shared" si="261"/>
        <v>23 Teaching and other educational professionals</v>
      </c>
      <c r="CA86" s="18">
        <f t="shared" si="245"/>
        <v>-1.6747645294100111</v>
      </c>
      <c r="CB86" s="18">
        <f t="shared" si="245"/>
        <v>2.321409463636015</v>
      </c>
      <c r="CC86" s="18">
        <f t="shared" si="245"/>
        <v>-2.4584623905576697</v>
      </c>
      <c r="CD86" s="18">
        <f t="shared" si="245"/>
        <v>-3.9589960483380371</v>
      </c>
      <c r="CE86" s="18">
        <f t="shared" si="246"/>
        <v>-3.1097473600571246</v>
      </c>
      <c r="CG86" s="18">
        <f t="shared" si="247"/>
        <v>-3.4614006921784735</v>
      </c>
      <c r="CH86" s="18">
        <f t="shared" si="248"/>
        <v>1.8631752215836572</v>
      </c>
      <c r="CI86" s="18">
        <f t="shared" si="249"/>
        <v>-0.63709069339332736</v>
      </c>
      <c r="CK86" t="str">
        <f t="shared" si="262"/>
        <v>23 Teaching and other educational professionals</v>
      </c>
      <c r="CL86" s="18">
        <f t="shared" si="250"/>
        <v>2.218633408883397</v>
      </c>
      <c r="CM86" s="18">
        <f t="shared" si="250"/>
        <v>-3.5987401012056219</v>
      </c>
      <c r="CN86" s="18">
        <f t="shared" si="250"/>
        <v>1.6546100039907419</v>
      </c>
      <c r="CO86" s="18">
        <f t="shared" si="250"/>
        <v>0.83108488124319368</v>
      </c>
      <c r="CP86" s="18">
        <f t="shared" si="251"/>
        <v>0.80426476996400265</v>
      </c>
      <c r="CR86" s="18">
        <f t="shared" si="252"/>
        <v>1.1048492906631679</v>
      </c>
      <c r="CS86" s="18">
        <f t="shared" si="253"/>
        <v>2.4000490451872691</v>
      </c>
      <c r="CT86" s="18">
        <f t="shared" si="254"/>
        <v>3.2105870652673563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9.6310082465672409</v>
      </c>
      <c r="C87" s="18">
        <f t="shared" si="210"/>
        <v>-7.3897132185044452</v>
      </c>
      <c r="D87" s="18">
        <f t="shared" si="210"/>
        <v>3.8507388811837906</v>
      </c>
      <c r="E87" s="18">
        <f t="shared" si="210"/>
        <v>2.9296909282042538</v>
      </c>
      <c r="F87" s="18">
        <f t="shared" si="211"/>
        <v>2.5373565274696253</v>
      </c>
      <c r="H87" s="18">
        <f t="shared" si="212"/>
        <v>3.2357956788227504</v>
      </c>
      <c r="I87" s="18">
        <f t="shared" si="213"/>
        <v>3.6716393476547982</v>
      </c>
      <c r="J87" s="18">
        <f t="shared" si="214"/>
        <v>5.8006777329480785</v>
      </c>
      <c r="L87" t="str">
        <f t="shared" si="255"/>
        <v>24 Business, media and public service professionals</v>
      </c>
      <c r="M87" s="18">
        <f t="shared" si="215"/>
        <v>8.2205793256384219</v>
      </c>
      <c r="N87" s="18">
        <f t="shared" si="215"/>
        <v>-7.3725288297528557</v>
      </c>
      <c r="O87" s="18">
        <f t="shared" si="215"/>
        <v>2.4606584017684785</v>
      </c>
      <c r="P87" s="18">
        <f t="shared" si="215"/>
        <v>1.6963164694360433</v>
      </c>
      <c r="Q87" s="18">
        <f t="shared" si="216"/>
        <v>1.3412155312097829</v>
      </c>
      <c r="S87" s="18">
        <f t="shared" si="217"/>
        <v>1.9504614614049176</v>
      </c>
      <c r="T87" s="18">
        <f t="shared" si="218"/>
        <v>3.3853388320711941</v>
      </c>
      <c r="U87" s="18">
        <f t="shared" si="219"/>
        <v>4.672715008770667</v>
      </c>
      <c r="W87" t="str">
        <f t="shared" si="256"/>
        <v>24 Business, media and public service professionals</v>
      </c>
      <c r="X87" s="18">
        <f t="shared" si="220"/>
        <v>-0.43222349193374754</v>
      </c>
      <c r="Y87" s="18">
        <f t="shared" si="220"/>
        <v>23.324907278608965</v>
      </c>
      <c r="Z87" s="18">
        <f t="shared" si="220"/>
        <v>0.78578715997899007</v>
      </c>
      <c r="AA87" s="18">
        <f t="shared" si="220"/>
        <v>1.7525706805811891</v>
      </c>
      <c r="AB87" s="18">
        <f t="shared" si="221"/>
        <v>2.6759718944563859</v>
      </c>
      <c r="AD87" s="18">
        <f t="shared" si="222"/>
        <v>1.429283449964025</v>
      </c>
      <c r="AE87" s="18">
        <f t="shared" si="223"/>
        <v>3.1202980863170859</v>
      </c>
      <c r="AF87" s="18">
        <f t="shared" si="224"/>
        <v>4.0833501530616934</v>
      </c>
      <c r="AH87" t="str">
        <f t="shared" si="257"/>
        <v>24 Business, media and public service professionals</v>
      </c>
      <c r="AI87" s="18">
        <f t="shared" si="225"/>
        <v>-4.539467852767376</v>
      </c>
      <c r="AJ87" s="18">
        <f t="shared" si="225"/>
        <v>19.188856247639418</v>
      </c>
      <c r="AK87" s="18">
        <f t="shared" si="225"/>
        <v>-2.634709534553048</v>
      </c>
      <c r="AL87" s="18">
        <f t="shared" si="225"/>
        <v>0.93584306349256963</v>
      </c>
      <c r="AM87" s="18">
        <f t="shared" si="226"/>
        <v>0.84849319997799544</v>
      </c>
      <c r="AO87" s="18">
        <f t="shared" si="227"/>
        <v>-0.26865766520400847</v>
      </c>
      <c r="AP87" s="18">
        <f t="shared" si="228"/>
        <v>2.0102417600585509</v>
      </c>
      <c r="AQ87" s="18">
        <f t="shared" si="229"/>
        <v>1.8079132628932681</v>
      </c>
      <c r="AS87" t="str">
        <f t="shared" si="258"/>
        <v>24 Business, media and public service professionals</v>
      </c>
      <c r="AT87" s="18">
        <f t="shared" si="230"/>
        <v>-2.5187368685652411</v>
      </c>
      <c r="AU87" s="18">
        <f t="shared" si="230"/>
        <v>18.917949016561387</v>
      </c>
      <c r="AV87" s="18">
        <f t="shared" si="230"/>
        <v>0.95740433954043525</v>
      </c>
      <c r="AW87" s="18">
        <f t="shared" si="230"/>
        <v>1.3956678664749589</v>
      </c>
      <c r="AX87" s="18">
        <f t="shared" si="231"/>
        <v>2.2723577843360543</v>
      </c>
      <c r="AZ87" s="18">
        <f t="shared" si="232"/>
        <v>1.249369038293624</v>
      </c>
      <c r="BA87" s="18">
        <f t="shared" si="233"/>
        <v>2.852138021322026</v>
      </c>
      <c r="BB87" s="18">
        <f t="shared" si="234"/>
        <v>3.7196118663983535</v>
      </c>
      <c r="BD87" t="str">
        <f t="shared" si="259"/>
        <v>24 Business, media and public service professionals</v>
      </c>
      <c r="BE87" s="18">
        <f t="shared" si="235"/>
        <v>1.0636275182541066</v>
      </c>
      <c r="BF87" s="18">
        <f t="shared" si="235"/>
        <v>34.174291831373502</v>
      </c>
      <c r="BG87" s="18">
        <f t="shared" si="235"/>
        <v>-1.4103143597303025</v>
      </c>
      <c r="BH87" s="18">
        <f t="shared" si="235"/>
        <v>1.0410792585490602</v>
      </c>
      <c r="BI87" s="18">
        <f t="shared" si="236"/>
        <v>2.0617252424907972</v>
      </c>
      <c r="BK87" s="18">
        <f t="shared" si="237"/>
        <v>0.21724927927881943</v>
      </c>
      <c r="BL87" s="18">
        <f t="shared" si="238"/>
        <v>2.3189535641394032</v>
      </c>
      <c r="BM87" s="18">
        <f t="shared" si="239"/>
        <v>2.4772532781728529</v>
      </c>
      <c r="BO87" t="str">
        <f t="shared" si="260"/>
        <v>24 Business, media and public service professionals</v>
      </c>
      <c r="BP87" s="18">
        <f t="shared" si="240"/>
        <v>-0.24099138584394719</v>
      </c>
      <c r="BQ87" s="18">
        <f t="shared" si="240"/>
        <v>16.02670023556918</v>
      </c>
      <c r="BR87" s="18">
        <f t="shared" si="240"/>
        <v>-1.0933294492730061</v>
      </c>
      <c r="BS87" s="18">
        <f t="shared" si="240"/>
        <v>-0.42975887444207661</v>
      </c>
      <c r="BT87" s="18">
        <f t="shared" si="241"/>
        <v>0.31683927059458217</v>
      </c>
      <c r="BV87" s="18">
        <f t="shared" si="242"/>
        <v>-0.65144225608652073</v>
      </c>
      <c r="BW87" s="18">
        <f t="shared" si="243"/>
        <v>2.1418046865758322</v>
      </c>
      <c r="BX87" s="18">
        <f t="shared" si="244"/>
        <v>1.6637207875483506</v>
      </c>
      <c r="BZ87" t="str">
        <f t="shared" si="261"/>
        <v>24 Business, media and public service professionals</v>
      </c>
      <c r="CA87" s="18">
        <f t="shared" si="245"/>
        <v>5.8336934404071172</v>
      </c>
      <c r="CB87" s="18">
        <f t="shared" si="245"/>
        <v>-8.4581858255628255</v>
      </c>
      <c r="CC87" s="18">
        <f t="shared" si="245"/>
        <v>-0.73995804345357019</v>
      </c>
      <c r="CD87" s="18">
        <f t="shared" si="245"/>
        <v>-4.6362261914561165</v>
      </c>
      <c r="CE87" s="18">
        <f t="shared" si="246"/>
        <v>-3.6819060251805813</v>
      </c>
      <c r="CG87" s="18">
        <f t="shared" si="247"/>
        <v>-3.3547669946298875</v>
      </c>
      <c r="CH87" s="18">
        <f t="shared" si="248"/>
        <v>1.8627867943567855</v>
      </c>
      <c r="CI87" s="18">
        <f t="shared" si="249"/>
        <v>-0.56622786172945139</v>
      </c>
      <c r="CK87" t="str">
        <f t="shared" si="262"/>
        <v>24 Business, media and public service professionals</v>
      </c>
      <c r="CL87" s="18">
        <f t="shared" si="250"/>
        <v>3.9465427359044458</v>
      </c>
      <c r="CM87" s="18">
        <f t="shared" si="250"/>
        <v>-6.857384673617628</v>
      </c>
      <c r="CN87" s="18">
        <f t="shared" si="250"/>
        <v>1.65284634129228</v>
      </c>
      <c r="CO87" s="18">
        <f t="shared" si="250"/>
        <v>1.1547719035599924</v>
      </c>
      <c r="CP87" s="18">
        <f t="shared" si="251"/>
        <v>0.78899589873353548</v>
      </c>
      <c r="CR87" s="18">
        <f t="shared" si="252"/>
        <v>1.3205249634286043</v>
      </c>
      <c r="CS87" s="18">
        <f t="shared" si="253"/>
        <v>2.4398044616223524</v>
      </c>
      <c r="CT87" s="18">
        <f t="shared" si="254"/>
        <v>3.4076744815962456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10.656873831948865</v>
      </c>
      <c r="C88" s="18">
        <f t="shared" si="210"/>
        <v>-12.766611077695412</v>
      </c>
      <c r="D88" s="18">
        <f t="shared" si="210"/>
        <v>3.5950235623792626</v>
      </c>
      <c r="E88" s="18">
        <f t="shared" si="210"/>
        <v>3.8481902270115942</v>
      </c>
      <c r="F88" s="18">
        <f t="shared" si="211"/>
        <v>2.6444350079975809</v>
      </c>
      <c r="H88" s="18">
        <f t="shared" si="212"/>
        <v>3.7637326698599649</v>
      </c>
      <c r="I88" s="18">
        <f t="shared" si="213"/>
        <v>3.5039301147329116</v>
      </c>
      <c r="J88" s="18">
        <f t="shared" si="214"/>
        <v>6.0595767232334063</v>
      </c>
      <c r="L88" t="str">
        <f t="shared" si="255"/>
        <v>31 Science, engineering and technology associate professionals</v>
      </c>
      <c r="M88" s="18">
        <f t="shared" si="215"/>
        <v>10.161283939773536</v>
      </c>
      <c r="N88" s="18">
        <f t="shared" si="215"/>
        <v>-9.0218977415195809</v>
      </c>
      <c r="O88" s="18">
        <f t="shared" si="215"/>
        <v>2.3752463233935206</v>
      </c>
      <c r="P88" s="18">
        <f t="shared" si="215"/>
        <v>3.1655880018117255</v>
      </c>
      <c r="Q88" s="18">
        <f t="shared" si="216"/>
        <v>2.1124662780375836</v>
      </c>
      <c r="S88" s="18">
        <f t="shared" si="217"/>
        <v>2.9014651497316857</v>
      </c>
      <c r="T88" s="18">
        <f t="shared" si="218"/>
        <v>3.1193305160877483</v>
      </c>
      <c r="U88" s="18">
        <f t="shared" si="219"/>
        <v>5.1404158717432091</v>
      </c>
      <c r="W88" t="str">
        <f t="shared" si="256"/>
        <v>31 Science, engineering and technology associate professionals</v>
      </c>
      <c r="X88" s="18">
        <f t="shared" si="220"/>
        <v>-1.3553733996722328</v>
      </c>
      <c r="Y88" s="18">
        <f t="shared" si="220"/>
        <v>10.803434150757173</v>
      </c>
      <c r="Z88" s="18">
        <f t="shared" si="220"/>
        <v>8.416429987130325E-2</v>
      </c>
      <c r="AA88" s="18">
        <f t="shared" si="220"/>
        <v>1.1011252576095254</v>
      </c>
      <c r="AB88" s="18">
        <f t="shared" si="221"/>
        <v>1.3610841008967922</v>
      </c>
      <c r="AD88" s="18">
        <f t="shared" si="222"/>
        <v>0.76099527084001473</v>
      </c>
      <c r="AE88" s="18">
        <f t="shared" si="223"/>
        <v>2.5805728952885021</v>
      </c>
      <c r="AF88" s="18">
        <f t="shared" si="224"/>
        <v>3.1221136988416553</v>
      </c>
      <c r="AH88" t="str">
        <f t="shared" si="257"/>
        <v>31 Science, engineering and technology associate professionals</v>
      </c>
      <c r="AI88" s="18">
        <f t="shared" si="225"/>
        <v>0.16290906636848845</v>
      </c>
      <c r="AJ88" s="18">
        <f t="shared" si="225"/>
        <v>15.073184541200213</v>
      </c>
      <c r="AK88" s="18">
        <f t="shared" si="225"/>
        <v>1.5224454857036385</v>
      </c>
      <c r="AL88" s="18">
        <f t="shared" si="225"/>
        <v>2.5589708809724776</v>
      </c>
      <c r="AM88" s="18">
        <f t="shared" si="226"/>
        <v>2.9722172369517796</v>
      </c>
      <c r="AO88" s="18">
        <f t="shared" si="227"/>
        <v>2.2122918608311837</v>
      </c>
      <c r="AP88" s="18">
        <f t="shared" si="228"/>
        <v>2.943979672892949</v>
      </c>
      <c r="AQ88" s="18">
        <f t="shared" si="229"/>
        <v>4.4946924108491215</v>
      </c>
      <c r="AS88" t="str">
        <f t="shared" si="258"/>
        <v>31 Science, engineering and technology associate professionals</v>
      </c>
      <c r="AT88" s="18">
        <f t="shared" si="230"/>
        <v>-3.962284409280814</v>
      </c>
      <c r="AU88" s="18">
        <f t="shared" si="230"/>
        <v>7.686470478438534</v>
      </c>
      <c r="AV88" s="18">
        <f t="shared" si="230"/>
        <v>-2.4059090673327566</v>
      </c>
      <c r="AW88" s="18">
        <f t="shared" si="230"/>
        <v>-0.34288520754467422</v>
      </c>
      <c r="AX88" s="18">
        <f t="shared" si="231"/>
        <v>-0.51156119142158341</v>
      </c>
      <c r="AZ88" s="18">
        <f t="shared" si="232"/>
        <v>-1.0353604002020345</v>
      </c>
      <c r="BA88" s="18">
        <f t="shared" si="233"/>
        <v>1.9404194406870356</v>
      </c>
      <c r="BB88" s="18">
        <f t="shared" si="234"/>
        <v>1.1640930844146746</v>
      </c>
      <c r="BD88" t="str">
        <f t="shared" si="259"/>
        <v>31 Science, engineering and technology associate professionals</v>
      </c>
      <c r="BE88" s="18">
        <f t="shared" si="235"/>
        <v>1.2904890766275434</v>
      </c>
      <c r="BF88" s="18">
        <f t="shared" si="235"/>
        <v>27.606852849691776</v>
      </c>
      <c r="BG88" s="18">
        <f t="shared" si="235"/>
        <v>-5.2763821370229174</v>
      </c>
      <c r="BH88" s="18">
        <f t="shared" si="235"/>
        <v>-1.1627758845334291</v>
      </c>
      <c r="BI88" s="18">
        <f t="shared" si="236"/>
        <v>-0.89725734754001474</v>
      </c>
      <c r="BK88" s="18">
        <f t="shared" si="237"/>
        <v>-2.5534535639590961</v>
      </c>
      <c r="BL88" s="18">
        <f t="shared" si="238"/>
        <v>1.50334939857939</v>
      </c>
      <c r="BM88" s="18">
        <f t="shared" si="239"/>
        <v>-0.48785901925774144</v>
      </c>
      <c r="BO88" t="str">
        <f t="shared" si="260"/>
        <v>31 Science, engineering and technology associate professionals</v>
      </c>
      <c r="BP88" s="18">
        <f t="shared" si="240"/>
        <v>1.6507724934342827</v>
      </c>
      <c r="BQ88" s="18">
        <f t="shared" si="240"/>
        <v>10.896496486731543</v>
      </c>
      <c r="BR88" s="18">
        <f t="shared" si="240"/>
        <v>-1.6366601997220509</v>
      </c>
      <c r="BS88" s="18">
        <f t="shared" si="240"/>
        <v>0.24562096179960857</v>
      </c>
      <c r="BT88" s="18">
        <f t="shared" si="241"/>
        <v>0.28446022942185678</v>
      </c>
      <c r="BV88" s="18">
        <f t="shared" si="242"/>
        <v>-0.38577457803102844</v>
      </c>
      <c r="BW88" s="18">
        <f t="shared" si="243"/>
        <v>1.8642679307319776</v>
      </c>
      <c r="BX88" s="18">
        <f t="shared" si="244"/>
        <v>1.5683665170851624</v>
      </c>
      <c r="BZ88" t="str">
        <f t="shared" si="261"/>
        <v>31 Science, engineering and technology associate professionals</v>
      </c>
      <c r="CA88" s="18">
        <f t="shared" si="245"/>
        <v>11.870098575921894</v>
      </c>
      <c r="CB88" s="18">
        <f t="shared" si="245"/>
        <v>-20.375296879813053</v>
      </c>
      <c r="CC88" s="18">
        <f t="shared" si="245"/>
        <v>-0.26659799783154137</v>
      </c>
      <c r="CD88" s="18">
        <f t="shared" si="245"/>
        <v>-1.7792838617559981</v>
      </c>
      <c r="CE88" s="18">
        <f t="shared" si="246"/>
        <v>-2.5952530812460184</v>
      </c>
      <c r="CG88" s="18">
        <f t="shared" si="247"/>
        <v>-1.2776218399704775</v>
      </c>
      <c r="CH88" s="18">
        <f t="shared" si="248"/>
        <v>1.8881178519971842</v>
      </c>
      <c r="CI88" s="18">
        <f t="shared" si="249"/>
        <v>0.92717855551023298</v>
      </c>
      <c r="CK88" t="str">
        <f t="shared" si="262"/>
        <v>31 Science, engineering and technology associate professionals</v>
      </c>
      <c r="CL88" s="18">
        <f t="shared" si="250"/>
        <v>5.116809116490062</v>
      </c>
      <c r="CM88" s="18">
        <f t="shared" si="250"/>
        <v>-6.3902789414913457</v>
      </c>
      <c r="CN88" s="18">
        <f t="shared" si="250"/>
        <v>0.40333616057295352</v>
      </c>
      <c r="CO88" s="18">
        <f t="shared" si="250"/>
        <v>0.86498803223928888</v>
      </c>
      <c r="CP88" s="18">
        <f t="shared" si="251"/>
        <v>0.25167329861661702</v>
      </c>
      <c r="CR88" s="18">
        <f t="shared" si="252"/>
        <v>0.71086870425243198</v>
      </c>
      <c r="CS88" s="18">
        <f t="shared" si="253"/>
        <v>2.2856712408890534</v>
      </c>
      <c r="CT88" s="18">
        <f t="shared" si="254"/>
        <v>2.8110104270041125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12.109094649662211</v>
      </c>
      <c r="C89" s="18">
        <f t="shared" si="210"/>
        <v>-29.055920156587124</v>
      </c>
      <c r="D89" s="18">
        <f t="shared" si="210"/>
        <v>13.009415707752403</v>
      </c>
      <c r="E89" s="18">
        <f t="shared" si="210"/>
        <v>3.1276672230378999</v>
      </c>
      <c r="F89" s="18">
        <f t="shared" si="211"/>
        <v>3.6668919226142682</v>
      </c>
      <c r="H89" s="18">
        <f t="shared" si="212"/>
        <v>6.3216413622631196</v>
      </c>
      <c r="I89" s="18">
        <f t="shared" si="213"/>
        <v>5.8084578623656569</v>
      </c>
      <c r="J89" s="18">
        <f t="shared" si="214"/>
        <v>9.3851672392305971</v>
      </c>
      <c r="L89" t="str">
        <f t="shared" si="255"/>
        <v>32 Health and social care associate professionals</v>
      </c>
      <c r="M89" s="18">
        <f t="shared" si="215"/>
        <v>7.480211640331369</v>
      </c>
      <c r="N89" s="18">
        <f t="shared" si="215"/>
        <v>-15.460424766944502</v>
      </c>
      <c r="O89" s="18">
        <f t="shared" si="215"/>
        <v>12.290445809270212</v>
      </c>
      <c r="P89" s="18">
        <f t="shared" si="215"/>
        <v>2.287804940355942</v>
      </c>
      <c r="Q89" s="18">
        <f t="shared" si="216"/>
        <v>4.0670616935748916</v>
      </c>
      <c r="S89" s="18">
        <f t="shared" si="217"/>
        <v>5.5188804255272172</v>
      </c>
      <c r="T89" s="18">
        <f t="shared" si="218"/>
        <v>5.4226744848785646</v>
      </c>
      <c r="U89" s="18">
        <f t="shared" si="219"/>
        <v>8.5989211284941867</v>
      </c>
      <c r="W89" t="str">
        <f t="shared" si="256"/>
        <v>32 Health and social care associate professionals</v>
      </c>
      <c r="X89" s="18">
        <f t="shared" si="220"/>
        <v>0.97541449067672925</v>
      </c>
      <c r="Y89" s="18">
        <f t="shared" si="220"/>
        <v>11.976028567395701</v>
      </c>
      <c r="Z89" s="18">
        <f t="shared" si="220"/>
        <v>12.404533609449109</v>
      </c>
      <c r="AA89" s="18">
        <f t="shared" si="220"/>
        <v>3.4819348663622574</v>
      </c>
      <c r="AB89" s="18">
        <f t="shared" si="221"/>
        <v>6.7162609334213696</v>
      </c>
      <c r="AD89" s="18">
        <f t="shared" si="222"/>
        <v>6.3745255970482972</v>
      </c>
      <c r="AE89" s="18">
        <f t="shared" si="223"/>
        <v>5.6318499142645528</v>
      </c>
      <c r="AF89" s="18">
        <f t="shared" si="224"/>
        <v>9.3108703947791138</v>
      </c>
      <c r="AH89" t="str">
        <f t="shared" si="257"/>
        <v>32 Health and social care associate professionals</v>
      </c>
      <c r="AI89" s="18">
        <f t="shared" si="225"/>
        <v>-7.3417182224110977</v>
      </c>
      <c r="AJ89" s="18">
        <f t="shared" si="225"/>
        <v>6.9751112655834335</v>
      </c>
      <c r="AK89" s="18">
        <f t="shared" si="225"/>
        <v>2.1610657564142821</v>
      </c>
      <c r="AL89" s="18">
        <f t="shared" si="225"/>
        <v>-5.4441041129631333</v>
      </c>
      <c r="AM89" s="18">
        <f t="shared" si="226"/>
        <v>-2.3803497253639394</v>
      </c>
      <c r="AO89" s="18">
        <f t="shared" si="227"/>
        <v>-2.974129580129492</v>
      </c>
      <c r="AP89" s="18">
        <f t="shared" si="228"/>
        <v>2.405690678216299</v>
      </c>
      <c r="AQ89" s="18">
        <f t="shared" si="229"/>
        <v>0.41585496271336897</v>
      </c>
      <c r="AS89" t="str">
        <f t="shared" si="258"/>
        <v>32 Health and social care associate professionals</v>
      </c>
      <c r="AT89" s="18">
        <f t="shared" si="230"/>
        <v>0.7468993644551114</v>
      </c>
      <c r="AU89" s="18">
        <f t="shared" si="230"/>
        <v>18.69924693076581</v>
      </c>
      <c r="AV89" s="18">
        <f t="shared" si="230"/>
        <v>8.0043243864386113</v>
      </c>
      <c r="AW89" s="18">
        <f t="shared" si="230"/>
        <v>1.8967834368911252</v>
      </c>
      <c r="AX89" s="18">
        <f t="shared" si="231"/>
        <v>4.7619689581902769</v>
      </c>
      <c r="AZ89" s="18">
        <f t="shared" si="232"/>
        <v>3.893257812665718</v>
      </c>
      <c r="BA89" s="18">
        <f t="shared" si="233"/>
        <v>4.2991665666451295</v>
      </c>
      <c r="BB89" s="18">
        <f t="shared" si="234"/>
        <v>6.722568202852397</v>
      </c>
      <c r="BD89" t="str">
        <f t="shared" si="259"/>
        <v>32 Health and social care associate professionals</v>
      </c>
      <c r="BE89" s="18">
        <f t="shared" si="235"/>
        <v>3.5441009238764032</v>
      </c>
      <c r="BF89" s="18">
        <f t="shared" si="235"/>
        <v>13.12841833908629</v>
      </c>
      <c r="BG89" s="18">
        <f t="shared" si="235"/>
        <v>11.303874296145167</v>
      </c>
      <c r="BH89" s="18">
        <f t="shared" si="235"/>
        <v>2.3268945192047807</v>
      </c>
      <c r="BI89" s="18">
        <f t="shared" si="236"/>
        <v>5.7124934083903067</v>
      </c>
      <c r="BK89" s="18">
        <f t="shared" si="237"/>
        <v>5.2357474256465864</v>
      </c>
      <c r="BL89" s="18">
        <f t="shared" si="238"/>
        <v>4.9631026522658495</v>
      </c>
      <c r="BM89" s="18">
        <f t="shared" si="239"/>
        <v>8.1034432261789533</v>
      </c>
      <c r="BO89" t="str">
        <f t="shared" si="260"/>
        <v>32 Health and social care associate professionals</v>
      </c>
      <c r="BP89" s="18">
        <f t="shared" si="240"/>
        <v>0.90155364899504598</v>
      </c>
      <c r="BQ89" s="18">
        <f t="shared" si="240"/>
        <v>6.4705322140240273</v>
      </c>
      <c r="BR89" s="18">
        <f t="shared" si="240"/>
        <v>7.1905885622542076</v>
      </c>
      <c r="BS89" s="18">
        <f t="shared" si="240"/>
        <v>-1.3344074003308282</v>
      </c>
      <c r="BT89" s="18">
        <f t="shared" si="241"/>
        <v>1.737104769733322</v>
      </c>
      <c r="BV89" s="18">
        <f t="shared" si="242"/>
        <v>1.4291309150176401</v>
      </c>
      <c r="BW89" s="18">
        <f t="shared" si="243"/>
        <v>3.4245233703916744</v>
      </c>
      <c r="BX89" s="18">
        <f t="shared" si="244"/>
        <v>4.3510582233813544</v>
      </c>
      <c r="BZ89" t="str">
        <f t="shared" si="261"/>
        <v>32 Health and social care associate professionals</v>
      </c>
      <c r="CA89" s="18">
        <f t="shared" si="245"/>
        <v>-4.9576778227404255</v>
      </c>
      <c r="CB89" s="18">
        <f t="shared" si="245"/>
        <v>-6.6530912274992087</v>
      </c>
      <c r="CC89" s="18">
        <f t="shared" si="245"/>
        <v>5.3256960769431982</v>
      </c>
      <c r="CD89" s="18">
        <f t="shared" si="245"/>
        <v>-5.7688295522619786</v>
      </c>
      <c r="CE89" s="18">
        <f t="shared" si="246"/>
        <v>-2.490968500023838</v>
      </c>
      <c r="CG89" s="18">
        <f t="shared" si="247"/>
        <v>-2.2069848804759706</v>
      </c>
      <c r="CH89" s="18">
        <f t="shared" si="248"/>
        <v>2.498761713490727</v>
      </c>
      <c r="CI89" s="18">
        <f t="shared" si="249"/>
        <v>1.0149467703043813</v>
      </c>
      <c r="CK89" t="str">
        <f t="shared" si="262"/>
        <v>32 Health and social care associate professionals</v>
      </c>
      <c r="CL89" s="18">
        <f t="shared" si="250"/>
        <v>0.38201638493569057</v>
      </c>
      <c r="CM89" s="18">
        <f t="shared" si="250"/>
        <v>-12.974693628700662</v>
      </c>
      <c r="CN89" s="18">
        <f t="shared" si="250"/>
        <v>9.4802526416244639</v>
      </c>
      <c r="CO89" s="18">
        <f t="shared" si="250"/>
        <v>0.82497383241570965</v>
      </c>
      <c r="CP89" s="18">
        <f t="shared" si="251"/>
        <v>2.5062523593816888</v>
      </c>
      <c r="CR89" s="18">
        <f t="shared" si="252"/>
        <v>3.631235438689373</v>
      </c>
      <c r="CS89" s="18">
        <f t="shared" si="253"/>
        <v>3.3166537700994203</v>
      </c>
      <c r="CT89" s="18">
        <f t="shared" si="254"/>
        <v>5.8279769103830148</v>
      </c>
    </row>
    <row r="90" spans="1:98" x14ac:dyDescent="0.2">
      <c r="A90" t="str">
        <f t="shared" si="209"/>
        <v>33 Protective service occupations</v>
      </c>
      <c r="B90" s="18">
        <f t="shared" si="210"/>
        <v>13.741539354284216</v>
      </c>
      <c r="C90" s="18">
        <f t="shared" si="210"/>
        <v>-20.455006554014155</v>
      </c>
      <c r="D90" s="18">
        <f t="shared" si="210"/>
        <v>1.9019830266606919</v>
      </c>
      <c r="E90" s="18">
        <f t="shared" si="210"/>
        <v>3.5416088393546374</v>
      </c>
      <c r="F90" s="18">
        <f t="shared" si="211"/>
        <v>1.3426356075589396</v>
      </c>
      <c r="H90" s="18">
        <f t="shared" si="212"/>
        <v>2.9921563421215769</v>
      </c>
      <c r="I90" s="18">
        <f t="shared" si="213"/>
        <v>2.7694369803634045</v>
      </c>
      <c r="J90" s="18">
        <f t="shared" si="214"/>
        <v>4.9450079862700225</v>
      </c>
      <c r="L90" t="str">
        <f t="shared" si="255"/>
        <v>33 Protective service occupations</v>
      </c>
      <c r="M90" s="18">
        <f t="shared" si="215"/>
        <v>13.129981470164154</v>
      </c>
      <c r="N90" s="18">
        <f t="shared" si="215"/>
        <v>-17.311601530684349</v>
      </c>
      <c r="O90" s="18">
        <f t="shared" si="215"/>
        <v>0.31768232537929819</v>
      </c>
      <c r="P90" s="18">
        <f t="shared" si="215"/>
        <v>4.0147204653976365</v>
      </c>
      <c r="Q90" s="18">
        <f t="shared" si="216"/>
        <v>1.3806346950884008</v>
      </c>
      <c r="S90" s="18">
        <f t="shared" si="217"/>
        <v>2.7674785009107694</v>
      </c>
      <c r="T90" s="18">
        <f t="shared" si="218"/>
        <v>2.38895087202593</v>
      </c>
      <c r="U90" s="18">
        <f t="shared" si="219"/>
        <v>4.4844812925465272</v>
      </c>
      <c r="W90" t="str">
        <f t="shared" si="256"/>
        <v>33 Protective service occupations</v>
      </c>
      <c r="X90" s="18">
        <f t="shared" si="220"/>
        <v>2.0979939167789619</v>
      </c>
      <c r="Y90" s="18">
        <f t="shared" si="220"/>
        <v>10.326395482902662</v>
      </c>
      <c r="Z90" s="18">
        <f t="shared" si="220"/>
        <v>-2.0539793216705959</v>
      </c>
      <c r="AA90" s="18">
        <f t="shared" si="220"/>
        <v>3.5224790844927911</v>
      </c>
      <c r="AB90" s="18">
        <f t="shared" si="221"/>
        <v>2.1521479480044015</v>
      </c>
      <c r="AD90" s="18">
        <f t="shared" si="222"/>
        <v>1.6292470178651097</v>
      </c>
      <c r="AE90" s="18">
        <f t="shared" si="223"/>
        <v>2.6128641849341161</v>
      </c>
      <c r="AF90" s="18">
        <f t="shared" si="224"/>
        <v>3.788299878263035</v>
      </c>
      <c r="AH90" t="str">
        <f t="shared" si="257"/>
        <v>33 Protective service occupations</v>
      </c>
      <c r="AI90" s="18">
        <f t="shared" si="225"/>
        <v>1.1815221830584477</v>
      </c>
      <c r="AJ90" s="18">
        <f t="shared" si="225"/>
        <v>10.138448565542181</v>
      </c>
      <c r="AK90" s="18">
        <f t="shared" si="225"/>
        <v>-2.0710551961952706</v>
      </c>
      <c r="AL90" s="18">
        <f t="shared" si="225"/>
        <v>2.6875338266544757</v>
      </c>
      <c r="AM90" s="18">
        <f t="shared" si="226"/>
        <v>1.6200660817558665</v>
      </c>
      <c r="AO90" s="18">
        <f t="shared" si="227"/>
        <v>1.0761848253302508</v>
      </c>
      <c r="AP90" s="18">
        <f t="shared" si="228"/>
        <v>2.2481988305957046</v>
      </c>
      <c r="AQ90" s="18">
        <f t="shared" si="229"/>
        <v>3.0528968615944008</v>
      </c>
      <c r="AS90" t="str">
        <f t="shared" si="258"/>
        <v>33 Protective service occupations</v>
      </c>
      <c r="AT90" s="18">
        <f t="shared" si="230"/>
        <v>-1.4426532062220887</v>
      </c>
      <c r="AU90" s="18">
        <f t="shared" si="230"/>
        <v>6.8154059051909854</v>
      </c>
      <c r="AV90" s="18">
        <f t="shared" si="230"/>
        <v>-5.1014212781839259</v>
      </c>
      <c r="AW90" s="18">
        <f t="shared" si="230"/>
        <v>1.5872251006390892</v>
      </c>
      <c r="AX90" s="18">
        <f t="shared" si="231"/>
        <v>-0.23970764536991318</v>
      </c>
      <c r="AZ90" s="18">
        <f t="shared" si="232"/>
        <v>-0.69312833983616873</v>
      </c>
      <c r="BA90" s="18">
        <f t="shared" si="233"/>
        <v>2.0803370636765628</v>
      </c>
      <c r="BB90" s="18">
        <f t="shared" si="234"/>
        <v>1.5676166938597191</v>
      </c>
      <c r="BD90" t="str">
        <f t="shared" si="259"/>
        <v>33 Protective service occupations</v>
      </c>
      <c r="BE90" s="18">
        <f t="shared" si="235"/>
        <v>-1.7342319331469902</v>
      </c>
      <c r="BF90" s="18">
        <f t="shared" si="235"/>
        <v>23.539988969754422</v>
      </c>
      <c r="BG90" s="18">
        <f t="shared" si="235"/>
        <v>-7.6454374478851612</v>
      </c>
      <c r="BH90" s="18">
        <f t="shared" si="235"/>
        <v>-1.1535628473587578</v>
      </c>
      <c r="BI90" s="18">
        <f t="shared" si="236"/>
        <v>-1.8716839599759116</v>
      </c>
      <c r="BK90" s="18">
        <f t="shared" si="237"/>
        <v>-3.3667027221992218</v>
      </c>
      <c r="BL90" s="18">
        <f t="shared" si="238"/>
        <v>1.0468977215042585</v>
      </c>
      <c r="BM90" s="18">
        <f t="shared" si="239"/>
        <v>-1.7498546444942531</v>
      </c>
      <c r="BO90" t="str">
        <f t="shared" si="260"/>
        <v>33 Protective service occupations</v>
      </c>
      <c r="BP90" s="18">
        <f t="shared" si="240"/>
        <v>0.49482837956942305</v>
      </c>
      <c r="BQ90" s="18">
        <f t="shared" si="240"/>
        <v>1.0067761220996285</v>
      </c>
      <c r="BR90" s="18">
        <f t="shared" si="240"/>
        <v>-5.0602564601006321</v>
      </c>
      <c r="BS90" s="18">
        <f t="shared" si="240"/>
        <v>-1.4559803706111429</v>
      </c>
      <c r="BT90" s="18">
        <f t="shared" si="241"/>
        <v>-2.4463901420513579</v>
      </c>
      <c r="BV90" s="18">
        <f t="shared" si="242"/>
        <v>-2.6723583163940412</v>
      </c>
      <c r="BW90" s="18">
        <f t="shared" si="243"/>
        <v>1.2984106302894149</v>
      </c>
      <c r="BX90" s="18">
        <f t="shared" si="244"/>
        <v>-0.85157195345857417</v>
      </c>
      <c r="BZ90" t="str">
        <f t="shared" si="261"/>
        <v>33 Protective service occupations</v>
      </c>
      <c r="CA90" s="18">
        <f t="shared" si="245"/>
        <v>5.8938796658016823</v>
      </c>
      <c r="CB90" s="18">
        <f t="shared" si="245"/>
        <v>-16.908009123555313</v>
      </c>
      <c r="CC90" s="18">
        <f t="shared" si="245"/>
        <v>-3.7280165297285284</v>
      </c>
      <c r="CD90" s="18">
        <f t="shared" si="245"/>
        <v>-4.4629522298123003</v>
      </c>
      <c r="CE90" s="18">
        <f t="shared" si="246"/>
        <v>-5.065611309994078</v>
      </c>
      <c r="CG90" s="18">
        <f t="shared" si="247"/>
        <v>-4.2185991725193661</v>
      </c>
      <c r="CH90" s="18">
        <f t="shared" si="248"/>
        <v>1.5803787576271766</v>
      </c>
      <c r="CI90" s="18">
        <f t="shared" si="249"/>
        <v>-1.5672717191193897</v>
      </c>
      <c r="CK90" t="str">
        <f t="shared" si="262"/>
        <v>33 Protective service occupations</v>
      </c>
      <c r="CL90" s="18">
        <f t="shared" si="250"/>
        <v>-2.5069405695093971</v>
      </c>
      <c r="CM90" s="18">
        <f t="shared" si="250"/>
        <v>-15.442746111905347</v>
      </c>
      <c r="CN90" s="18">
        <f t="shared" si="250"/>
        <v>-7.9013691728499929</v>
      </c>
      <c r="CO90" s="18">
        <f t="shared" si="250"/>
        <v>-1.2133772543974075</v>
      </c>
      <c r="CP90" s="18">
        <f t="shared" si="251"/>
        <v>-4.2888834517890047</v>
      </c>
      <c r="CR90" s="18">
        <f t="shared" si="252"/>
        <v>-3.4949996100023806</v>
      </c>
      <c r="CS90" s="18">
        <f t="shared" si="253"/>
        <v>0.99578251552370212</v>
      </c>
      <c r="CT90" s="18">
        <f t="shared" si="254"/>
        <v>-1.9283194476450327</v>
      </c>
    </row>
    <row r="91" spans="1:98" x14ac:dyDescent="0.2">
      <c r="A91" t="str">
        <f t="shared" si="209"/>
        <v>34 Culture, media and sports occupations</v>
      </c>
      <c r="B91" s="18">
        <f t="shared" si="210"/>
        <v>9.3673254101960701</v>
      </c>
      <c r="C91" s="18">
        <f t="shared" si="210"/>
        <v>3.0451994354745437</v>
      </c>
      <c r="D91" s="18">
        <f t="shared" si="210"/>
        <v>-0.74032960883740895</v>
      </c>
      <c r="E91" s="18">
        <f t="shared" si="210"/>
        <v>1.4621873349194736</v>
      </c>
      <c r="F91" s="18">
        <f t="shared" si="211"/>
        <v>0.86625167006559867</v>
      </c>
      <c r="H91" s="18">
        <f t="shared" si="212"/>
        <v>0.72263759871062927</v>
      </c>
      <c r="I91" s="18">
        <f t="shared" si="213"/>
        <v>3.2304167064318046</v>
      </c>
      <c r="J91" s="18">
        <f t="shared" si="214"/>
        <v>3.7022251862017574</v>
      </c>
      <c r="L91" t="str">
        <f t="shared" si="255"/>
        <v>34 Culture, media and sports occupations</v>
      </c>
      <c r="M91" s="18">
        <f t="shared" si="215"/>
        <v>5.7289015159102785</v>
      </c>
      <c r="N91" s="18">
        <f t="shared" si="215"/>
        <v>-16.743058490880081</v>
      </c>
      <c r="O91" s="18">
        <f t="shared" si="215"/>
        <v>-1.119503981363823</v>
      </c>
      <c r="P91" s="18">
        <f t="shared" si="215"/>
        <v>1.2549220522759974</v>
      </c>
      <c r="Q91" s="18">
        <f t="shared" si="216"/>
        <v>-0.71504531084223277</v>
      </c>
      <c r="S91" s="18">
        <f t="shared" si="217"/>
        <v>0.4571781327977531</v>
      </c>
      <c r="T91" s="18">
        <f t="shared" si="218"/>
        <v>3.1439178710265248</v>
      </c>
      <c r="U91" s="18">
        <f t="shared" si="219"/>
        <v>3.4438103029861278</v>
      </c>
      <c r="W91" t="str">
        <f t="shared" si="256"/>
        <v>34 Culture, media and sports occupations</v>
      </c>
      <c r="X91" s="18">
        <f t="shared" si="220"/>
        <v>-0.28976537547715786</v>
      </c>
      <c r="Y91" s="18">
        <f t="shared" si="220"/>
        <v>-2.555333541684357</v>
      </c>
      <c r="Z91" s="18">
        <f t="shared" si="220"/>
        <v>-2.2142051434911436</v>
      </c>
      <c r="AA91" s="18">
        <f t="shared" si="220"/>
        <v>1.2529856594275968</v>
      </c>
      <c r="AB91" s="18">
        <f t="shared" si="221"/>
        <v>-8.3213788251135234E-2</v>
      </c>
      <c r="AD91" s="18">
        <f t="shared" si="222"/>
        <v>8.3806723347734646E-2</v>
      </c>
      <c r="AE91" s="18">
        <f t="shared" si="223"/>
        <v>2.6565865909185193</v>
      </c>
      <c r="AF91" s="18">
        <f t="shared" si="224"/>
        <v>2.714755313361672</v>
      </c>
      <c r="AH91" t="str">
        <f t="shared" si="257"/>
        <v>34 Culture, media and sports occupations</v>
      </c>
      <c r="AI91" s="18">
        <f t="shared" si="225"/>
        <v>-3.6608419505174683</v>
      </c>
      <c r="AJ91" s="18">
        <f t="shared" si="225"/>
        <v>44.040307832912703</v>
      </c>
      <c r="AK91" s="18">
        <f t="shared" si="225"/>
        <v>-1.9286454446747592</v>
      </c>
      <c r="AL91" s="18">
        <f t="shared" si="225"/>
        <v>2.9986178923347095</v>
      </c>
      <c r="AM91" s="18">
        <f t="shared" si="226"/>
        <v>3.5814067771020142</v>
      </c>
      <c r="AO91" s="18">
        <f t="shared" si="227"/>
        <v>1.3292875949354466</v>
      </c>
      <c r="AP91" s="18">
        <f t="shared" si="228"/>
        <v>2.7911547093020905</v>
      </c>
      <c r="AQ91" s="18">
        <f t="shared" si="229"/>
        <v>3.7229614852874349</v>
      </c>
      <c r="AS91" t="str">
        <f t="shared" si="258"/>
        <v>34 Culture, media and sports occupations</v>
      </c>
      <c r="AT91" s="18">
        <f t="shared" si="230"/>
        <v>-1.6104025867024085</v>
      </c>
      <c r="AU91" s="18">
        <f t="shared" si="230"/>
        <v>3.6606641657570105</v>
      </c>
      <c r="AV91" s="18">
        <f t="shared" si="230"/>
        <v>-1.9050699938187199</v>
      </c>
      <c r="AW91" s="18">
        <f t="shared" si="230"/>
        <v>1.6803437244857555</v>
      </c>
      <c r="AX91" s="18">
        <f t="shared" si="231"/>
        <v>0.66733075794660479</v>
      </c>
      <c r="AZ91" s="18">
        <f t="shared" si="232"/>
        <v>0.47087648991590569</v>
      </c>
      <c r="BA91" s="18">
        <f t="shared" si="233"/>
        <v>2.631016374212547</v>
      </c>
      <c r="BB91" s="18">
        <f t="shared" si="234"/>
        <v>2.9618063498899616</v>
      </c>
      <c r="BD91" t="str">
        <f t="shared" si="259"/>
        <v>34 Culture, media and sports occupations</v>
      </c>
      <c r="BE91" s="18">
        <f t="shared" si="235"/>
        <v>0.67536041829112659</v>
      </c>
      <c r="BF91" s="18">
        <f t="shared" si="235"/>
        <v>2.4003516652108203</v>
      </c>
      <c r="BG91" s="18">
        <f t="shared" si="235"/>
        <v>-5.208259598130704</v>
      </c>
      <c r="BH91" s="18">
        <f t="shared" si="235"/>
        <v>1.4788226381576619</v>
      </c>
      <c r="BI91" s="18">
        <f t="shared" si="236"/>
        <v>-0.60391969785416055</v>
      </c>
      <c r="BK91" s="18">
        <f t="shared" si="237"/>
        <v>-0.80104154369393665</v>
      </c>
      <c r="BL91" s="18">
        <f t="shared" si="238"/>
        <v>1.9566624905249075</v>
      </c>
      <c r="BM91" s="18">
        <f t="shared" si="239"/>
        <v>1.3547882800302835</v>
      </c>
      <c r="BO91" t="str">
        <f t="shared" si="260"/>
        <v>34 Culture, media and sports occupations</v>
      </c>
      <c r="BP91" s="18">
        <f t="shared" si="240"/>
        <v>-3.3264063298605429</v>
      </c>
      <c r="BQ91" s="18">
        <f t="shared" si="240"/>
        <v>-20.918155832537</v>
      </c>
      <c r="BR91" s="18">
        <f t="shared" si="240"/>
        <v>-6.0696485945341827</v>
      </c>
      <c r="BS91" s="18">
        <f t="shared" si="240"/>
        <v>-4.4190657729648475</v>
      </c>
      <c r="BT91" s="18">
        <f t="shared" si="241"/>
        <v>-6.0571563438635678</v>
      </c>
      <c r="BV91" s="18">
        <f t="shared" si="242"/>
        <v>-4.9724578791079281</v>
      </c>
      <c r="BW91" s="18">
        <f t="shared" si="243"/>
        <v>1.5215572388727505</v>
      </c>
      <c r="BX91" s="18">
        <f t="shared" si="244"/>
        <v>-2.1704695262333651</v>
      </c>
      <c r="BZ91" t="str">
        <f t="shared" si="261"/>
        <v>34 Culture, media and sports occupations</v>
      </c>
      <c r="CA91" s="18">
        <f t="shared" si="245"/>
        <v>2.0536072142330664</v>
      </c>
      <c r="CB91" s="18">
        <f t="shared" si="245"/>
        <v>-24.305617727191255</v>
      </c>
      <c r="CC91" s="18">
        <f t="shared" si="245"/>
        <v>-8.2382020227941499</v>
      </c>
      <c r="CD91" s="18">
        <f t="shared" si="245"/>
        <v>-7.065731104418937</v>
      </c>
      <c r="CE91" s="18">
        <f t="shared" si="246"/>
        <v>-8.6132451924061613</v>
      </c>
      <c r="CG91" s="18">
        <f t="shared" si="247"/>
        <v>-7.4582099220811049</v>
      </c>
      <c r="CH91" s="18">
        <f t="shared" si="248"/>
        <v>1.1980916130192254</v>
      </c>
      <c r="CI91" s="18">
        <f t="shared" si="249"/>
        <v>-4.4115537583741098</v>
      </c>
      <c r="CK91" t="str">
        <f t="shared" si="262"/>
        <v>34 Culture, media and sports occupations</v>
      </c>
      <c r="CL91" s="18">
        <f t="shared" si="250"/>
        <v>6.4323352955505619</v>
      </c>
      <c r="CM91" s="18">
        <f t="shared" si="250"/>
        <v>-17.76809741807115</v>
      </c>
      <c r="CN91" s="18">
        <f t="shared" si="250"/>
        <v>-1.3513596005359951</v>
      </c>
      <c r="CO91" s="18">
        <f t="shared" si="250"/>
        <v>4.0668860022211595</v>
      </c>
      <c r="CP91" s="18">
        <f t="shared" si="251"/>
        <v>0.84719910500461459</v>
      </c>
      <c r="CR91" s="18">
        <f t="shared" si="252"/>
        <v>2.2285202013022865</v>
      </c>
      <c r="CS91" s="18">
        <f t="shared" si="253"/>
        <v>2.2251357647689485</v>
      </c>
      <c r="CT91" s="18">
        <f t="shared" si="254"/>
        <v>3.9303501821889686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8.2405993556008426</v>
      </c>
      <c r="C92" s="18">
        <f t="shared" si="210"/>
        <v>-18.446137298051703</v>
      </c>
      <c r="D92" s="18">
        <f t="shared" si="210"/>
        <v>3.5857222150603052</v>
      </c>
      <c r="E92" s="18">
        <f t="shared" si="210"/>
        <v>2.6673058711834896</v>
      </c>
      <c r="F92" s="18">
        <f t="shared" si="211"/>
        <v>1.4826046489180289</v>
      </c>
      <c r="H92" s="18">
        <f t="shared" si="212"/>
        <v>2.9725363015444373</v>
      </c>
      <c r="I92" s="18">
        <f t="shared" si="213"/>
        <v>3.490424080836485</v>
      </c>
      <c r="J92" s="18">
        <f t="shared" si="214"/>
        <v>5.4756915848396703</v>
      </c>
      <c r="L92" t="str">
        <f t="shared" si="255"/>
        <v>35 Business and public service associate professionals</v>
      </c>
      <c r="M92" s="18">
        <f t="shared" si="215"/>
        <v>8.2065860137888968</v>
      </c>
      <c r="N92" s="18">
        <f t="shared" si="215"/>
        <v>-14.560021808167056</v>
      </c>
      <c r="O92" s="18">
        <f t="shared" si="215"/>
        <v>2.4400376309074545</v>
      </c>
      <c r="P92" s="18">
        <f t="shared" si="215"/>
        <v>1.7368064180579568</v>
      </c>
      <c r="Q92" s="18">
        <f t="shared" si="216"/>
        <v>0.84965664144938113</v>
      </c>
      <c r="S92" s="18">
        <f t="shared" si="217"/>
        <v>1.9706787850479079</v>
      </c>
      <c r="T92" s="18">
        <f t="shared" si="218"/>
        <v>3.3812396093369612</v>
      </c>
      <c r="U92" s="18">
        <f t="shared" si="219"/>
        <v>4.6832606981705327</v>
      </c>
      <c r="W92" t="str">
        <f t="shared" si="256"/>
        <v>35 Business and public service associate professionals</v>
      </c>
      <c r="X92" s="18">
        <f t="shared" si="220"/>
        <v>-0.81185327780959327</v>
      </c>
      <c r="Y92" s="18">
        <f t="shared" si="220"/>
        <v>8.8169978220288705</v>
      </c>
      <c r="Z92" s="18">
        <f t="shared" si="220"/>
        <v>0.86772919551554306</v>
      </c>
      <c r="AA92" s="18">
        <f t="shared" si="220"/>
        <v>1.338430533885937</v>
      </c>
      <c r="AB92" s="18">
        <f t="shared" si="221"/>
        <v>1.642416380191758</v>
      </c>
      <c r="AD92" s="18">
        <f t="shared" si="222"/>
        <v>1.1812865328484801</v>
      </c>
      <c r="AE92" s="18">
        <f t="shared" si="223"/>
        <v>3.0469009274154413</v>
      </c>
      <c r="AF92" s="18">
        <f t="shared" si="224"/>
        <v>3.8456513794126401</v>
      </c>
      <c r="AH92" t="str">
        <f t="shared" si="257"/>
        <v>35 Business and public service associate professionals</v>
      </c>
      <c r="AI92" s="18">
        <f t="shared" si="225"/>
        <v>-1.3173767930651947</v>
      </c>
      <c r="AJ92" s="18">
        <f t="shared" si="225"/>
        <v>12.945005211550352</v>
      </c>
      <c r="AK92" s="18">
        <f t="shared" si="225"/>
        <v>0.57537297805774212</v>
      </c>
      <c r="AL92" s="18">
        <f t="shared" si="225"/>
        <v>1.438819849473405</v>
      </c>
      <c r="AM92" s="18">
        <f t="shared" si="226"/>
        <v>1.8498627305995941</v>
      </c>
      <c r="AO92" s="18">
        <f t="shared" si="227"/>
        <v>1.1501837133526482</v>
      </c>
      <c r="AP92" s="18">
        <f t="shared" si="228"/>
        <v>2.8718684649575943</v>
      </c>
      <c r="AQ92" s="18">
        <f t="shared" si="229"/>
        <v>3.6666955708946292</v>
      </c>
      <c r="AS92" t="str">
        <f t="shared" si="258"/>
        <v>35 Business and public service associate professionals</v>
      </c>
      <c r="AT92" s="18">
        <f t="shared" si="230"/>
        <v>-1.7398306645847295</v>
      </c>
      <c r="AU92" s="18">
        <f t="shared" si="230"/>
        <v>12.631626899588412</v>
      </c>
      <c r="AV92" s="18">
        <f t="shared" si="230"/>
        <v>0.72672225479302188</v>
      </c>
      <c r="AW92" s="18">
        <f t="shared" si="230"/>
        <v>1.5871351883493201</v>
      </c>
      <c r="AX92" s="18">
        <f t="shared" si="231"/>
        <v>1.9731153190330364</v>
      </c>
      <c r="AZ92" s="18">
        <f t="shared" si="232"/>
        <v>1.2995173296425078</v>
      </c>
      <c r="BA92" s="18">
        <f t="shared" si="233"/>
        <v>2.895079460533867</v>
      </c>
      <c r="BB92" s="18">
        <f t="shared" si="234"/>
        <v>3.7934413723310634</v>
      </c>
      <c r="BD92" t="str">
        <f t="shared" si="259"/>
        <v>35 Business and public service associate professionals</v>
      </c>
      <c r="BE92" s="18">
        <f t="shared" si="235"/>
        <v>-0.57921002312759651</v>
      </c>
      <c r="BF92" s="18">
        <f t="shared" si="235"/>
        <v>21.44203839065073</v>
      </c>
      <c r="BG92" s="18">
        <f t="shared" si="235"/>
        <v>-1.8214536097419298</v>
      </c>
      <c r="BH92" s="18">
        <f t="shared" si="235"/>
        <v>0.31416285479031192</v>
      </c>
      <c r="BI92" s="18">
        <f t="shared" si="236"/>
        <v>0.83926245699252888</v>
      </c>
      <c r="BK92" s="18">
        <f t="shared" si="237"/>
        <v>-0.40282165940155323</v>
      </c>
      <c r="BL92" s="18">
        <f t="shared" si="238"/>
        <v>2.2498381715183591</v>
      </c>
      <c r="BM92" s="18">
        <f t="shared" si="239"/>
        <v>1.957213669986424</v>
      </c>
      <c r="BO92" t="str">
        <f t="shared" si="260"/>
        <v>35 Business and public service associate professionals</v>
      </c>
      <c r="BP92" s="18">
        <f t="shared" si="240"/>
        <v>-0.92418770451355714</v>
      </c>
      <c r="BQ92" s="18">
        <f t="shared" si="240"/>
        <v>6.9362134723791158</v>
      </c>
      <c r="BR92" s="18">
        <f t="shared" si="240"/>
        <v>-1.5084455327347479</v>
      </c>
      <c r="BS92" s="18">
        <f t="shared" si="240"/>
        <v>-0.64744319316165644</v>
      </c>
      <c r="BT92" s="18">
        <f t="shared" si="241"/>
        <v>-0.46074404965705806</v>
      </c>
      <c r="BV92" s="18">
        <f t="shared" si="242"/>
        <v>-0.93527704994521565</v>
      </c>
      <c r="BW92" s="18">
        <f t="shared" si="243"/>
        <v>2.0048942483295029</v>
      </c>
      <c r="BX92" s="18">
        <f t="shared" si="244"/>
        <v>1.3088067575237172</v>
      </c>
      <c r="BZ92" t="str">
        <f t="shared" si="261"/>
        <v>35 Business and public service associate professionals</v>
      </c>
      <c r="CA92" s="18">
        <f t="shared" si="245"/>
        <v>3.1773688280238854</v>
      </c>
      <c r="CB92" s="18">
        <f t="shared" si="245"/>
        <v>-15.651213905600947</v>
      </c>
      <c r="CC92" s="18">
        <f t="shared" si="245"/>
        <v>-2.434603595775986</v>
      </c>
      <c r="CD92" s="18">
        <f t="shared" si="245"/>
        <v>-4.928650888904329</v>
      </c>
      <c r="CE92" s="18">
        <f t="shared" si="246"/>
        <v>-4.8703487726553973</v>
      </c>
      <c r="CG92" s="18">
        <f t="shared" si="247"/>
        <v>-4.1044673714559554</v>
      </c>
      <c r="CH92" s="18">
        <f t="shared" si="248"/>
        <v>1.6253239952477072</v>
      </c>
      <c r="CI92" s="18">
        <f t="shared" si="249"/>
        <v>-1.4202417227610731</v>
      </c>
      <c r="CK92" t="str">
        <f t="shared" si="262"/>
        <v>35 Business and public service associate professionals</v>
      </c>
      <c r="CL92" s="18">
        <f t="shared" si="250"/>
        <v>0.42291568801904322</v>
      </c>
      <c r="CM92" s="18">
        <f t="shared" si="250"/>
        <v>-21.520264268664292</v>
      </c>
      <c r="CN92" s="18">
        <f t="shared" si="250"/>
        <v>-1.5938490839292219</v>
      </c>
      <c r="CO92" s="18">
        <f t="shared" si="250"/>
        <v>0.24510690936512258</v>
      </c>
      <c r="CP92" s="18">
        <f t="shared" si="251"/>
        <v>-1.8463878016575119</v>
      </c>
      <c r="CR92" s="18">
        <f t="shared" si="252"/>
        <v>-0.37166541887294624</v>
      </c>
      <c r="CS92" s="18">
        <f t="shared" si="253"/>
        <v>1.9725240008613198</v>
      </c>
      <c r="CT92" s="18">
        <f t="shared" si="254"/>
        <v>1.6916718716093015</v>
      </c>
    </row>
    <row r="93" spans="1:98" x14ac:dyDescent="0.2">
      <c r="A93" t="str">
        <f t="shared" si="209"/>
        <v>41 Administrative occupations</v>
      </c>
      <c r="B93" s="18">
        <f t="shared" si="210"/>
        <v>5.2216139143928197</v>
      </c>
      <c r="C93" s="18">
        <f t="shared" si="210"/>
        <v>-16.598464836590686</v>
      </c>
      <c r="D93" s="18">
        <f t="shared" si="210"/>
        <v>3.8581000526417331</v>
      </c>
      <c r="E93" s="18">
        <f t="shared" si="210"/>
        <v>2.2056476578440787</v>
      </c>
      <c r="F93" s="18">
        <f t="shared" si="211"/>
        <v>1.4221478820705347</v>
      </c>
      <c r="H93" s="18">
        <f t="shared" si="212"/>
        <v>2.7535229789196203</v>
      </c>
      <c r="I93" s="18">
        <f t="shared" si="213"/>
        <v>3.6711517131940319</v>
      </c>
      <c r="J93" s="18">
        <f t="shared" si="214"/>
        <v>5.4617349098701418</v>
      </c>
      <c r="L93" t="str">
        <f t="shared" si="255"/>
        <v>41 Administrative occupations</v>
      </c>
      <c r="M93" s="18">
        <f t="shared" si="215"/>
        <v>6.4077631553806524</v>
      </c>
      <c r="N93" s="18">
        <f t="shared" si="215"/>
        <v>-16.19936744762721</v>
      </c>
      <c r="O93" s="18">
        <f t="shared" si="215"/>
        <v>4.5248313930500439</v>
      </c>
      <c r="P93" s="18">
        <f t="shared" si="215"/>
        <v>2.0025663578095765</v>
      </c>
      <c r="Q93" s="18">
        <f t="shared" si="216"/>
        <v>1.5292034305329771</v>
      </c>
      <c r="S93" s="18">
        <f t="shared" si="217"/>
        <v>2.8364851139005554</v>
      </c>
      <c r="T93" s="18">
        <f t="shared" si="218"/>
        <v>3.9283289245331199</v>
      </c>
      <c r="U93" s="18">
        <f t="shared" si="219"/>
        <v>5.7210938182922444</v>
      </c>
      <c r="W93" t="str">
        <f t="shared" si="256"/>
        <v>41 Administrative occupations</v>
      </c>
      <c r="X93" s="18">
        <f t="shared" si="220"/>
        <v>-1.2690856330726641</v>
      </c>
      <c r="Y93" s="18">
        <f t="shared" si="220"/>
        <v>11.258430686559784</v>
      </c>
      <c r="Z93" s="18">
        <f t="shared" si="220"/>
        <v>3.3702359443425145</v>
      </c>
      <c r="AA93" s="18">
        <f t="shared" si="220"/>
        <v>2.0226036946703552</v>
      </c>
      <c r="AB93" s="18">
        <f t="shared" si="221"/>
        <v>2.9982049785495679</v>
      </c>
      <c r="AD93" s="18">
        <f t="shared" si="222"/>
        <v>2.4698509346710917</v>
      </c>
      <c r="AE93" s="18">
        <f t="shared" si="223"/>
        <v>3.7259422164051204</v>
      </c>
      <c r="AF93" s="18">
        <f t="shared" si="224"/>
        <v>5.3101741568004623</v>
      </c>
      <c r="AH93" t="str">
        <f t="shared" si="257"/>
        <v>41 Administrative occupations</v>
      </c>
      <c r="AI93" s="18">
        <f t="shared" si="225"/>
        <v>0.11042058319514769</v>
      </c>
      <c r="AJ93" s="18">
        <f t="shared" si="225"/>
        <v>11.083272014658441</v>
      </c>
      <c r="AK93" s="18">
        <f t="shared" si="225"/>
        <v>2.1413299808383135</v>
      </c>
      <c r="AL93" s="18">
        <f t="shared" si="225"/>
        <v>1.8984024947666045</v>
      </c>
      <c r="AM93" s="18">
        <f t="shared" si="226"/>
        <v>2.5257895646375594</v>
      </c>
      <c r="AO93" s="18">
        <f t="shared" si="227"/>
        <v>1.979314059308801</v>
      </c>
      <c r="AP93" s="18">
        <f t="shared" si="228"/>
        <v>3.6580602700485798</v>
      </c>
      <c r="AQ93" s="18">
        <f t="shared" si="229"/>
        <v>4.9221238676988355</v>
      </c>
      <c r="AS93" t="str">
        <f t="shared" si="258"/>
        <v>41 Administrative occupations</v>
      </c>
      <c r="AT93" s="18">
        <f t="shared" si="230"/>
        <v>-1.3122663867942697</v>
      </c>
      <c r="AU93" s="18">
        <f t="shared" si="230"/>
        <v>13.316367381023708</v>
      </c>
      <c r="AV93" s="18">
        <f t="shared" si="230"/>
        <v>1.7607470819576587</v>
      </c>
      <c r="AW93" s="18">
        <f t="shared" si="230"/>
        <v>1.7727924539066908</v>
      </c>
      <c r="AX93" s="18">
        <f t="shared" si="231"/>
        <v>2.4547119506141746</v>
      </c>
      <c r="AZ93" s="18">
        <f t="shared" si="232"/>
        <v>1.7687771715092282</v>
      </c>
      <c r="BA93" s="18">
        <f t="shared" si="233"/>
        <v>3.4778642480368882</v>
      </c>
      <c r="BB93" s="18">
        <f t="shared" si="234"/>
        <v>4.626794419414515</v>
      </c>
      <c r="BD93" t="str">
        <f t="shared" si="259"/>
        <v>41 Administrative occupations</v>
      </c>
      <c r="BE93" s="18">
        <f t="shared" si="235"/>
        <v>-1.6780251077506692</v>
      </c>
      <c r="BF93" s="18">
        <f t="shared" si="235"/>
        <v>13.702896522998209</v>
      </c>
      <c r="BG93" s="18">
        <f t="shared" si="235"/>
        <v>-0.10371872660035475</v>
      </c>
      <c r="BH93" s="18">
        <f t="shared" si="235"/>
        <v>-0.55382786825144414</v>
      </c>
      <c r="BI93" s="18">
        <f t="shared" si="236"/>
        <v>0.42397966078837612</v>
      </c>
      <c r="BK93" s="18">
        <f t="shared" si="237"/>
        <v>-0.4040172830314992</v>
      </c>
      <c r="BL93" s="18">
        <f t="shared" si="238"/>
        <v>2.6151709469959483</v>
      </c>
      <c r="BM93" s="18">
        <f t="shared" si="239"/>
        <v>2.3362758826984686</v>
      </c>
      <c r="BO93" t="str">
        <f t="shared" si="260"/>
        <v>41 Administrative occupations</v>
      </c>
      <c r="BP93" s="18">
        <f t="shared" si="240"/>
        <v>-2.7634980346960214</v>
      </c>
      <c r="BQ93" s="18">
        <f t="shared" si="240"/>
        <v>3.8856867139914986</v>
      </c>
      <c r="BR93" s="18">
        <f t="shared" si="240"/>
        <v>-1.4275999227722158</v>
      </c>
      <c r="BS93" s="18">
        <f t="shared" si="240"/>
        <v>-2.6047546745751049</v>
      </c>
      <c r="BT93" s="18">
        <f t="shared" si="241"/>
        <v>-1.8434307630880498</v>
      </c>
      <c r="BV93" s="18">
        <f t="shared" si="242"/>
        <v>-2.2139400634624828</v>
      </c>
      <c r="BW93" s="18">
        <f t="shared" si="243"/>
        <v>2.0489449652752789</v>
      </c>
      <c r="BX93" s="18">
        <f t="shared" si="244"/>
        <v>0.4541934799684455</v>
      </c>
      <c r="BZ93" t="str">
        <f t="shared" si="261"/>
        <v>41 Administrative occupations</v>
      </c>
      <c r="CA93" s="18">
        <f t="shared" si="245"/>
        <v>-6.0069176995980245</v>
      </c>
      <c r="CB93" s="18">
        <f t="shared" si="245"/>
        <v>-9.994484368677913</v>
      </c>
      <c r="CC93" s="18">
        <f t="shared" si="245"/>
        <v>-5.1399489511486429</v>
      </c>
      <c r="CD93" s="18">
        <f t="shared" si="245"/>
        <v>-9.785530911589813</v>
      </c>
      <c r="CE93" s="18">
        <f t="shared" si="246"/>
        <v>-8.3720454082198525</v>
      </c>
      <c r="CG93" s="18">
        <f t="shared" si="247"/>
        <v>-8.2628487317152004</v>
      </c>
      <c r="CH93" s="18">
        <f t="shared" si="248"/>
        <v>1.3387820492955615</v>
      </c>
      <c r="CI93" s="18">
        <f t="shared" si="249"/>
        <v>-4.5792280723570444</v>
      </c>
      <c r="CK93" t="str">
        <f t="shared" si="262"/>
        <v>41 Administrative occupations</v>
      </c>
      <c r="CL93" s="18">
        <f t="shared" si="250"/>
        <v>-5.366613617769211</v>
      </c>
      <c r="CM93" s="18">
        <f t="shared" si="250"/>
        <v>-20.73094480632388</v>
      </c>
      <c r="CN93" s="18">
        <f t="shared" si="250"/>
        <v>0.36009597653752223</v>
      </c>
      <c r="CO93" s="18">
        <f t="shared" si="250"/>
        <v>-1.1579368059885131</v>
      </c>
      <c r="CP93" s="18">
        <f t="shared" si="251"/>
        <v>-2.046391353827437</v>
      </c>
      <c r="CR93" s="18">
        <f t="shared" si="252"/>
        <v>-0.65449446614399553</v>
      </c>
      <c r="CS93" s="18">
        <f t="shared" si="253"/>
        <v>2.003496150728945</v>
      </c>
      <c r="CT93" s="18">
        <f t="shared" si="254"/>
        <v>1.5136637922915419</v>
      </c>
    </row>
    <row r="94" spans="1:98" x14ac:dyDescent="0.2">
      <c r="A94" t="str">
        <f t="shared" si="209"/>
        <v>42 Secretarial and related occupations</v>
      </c>
      <c r="B94" s="18">
        <f t="shared" si="210"/>
        <v>7.0027056700165513</v>
      </c>
      <c r="C94" s="18">
        <f t="shared" si="210"/>
        <v>-11.530431339540536</v>
      </c>
      <c r="D94" s="18">
        <f t="shared" si="210"/>
        <v>7.9637314119124225</v>
      </c>
      <c r="E94" s="18">
        <f t="shared" si="210"/>
        <v>3.963353023802374</v>
      </c>
      <c r="F94" s="18">
        <f t="shared" si="211"/>
        <v>4.141572833205065</v>
      </c>
      <c r="H94" s="18">
        <f t="shared" si="212"/>
        <v>5.2800657044334454</v>
      </c>
      <c r="I94" s="18">
        <f t="shared" si="213"/>
        <v>5.1660710515724961</v>
      </c>
      <c r="J94" s="18">
        <f t="shared" si="214"/>
        <v>8.2683458934509346</v>
      </c>
      <c r="L94" t="str">
        <f t="shared" si="255"/>
        <v>42 Secretarial and related occupations</v>
      </c>
      <c r="M94" s="18">
        <f t="shared" si="215"/>
        <v>4.7025598830991111</v>
      </c>
      <c r="N94" s="18">
        <f t="shared" si="215"/>
        <v>-16.944902204832424</v>
      </c>
      <c r="O94" s="18">
        <f t="shared" si="215"/>
        <v>5.4267839743572521</v>
      </c>
      <c r="P94" s="18">
        <f t="shared" si="215"/>
        <v>1.1872896298422697</v>
      </c>
      <c r="Q94" s="18">
        <f t="shared" si="216"/>
        <v>1.2363071861978936</v>
      </c>
      <c r="S94" s="18">
        <f t="shared" si="217"/>
        <v>2.5811653219192765</v>
      </c>
      <c r="T94" s="18">
        <f t="shared" si="218"/>
        <v>4.2702263538883845</v>
      </c>
      <c r="U94" s="18">
        <f t="shared" si="219"/>
        <v>5.8253995954650417</v>
      </c>
      <c r="W94" t="str">
        <f t="shared" si="256"/>
        <v>42 Secretarial and related occupations</v>
      </c>
      <c r="X94" s="18">
        <f t="shared" si="220"/>
        <v>-0.55329376450856671</v>
      </c>
      <c r="Y94" s="18">
        <f t="shared" si="220"/>
        <v>9.6672402788182019</v>
      </c>
      <c r="Z94" s="18">
        <f t="shared" si="220"/>
        <v>4.4419201954813081</v>
      </c>
      <c r="AA94" s="18">
        <f t="shared" si="220"/>
        <v>5.2937265657602595</v>
      </c>
      <c r="AB94" s="18">
        <f t="shared" si="221"/>
        <v>5.2942747231171872</v>
      </c>
      <c r="AD94" s="18">
        <f t="shared" si="222"/>
        <v>5.0090219877742648</v>
      </c>
      <c r="AE94" s="18">
        <f t="shared" si="223"/>
        <v>4.3795962723637061</v>
      </c>
      <c r="AF94" s="18">
        <f t="shared" si="224"/>
        <v>7.5599196453337125</v>
      </c>
      <c r="AH94" t="str">
        <f t="shared" si="257"/>
        <v>42 Secretarial and related occupations</v>
      </c>
      <c r="AI94" s="18">
        <f t="shared" si="225"/>
        <v>-1.3710230665735734</v>
      </c>
      <c r="AJ94" s="18">
        <f t="shared" si="225"/>
        <v>12.274530690545827</v>
      </c>
      <c r="AK94" s="18">
        <f t="shared" si="225"/>
        <v>1.5524520100041572</v>
      </c>
      <c r="AL94" s="18">
        <f t="shared" si="225"/>
        <v>-5.3709793718426102E-2</v>
      </c>
      <c r="AM94" s="18">
        <f t="shared" si="226"/>
        <v>1.1783299280924364</v>
      </c>
      <c r="AO94" s="18">
        <f t="shared" si="227"/>
        <v>0.47883487212669884</v>
      </c>
      <c r="AP94" s="18">
        <f t="shared" si="228"/>
        <v>3.4872318041674566</v>
      </c>
      <c r="AQ94" s="18">
        <f t="shared" si="229"/>
        <v>3.7875232334689368</v>
      </c>
      <c r="AS94" t="str">
        <f t="shared" si="258"/>
        <v>42 Secretarial and related occupations</v>
      </c>
      <c r="AT94" s="18">
        <f t="shared" si="230"/>
        <v>-2.0089981131844459</v>
      </c>
      <c r="AU94" s="18">
        <f t="shared" si="230"/>
        <v>9.8921575328073441</v>
      </c>
      <c r="AV94" s="18">
        <f t="shared" si="230"/>
        <v>2.1363700454666734</v>
      </c>
      <c r="AW94" s="18">
        <f t="shared" si="230"/>
        <v>3.1437904207381351</v>
      </c>
      <c r="AX94" s="18">
        <f t="shared" si="231"/>
        <v>3.2360143101692218</v>
      </c>
      <c r="AZ94" s="18">
        <f t="shared" si="232"/>
        <v>2.8068843664369014</v>
      </c>
      <c r="BA94" s="18">
        <f t="shared" si="233"/>
        <v>3.567191345120313</v>
      </c>
      <c r="BB94" s="18">
        <f t="shared" si="234"/>
        <v>5.4175857211262723</v>
      </c>
      <c r="BD94" t="str">
        <f t="shared" si="259"/>
        <v>42 Secretarial and related occupations</v>
      </c>
      <c r="BE94" s="18">
        <f t="shared" si="235"/>
        <v>-1.5429096962623179</v>
      </c>
      <c r="BF94" s="18">
        <f t="shared" si="235"/>
        <v>2.6347044289455779</v>
      </c>
      <c r="BG94" s="18">
        <f t="shared" si="235"/>
        <v>2.479991504442336</v>
      </c>
      <c r="BH94" s="18">
        <f t="shared" si="235"/>
        <v>-4.265246346061657</v>
      </c>
      <c r="BI94" s="18">
        <f t="shared" si="236"/>
        <v>-1.7801837010404498</v>
      </c>
      <c r="BK94" s="18">
        <f t="shared" si="237"/>
        <v>-2.0676649710733019</v>
      </c>
      <c r="BL94" s="18">
        <f t="shared" si="238"/>
        <v>2.9144584646304317</v>
      </c>
      <c r="BM94" s="18">
        <f t="shared" si="239"/>
        <v>1.6042254300349112</v>
      </c>
      <c r="BO94" t="str">
        <f t="shared" si="260"/>
        <v>42 Secretarial and related occupations</v>
      </c>
      <c r="BP94" s="18">
        <f t="shared" si="240"/>
        <v>-6.4416828426453909</v>
      </c>
      <c r="BQ94" s="18">
        <f t="shared" si="240"/>
        <v>0.29123413966574141</v>
      </c>
      <c r="BR94" s="18">
        <f t="shared" si="240"/>
        <v>-7.8131607851280034</v>
      </c>
      <c r="BS94" s="18">
        <f t="shared" si="240"/>
        <v>-13.41094128765954</v>
      </c>
      <c r="BT94" s="18">
        <f t="shared" si="241"/>
        <v>-10.884681924611527</v>
      </c>
      <c r="BV94" s="18">
        <f t="shared" si="242"/>
        <v>-11.58383902401221</v>
      </c>
      <c r="BW94" s="18">
        <f t="shared" si="243"/>
        <v>1.3803008577003117</v>
      </c>
      <c r="BX94" s="18">
        <f t="shared" si="244"/>
        <v>-6.1481411263300201</v>
      </c>
      <c r="BZ94" t="str">
        <f t="shared" si="261"/>
        <v>42 Secretarial and related occupations</v>
      </c>
      <c r="CA94" s="18">
        <f t="shared" si="245"/>
        <v>-8.030130905652765</v>
      </c>
      <c r="CB94" s="18">
        <f t="shared" si="245"/>
        <v>0.91078357482170524</v>
      </c>
      <c r="CC94" s="18">
        <f t="shared" si="245"/>
        <v>-8.4402469428652473</v>
      </c>
      <c r="CD94" s="18">
        <f t="shared" si="245"/>
        <v>-14.027636530174981</v>
      </c>
      <c r="CE94" s="18">
        <f t="shared" si="246"/>
        <v>-11.436844621361386</v>
      </c>
      <c r="CG94" s="18">
        <f t="shared" si="247"/>
        <v>-12.204124299094444</v>
      </c>
      <c r="CH94" s="18">
        <f t="shared" si="248"/>
        <v>1.257799642776547</v>
      </c>
      <c r="CI94" s="18">
        <f t="shared" si="249"/>
        <v>-6.7921931781239735</v>
      </c>
      <c r="CK94" t="str">
        <f t="shared" si="262"/>
        <v>42 Secretarial and related occupations</v>
      </c>
      <c r="CL94" s="18">
        <f t="shared" si="250"/>
        <v>-2.7647251987613752</v>
      </c>
      <c r="CM94" s="18">
        <f t="shared" si="250"/>
        <v>-27.12855117355355</v>
      </c>
      <c r="CN94" s="18">
        <f t="shared" si="250"/>
        <v>4.4810799348006913</v>
      </c>
      <c r="CO94" s="18">
        <f t="shared" si="250"/>
        <v>-2.4732867754676757</v>
      </c>
      <c r="CP94" s="18">
        <f t="shared" si="251"/>
        <v>-2.149883535074093</v>
      </c>
      <c r="CR94" s="18">
        <f t="shared" si="252"/>
        <v>-0.20818005981914078</v>
      </c>
      <c r="CS94" s="18">
        <f t="shared" si="253"/>
        <v>2.851613482312465</v>
      </c>
      <c r="CT94" s="18">
        <f t="shared" si="254"/>
        <v>2.7118829730247151</v>
      </c>
    </row>
    <row r="95" spans="1:98" x14ac:dyDescent="0.2">
      <c r="A95" t="str">
        <f t="shared" si="209"/>
        <v>51 Skilled agricultural and related trades</v>
      </c>
      <c r="B95" s="18">
        <f t="shared" si="210"/>
        <v>20.673970993709379</v>
      </c>
      <c r="C95" s="18">
        <f t="shared" si="210"/>
        <v>53.229358100208898</v>
      </c>
      <c r="D95" s="18">
        <f t="shared" si="210"/>
        <v>1.5153485978691705</v>
      </c>
      <c r="E95" s="18">
        <f t="shared" si="210"/>
        <v>2.026563370973955</v>
      </c>
      <c r="F95" s="18">
        <f t="shared" si="211"/>
        <v>4.4890594138789819</v>
      </c>
      <c r="H95" s="18">
        <f t="shared" si="212"/>
        <v>1.8558730411188273</v>
      </c>
      <c r="I95" s="18">
        <f t="shared" si="213"/>
        <v>3.9540227767499214</v>
      </c>
      <c r="J95" s="18">
        <f t="shared" si="214"/>
        <v>5.0928021652050459</v>
      </c>
      <c r="L95" t="str">
        <f t="shared" si="255"/>
        <v>51 Skilled agricultural and related trades</v>
      </c>
      <c r="M95" s="18">
        <f t="shared" si="215"/>
        <v>1.2321732689463794</v>
      </c>
      <c r="N95" s="18">
        <f t="shared" si="215"/>
        <v>-2.9770492324983633</v>
      </c>
      <c r="O95" s="18">
        <f t="shared" si="215"/>
        <v>0.99036753384886822</v>
      </c>
      <c r="P95" s="18">
        <f t="shared" si="215"/>
        <v>2.936044132574489</v>
      </c>
      <c r="Q95" s="18">
        <f t="shared" si="216"/>
        <v>1.946380564950756</v>
      </c>
      <c r="S95" s="18">
        <f t="shared" si="217"/>
        <v>2.2833554974988735</v>
      </c>
      <c r="T95" s="18">
        <f t="shared" si="218"/>
        <v>3.5729816917284385</v>
      </c>
      <c r="U95" s="18">
        <f t="shared" si="219"/>
        <v>5.0579694612968407</v>
      </c>
      <c r="W95" t="str">
        <f t="shared" si="256"/>
        <v>51 Skilled agricultural and related trades</v>
      </c>
      <c r="X95" s="18">
        <f t="shared" si="220"/>
        <v>-6.9030179129408236</v>
      </c>
      <c r="Y95" s="18">
        <f t="shared" si="220"/>
        <v>25.033868539456861</v>
      </c>
      <c r="Z95" s="18">
        <f t="shared" si="220"/>
        <v>2.5365951502950734</v>
      </c>
      <c r="AA95" s="18">
        <f t="shared" si="220"/>
        <v>3.0136509592489036</v>
      </c>
      <c r="AB95" s="18">
        <f t="shared" si="221"/>
        <v>4.1173534386325539</v>
      </c>
      <c r="AD95" s="18">
        <f t="shared" si="222"/>
        <v>2.8543862512582452</v>
      </c>
      <c r="AE95" s="18">
        <f t="shared" si="223"/>
        <v>4.2947940425164921</v>
      </c>
      <c r="AF95" s="18">
        <f t="shared" si="224"/>
        <v>6.0228206478526669</v>
      </c>
      <c r="AH95" t="str">
        <f t="shared" si="257"/>
        <v>51 Skilled agricultural and related trades</v>
      </c>
      <c r="AI95" s="18">
        <f t="shared" si="225"/>
        <v>-3.2976798320652034</v>
      </c>
      <c r="AJ95" s="18">
        <f t="shared" si="225"/>
        <v>10.997176851533874</v>
      </c>
      <c r="AK95" s="18">
        <f t="shared" si="225"/>
        <v>1.538636743860966</v>
      </c>
      <c r="AL95" s="18">
        <f t="shared" si="225"/>
        <v>1.9117687753851254</v>
      </c>
      <c r="AM95" s="18">
        <f t="shared" si="226"/>
        <v>2.3397844511309218</v>
      </c>
      <c r="AO95" s="18">
        <f t="shared" si="227"/>
        <v>1.7872393267638342</v>
      </c>
      <c r="AP95" s="18">
        <f t="shared" si="228"/>
        <v>4.0483763967299247</v>
      </c>
      <c r="AQ95" s="18">
        <f t="shared" si="229"/>
        <v>5.1301481950080108</v>
      </c>
      <c r="AS95" t="str">
        <f t="shared" si="258"/>
        <v>51 Skilled agricultural and related trades</v>
      </c>
      <c r="AT95" s="18">
        <f t="shared" si="230"/>
        <v>-5.4429313158292691</v>
      </c>
      <c r="AU95" s="18">
        <f t="shared" si="230"/>
        <v>22.678368916647162</v>
      </c>
      <c r="AV95" s="18">
        <f t="shared" si="230"/>
        <v>1.6581929730581146</v>
      </c>
      <c r="AW95" s="18">
        <f t="shared" si="230"/>
        <v>2.7650247152044338</v>
      </c>
      <c r="AX95" s="18">
        <f t="shared" si="231"/>
        <v>3.5579219285680086</v>
      </c>
      <c r="AZ95" s="18">
        <f t="shared" si="232"/>
        <v>2.3947482466745829</v>
      </c>
      <c r="BA95" s="18">
        <f t="shared" si="233"/>
        <v>3.9030794176886374</v>
      </c>
      <c r="BB95" s="18">
        <f t="shared" si="234"/>
        <v>5.4036292443650158</v>
      </c>
      <c r="BD95" t="str">
        <f t="shared" si="259"/>
        <v>51 Skilled agricultural and related trades</v>
      </c>
      <c r="BE95" s="18">
        <f t="shared" si="235"/>
        <v>-7.9774380054106082</v>
      </c>
      <c r="BF95" s="18">
        <f t="shared" si="235"/>
        <v>19.047634450097519</v>
      </c>
      <c r="BG95" s="18">
        <f t="shared" si="235"/>
        <v>-2.8665240031215178</v>
      </c>
      <c r="BH95" s="18">
        <f t="shared" si="235"/>
        <v>0.89247014002371561</v>
      </c>
      <c r="BI95" s="18">
        <f t="shared" si="236"/>
        <v>0.73886669879390521</v>
      </c>
      <c r="BK95" s="18">
        <f t="shared" si="237"/>
        <v>-0.3764193892569212</v>
      </c>
      <c r="BL95" s="18">
        <f t="shared" si="238"/>
        <v>2.6541784966036319</v>
      </c>
      <c r="BM95" s="18">
        <f t="shared" si="239"/>
        <v>2.3955751609834097</v>
      </c>
      <c r="BO95" t="str">
        <f t="shared" si="260"/>
        <v>51 Skilled agricultural and related trades</v>
      </c>
      <c r="BP95" s="18">
        <f t="shared" si="240"/>
        <v>-4.2208889010496353</v>
      </c>
      <c r="BQ95" s="18">
        <f t="shared" si="240"/>
        <v>-3.7682904807280648</v>
      </c>
      <c r="BR95" s="18">
        <f t="shared" si="240"/>
        <v>-9.9315983969494592E-2</v>
      </c>
      <c r="BS95" s="18">
        <f t="shared" si="240"/>
        <v>1.0243091187785769</v>
      </c>
      <c r="BT95" s="18">
        <f t="shared" si="241"/>
        <v>0.36648450432714696</v>
      </c>
      <c r="BV95" s="18">
        <f t="shared" si="242"/>
        <v>0.64837018212700048</v>
      </c>
      <c r="BW95" s="18">
        <f t="shared" si="243"/>
        <v>2.9303704021247601</v>
      </c>
      <c r="BX95" s="18">
        <f t="shared" si="244"/>
        <v>3.3699141535110222</v>
      </c>
      <c r="BZ95" t="str">
        <f t="shared" si="261"/>
        <v>51 Skilled agricultural and related trades</v>
      </c>
      <c r="CA95" s="18">
        <f t="shared" si="245"/>
        <v>3.9662478256854206</v>
      </c>
      <c r="CB95" s="18">
        <f t="shared" si="245"/>
        <v>-25.670220504139007</v>
      </c>
      <c r="CC95" s="18">
        <f t="shared" si="245"/>
        <v>0.2819908271162852</v>
      </c>
      <c r="CD95" s="18">
        <f t="shared" si="245"/>
        <v>1.1581318831523024</v>
      </c>
      <c r="CE95" s="18">
        <f t="shared" si="246"/>
        <v>-1.0409883673035747</v>
      </c>
      <c r="CG95" s="18">
        <f t="shared" si="247"/>
        <v>0.86523763406973764</v>
      </c>
      <c r="CH95" s="18">
        <f t="shared" si="248"/>
        <v>2.7245664177526718</v>
      </c>
      <c r="CI95" s="18">
        <f t="shared" si="249"/>
        <v>3.3301540890265269</v>
      </c>
      <c r="CK95" t="str">
        <f t="shared" si="262"/>
        <v>51 Skilled agricultural and related trades</v>
      </c>
      <c r="CL95" s="18">
        <f t="shared" si="250"/>
        <v>-8.1939721000876773</v>
      </c>
      <c r="CM95" s="18">
        <f t="shared" si="250"/>
        <v>-3.6335159224706315</v>
      </c>
      <c r="CN95" s="18">
        <f t="shared" si="250"/>
        <v>-3.3501047443321941</v>
      </c>
      <c r="CO95" s="18">
        <f t="shared" si="250"/>
        <v>-6.3155964672337417</v>
      </c>
      <c r="CP95" s="18">
        <f t="shared" si="251"/>
        <v>-5.2317481206708205</v>
      </c>
      <c r="CR95" s="18">
        <f t="shared" si="252"/>
        <v>-5.3373495754067797</v>
      </c>
      <c r="CS95" s="18">
        <f t="shared" si="253"/>
        <v>1.718950209599468</v>
      </c>
      <c r="CT95" s="18">
        <f t="shared" si="254"/>
        <v>-2.0715628280472131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10.732003789620803</v>
      </c>
      <c r="C96" s="18">
        <f t="shared" si="210"/>
        <v>-29.059421447247445</v>
      </c>
      <c r="D96" s="18">
        <f t="shared" si="210"/>
        <v>3.6539033027664258</v>
      </c>
      <c r="E96" s="18">
        <f t="shared" si="210"/>
        <v>3.2556253924254541</v>
      </c>
      <c r="F96" s="18">
        <f t="shared" si="211"/>
        <v>0.98282486056509022</v>
      </c>
      <c r="H96" s="18">
        <f t="shared" si="212"/>
        <v>3.3882143675158627</v>
      </c>
      <c r="I96" s="18">
        <f t="shared" si="213"/>
        <v>3.4383931211403151</v>
      </c>
      <c r="J96" s="18">
        <f t="shared" si="214"/>
        <v>5.7368948417377164</v>
      </c>
      <c r="L96" t="str">
        <f t="shared" si="255"/>
        <v>52 Skilled metal, electrical and electronic trades</v>
      </c>
      <c r="M96" s="18">
        <f t="shared" si="215"/>
        <v>13.506918582605042</v>
      </c>
      <c r="N96" s="18">
        <f t="shared" si="215"/>
        <v>-37.347182464089322</v>
      </c>
      <c r="O96" s="18">
        <f t="shared" si="215"/>
        <v>7.8659695176888089</v>
      </c>
      <c r="P96" s="18">
        <f t="shared" si="215"/>
        <v>3.5189590714775454</v>
      </c>
      <c r="Q96" s="18">
        <f t="shared" si="216"/>
        <v>1.6184611998968146</v>
      </c>
      <c r="S96" s="18">
        <f t="shared" si="217"/>
        <v>4.948140490074171</v>
      </c>
      <c r="T96" s="18">
        <f t="shared" si="218"/>
        <v>4.0457584550557923</v>
      </c>
      <c r="U96" s="18">
        <f t="shared" si="219"/>
        <v>7.2976995384367971</v>
      </c>
      <c r="W96" t="str">
        <f t="shared" si="256"/>
        <v>52 Skilled metal, electrical and electronic trades</v>
      </c>
      <c r="X96" s="18">
        <f t="shared" si="220"/>
        <v>-2.6584144712548108</v>
      </c>
      <c r="Y96" s="18">
        <f t="shared" si="220"/>
        <v>-23.941160299437712</v>
      </c>
      <c r="Z96" s="18">
        <f t="shared" si="220"/>
        <v>3.4206778197157339</v>
      </c>
      <c r="AA96" s="18">
        <f t="shared" si="220"/>
        <v>1.1114895349490173</v>
      </c>
      <c r="AB96" s="18">
        <f t="shared" si="221"/>
        <v>3.1545754042361374E-2</v>
      </c>
      <c r="AD96" s="18">
        <f t="shared" si="222"/>
        <v>1.8754324926973931</v>
      </c>
      <c r="AE96" s="18">
        <f t="shared" si="223"/>
        <v>3.1286046462367212</v>
      </c>
      <c r="AF96" s="18">
        <f t="shared" si="224"/>
        <v>4.4041489836562864</v>
      </c>
      <c r="AH96" t="str">
        <f t="shared" si="257"/>
        <v>52 Skilled metal, electrical and electronic trades</v>
      </c>
      <c r="AI96" s="18">
        <f t="shared" si="225"/>
        <v>-3.8541414871828272</v>
      </c>
      <c r="AJ96" s="18">
        <f t="shared" si="225"/>
        <v>-15.998538160341191</v>
      </c>
      <c r="AK96" s="18">
        <f t="shared" si="225"/>
        <v>3.5141033154066026</v>
      </c>
      <c r="AL96" s="18">
        <f t="shared" si="225"/>
        <v>2.2312794972719985</v>
      </c>
      <c r="AM96" s="18">
        <f t="shared" si="226"/>
        <v>1.3783344361411931</v>
      </c>
      <c r="AO96" s="18">
        <f t="shared" si="227"/>
        <v>2.6571112245771245</v>
      </c>
      <c r="AP96" s="18">
        <f t="shared" si="228"/>
        <v>3.0807849331050852</v>
      </c>
      <c r="AQ96" s="18">
        <f t="shared" si="229"/>
        <v>4.9304039839696445</v>
      </c>
      <c r="AS96" t="str">
        <f t="shared" si="258"/>
        <v>52 Skilled metal, electrical and electronic trades</v>
      </c>
      <c r="AT96" s="18">
        <f t="shared" si="230"/>
        <v>-3.7252332792570453</v>
      </c>
      <c r="AU96" s="18">
        <f t="shared" si="230"/>
        <v>-19.878770526530321</v>
      </c>
      <c r="AV96" s="18">
        <f t="shared" si="230"/>
        <v>1.3665000034759567</v>
      </c>
      <c r="AW96" s="18">
        <f t="shared" si="230"/>
        <v>-7.4037430131967952E-2</v>
      </c>
      <c r="AX96" s="18">
        <f t="shared" si="231"/>
        <v>-1.0022773578568844</v>
      </c>
      <c r="AZ96" s="18">
        <f t="shared" si="232"/>
        <v>0.40385259018513864</v>
      </c>
      <c r="BA96" s="18">
        <f t="shared" si="233"/>
        <v>2.5850934289356697</v>
      </c>
      <c r="BB96" s="18">
        <f t="shared" si="234"/>
        <v>2.8701266116258006</v>
      </c>
      <c r="BD96" t="str">
        <f t="shared" si="259"/>
        <v>52 Skilled metal, electrical and electronic trades</v>
      </c>
      <c r="BE96" s="18">
        <f t="shared" si="235"/>
        <v>-1.595816214049639</v>
      </c>
      <c r="BF96" s="18">
        <f t="shared" si="235"/>
        <v>0.1656075366885057</v>
      </c>
      <c r="BG96" s="18">
        <f t="shared" si="235"/>
        <v>-2.7601204850092764</v>
      </c>
      <c r="BH96" s="18">
        <f t="shared" si="235"/>
        <v>-0.88552698067770885</v>
      </c>
      <c r="BI96" s="18">
        <f t="shared" si="236"/>
        <v>-1.4102045071802793</v>
      </c>
      <c r="BK96" s="18">
        <f t="shared" si="237"/>
        <v>-1.5143728461648021</v>
      </c>
      <c r="BL96" s="18">
        <f t="shared" si="238"/>
        <v>1.7715259429865293</v>
      </c>
      <c r="BM96" s="18">
        <f t="shared" si="239"/>
        <v>0.61765856287419041</v>
      </c>
      <c r="BO96" t="str">
        <f t="shared" si="260"/>
        <v>52 Skilled metal, electrical and electronic trades</v>
      </c>
      <c r="BP96" s="18">
        <f t="shared" si="240"/>
        <v>-0.92324409249522343</v>
      </c>
      <c r="BQ96" s="18">
        <f t="shared" si="240"/>
        <v>-20.333571405177373</v>
      </c>
      <c r="BR96" s="18">
        <f t="shared" si="240"/>
        <v>0.14772702791958636</v>
      </c>
      <c r="BS96" s="18">
        <f t="shared" si="240"/>
        <v>-1.1917135442530924</v>
      </c>
      <c r="BT96" s="18">
        <f t="shared" si="241"/>
        <v>-2.1015294572649612</v>
      </c>
      <c r="BV96" s="18">
        <f t="shared" si="242"/>
        <v>-0.74723578390126777</v>
      </c>
      <c r="BW96" s="18">
        <f t="shared" si="243"/>
        <v>1.9855860255502344</v>
      </c>
      <c r="BX96" s="18">
        <f t="shared" si="244"/>
        <v>1.425895879678829</v>
      </c>
      <c r="BZ96" t="str">
        <f t="shared" si="261"/>
        <v>52 Skilled metal, electrical and electronic trades</v>
      </c>
      <c r="CA96" s="18">
        <f t="shared" si="245"/>
        <v>8.2115709312533767</v>
      </c>
      <c r="CB96" s="18">
        <f t="shared" si="245"/>
        <v>-46.055523422587122</v>
      </c>
      <c r="CC96" s="18">
        <f t="shared" si="245"/>
        <v>0.24421411003874294</v>
      </c>
      <c r="CD96" s="18">
        <f t="shared" si="245"/>
        <v>-6.9254935565953302</v>
      </c>
      <c r="CE96" s="18">
        <f t="shared" si="246"/>
        <v>-7.9344957349876903</v>
      </c>
      <c r="CG96" s="18">
        <f t="shared" si="247"/>
        <v>-4.5944587378149437</v>
      </c>
      <c r="CH96" s="18">
        <f t="shared" si="248"/>
        <v>1.7574185906928053</v>
      </c>
      <c r="CI96" s="18">
        <f t="shared" si="249"/>
        <v>-1.5383995465144684</v>
      </c>
      <c r="CK96" t="str">
        <f t="shared" si="262"/>
        <v>52 Skilled metal, electrical and electronic trades</v>
      </c>
      <c r="CL96" s="18">
        <f t="shared" si="250"/>
        <v>-3.4428993707116828</v>
      </c>
      <c r="CM96" s="18">
        <f t="shared" si="250"/>
        <v>-28.744331072262042</v>
      </c>
      <c r="CN96" s="18">
        <f t="shared" si="250"/>
        <v>-4.520758199191266</v>
      </c>
      <c r="CO96" s="18">
        <f t="shared" si="250"/>
        <v>-3.855655061409724</v>
      </c>
      <c r="CP96" s="18">
        <f t="shared" si="251"/>
        <v>-5.8435437133234398</v>
      </c>
      <c r="CR96" s="18">
        <f t="shared" si="252"/>
        <v>-4.0778693057760602</v>
      </c>
      <c r="CS96" s="18">
        <f t="shared" si="253"/>
        <v>1.5717513280414819</v>
      </c>
      <c r="CT96" s="18">
        <f t="shared" si="254"/>
        <v>-1.4841462810649464</v>
      </c>
    </row>
    <row r="97" spans="1:98" x14ac:dyDescent="0.2">
      <c r="A97" t="str">
        <f t="shared" si="209"/>
        <v>53 Skilled construction and building trades</v>
      </c>
      <c r="B97" s="18">
        <f t="shared" si="210"/>
        <v>2.7753199164552322</v>
      </c>
      <c r="C97" s="18">
        <f t="shared" si="210"/>
        <v>-39.506055581950292</v>
      </c>
      <c r="D97" s="18">
        <f t="shared" si="210"/>
        <v>9.5344907051853056</v>
      </c>
      <c r="E97" s="18">
        <f t="shared" si="210"/>
        <v>0.88241862589251152</v>
      </c>
      <c r="F97" s="18">
        <f t="shared" si="211"/>
        <v>0.25391165322719011</v>
      </c>
      <c r="H97" s="18">
        <f t="shared" si="212"/>
        <v>3.6877112706906523</v>
      </c>
      <c r="I97" s="18">
        <f t="shared" si="213"/>
        <v>3.8404606951470077</v>
      </c>
      <c r="J97" s="18">
        <f t="shared" si="214"/>
        <v>6.24628407805361</v>
      </c>
      <c r="L97" t="str">
        <f t="shared" si="255"/>
        <v>53 Skilled construction and building trades</v>
      </c>
      <c r="M97" s="18">
        <f t="shared" si="215"/>
        <v>6.9988919352838463</v>
      </c>
      <c r="N97" s="18">
        <f t="shared" si="215"/>
        <v>-36.085901656980901</v>
      </c>
      <c r="O97" s="18">
        <f t="shared" si="215"/>
        <v>5.0798532653716366</v>
      </c>
      <c r="P97" s="18">
        <f t="shared" si="215"/>
        <v>2.5186762100332771</v>
      </c>
      <c r="Q97" s="18">
        <f t="shared" si="216"/>
        <v>0.30590270346722015</v>
      </c>
      <c r="S97" s="18">
        <f t="shared" si="217"/>
        <v>3.3653895417871116</v>
      </c>
      <c r="T97" s="18">
        <f t="shared" si="218"/>
        <v>3.8148886457797238</v>
      </c>
      <c r="U97" s="18">
        <f t="shared" si="219"/>
        <v>5.9995800748574579</v>
      </c>
      <c r="W97" t="str">
        <f t="shared" si="256"/>
        <v>53 Skilled construction and building trades</v>
      </c>
      <c r="X97" s="18">
        <f t="shared" si="220"/>
        <v>-2.444572024388536</v>
      </c>
      <c r="Y97" s="18">
        <f t="shared" si="220"/>
        <v>-22.754690401665567</v>
      </c>
      <c r="Z97" s="18">
        <f t="shared" si="220"/>
        <v>2.1667045410482366</v>
      </c>
      <c r="AA97" s="18">
        <f t="shared" si="220"/>
        <v>-0.31913454953221843</v>
      </c>
      <c r="AB97" s="18">
        <f t="shared" si="221"/>
        <v>-1.1370500310906251</v>
      </c>
      <c r="AD97" s="18">
        <f t="shared" si="222"/>
        <v>0.50268437414391354</v>
      </c>
      <c r="AE97" s="18">
        <f t="shared" si="223"/>
        <v>3.0381656503173593</v>
      </c>
      <c r="AF97" s="18">
        <f t="shared" si="224"/>
        <v>3.3729484374477092</v>
      </c>
      <c r="AH97" t="str">
        <f t="shared" si="257"/>
        <v>53 Skilled construction and building trades</v>
      </c>
      <c r="AI97" s="18">
        <f t="shared" si="225"/>
        <v>-0.53437872451479462</v>
      </c>
      <c r="AJ97" s="18">
        <f t="shared" si="225"/>
        <v>-17.243535703090096</v>
      </c>
      <c r="AK97" s="18">
        <f t="shared" si="225"/>
        <v>2.2162975154087938</v>
      </c>
      <c r="AL97" s="18">
        <f t="shared" si="225"/>
        <v>0.4019981811190787</v>
      </c>
      <c r="AM97" s="18">
        <f t="shared" si="226"/>
        <v>-0.24684542125855691</v>
      </c>
      <c r="AO97" s="18">
        <f t="shared" si="227"/>
        <v>1.0031579806468072</v>
      </c>
      <c r="AP97" s="18">
        <f t="shared" si="228"/>
        <v>3.2363931119482547</v>
      </c>
      <c r="AQ97" s="18">
        <f t="shared" si="229"/>
        <v>3.8954867061955722</v>
      </c>
      <c r="AS97" t="str">
        <f t="shared" si="258"/>
        <v>53 Skilled construction and building trades</v>
      </c>
      <c r="AT97" s="18">
        <f t="shared" si="230"/>
        <v>-0.19084964454809672</v>
      </c>
      <c r="AU97" s="18">
        <f t="shared" si="230"/>
        <v>-16.940394466921049</v>
      </c>
      <c r="AV97" s="18">
        <f t="shared" si="230"/>
        <v>1.3500253284630226</v>
      </c>
      <c r="AW97" s="18">
        <f t="shared" si="230"/>
        <v>-0.33963489727919516</v>
      </c>
      <c r="AX97" s="18">
        <f t="shared" si="231"/>
        <v>-0.94911290399203319</v>
      </c>
      <c r="AZ97" s="18">
        <f t="shared" si="232"/>
        <v>0.2204318446768605</v>
      </c>
      <c r="BA97" s="18">
        <f t="shared" si="233"/>
        <v>2.9928452509957459</v>
      </c>
      <c r="BB97" s="18">
        <f t="shared" si="234"/>
        <v>3.1395197255296825</v>
      </c>
      <c r="BD97" t="str">
        <f t="shared" si="259"/>
        <v>53 Skilled construction and building trades</v>
      </c>
      <c r="BE97" s="18">
        <f t="shared" si="235"/>
        <v>-0.11390098300075868</v>
      </c>
      <c r="BF97" s="18">
        <f t="shared" si="235"/>
        <v>-2.8119722406068637</v>
      </c>
      <c r="BG97" s="18">
        <f t="shared" si="235"/>
        <v>-3.8791988979426373</v>
      </c>
      <c r="BH97" s="18">
        <f t="shared" si="235"/>
        <v>-1.7841136442509842</v>
      </c>
      <c r="BI97" s="18">
        <f t="shared" si="236"/>
        <v>-2.507811943431737</v>
      </c>
      <c r="BK97" s="18">
        <f t="shared" si="237"/>
        <v>-2.4875007777832248</v>
      </c>
      <c r="BL97" s="18">
        <f t="shared" si="238"/>
        <v>1.7928758907822528</v>
      </c>
      <c r="BM97" s="18">
        <f t="shared" si="239"/>
        <v>-6.1673664393080418E-2</v>
      </c>
      <c r="BO97" t="str">
        <f t="shared" si="260"/>
        <v>53 Skilled construction and building trades</v>
      </c>
      <c r="BP97" s="18">
        <f t="shared" si="240"/>
        <v>2.9035038209949793</v>
      </c>
      <c r="BQ97" s="18">
        <f t="shared" si="240"/>
        <v>-19.342234813062188</v>
      </c>
      <c r="BR97" s="18">
        <f t="shared" si="240"/>
        <v>1.2990581582054794</v>
      </c>
      <c r="BS97" s="18">
        <f t="shared" si="240"/>
        <v>0.17570308117844657</v>
      </c>
      <c r="BT97" s="18">
        <f t="shared" si="241"/>
        <v>-0.82697146381267572</v>
      </c>
      <c r="BV97" s="18">
        <f t="shared" si="242"/>
        <v>0.54876374734436073</v>
      </c>
      <c r="BW97" s="18">
        <f t="shared" si="243"/>
        <v>2.5435236972399133</v>
      </c>
      <c r="BX97" s="18">
        <f t="shared" si="244"/>
        <v>2.9341936562634618</v>
      </c>
      <c r="BZ97" t="str">
        <f t="shared" si="261"/>
        <v>53 Skilled construction and building trades</v>
      </c>
      <c r="CA97" s="18">
        <f t="shared" si="245"/>
        <v>10.706482690783892</v>
      </c>
      <c r="CB97" s="18">
        <f t="shared" si="245"/>
        <v>-46.455823098810747</v>
      </c>
      <c r="CC97" s="18">
        <f t="shared" si="245"/>
        <v>0.54422113562719865</v>
      </c>
      <c r="CD97" s="18">
        <f t="shared" si="245"/>
        <v>-3.7327591079174827</v>
      </c>
      <c r="CE97" s="18">
        <f t="shared" si="246"/>
        <v>-5.929123282375115</v>
      </c>
      <c r="CG97" s="18">
        <f t="shared" si="247"/>
        <v>-2.3277060237963942</v>
      </c>
      <c r="CH97" s="18">
        <f t="shared" si="248"/>
        <v>2.1011511752232481</v>
      </c>
      <c r="CI97" s="18">
        <f t="shared" si="249"/>
        <v>0.44209191341963994</v>
      </c>
      <c r="CK97" t="str">
        <f t="shared" si="262"/>
        <v>53 Skilled construction and building trades</v>
      </c>
      <c r="CL97" s="18">
        <f t="shared" si="250"/>
        <v>-3.4922760673838926E-2</v>
      </c>
      <c r="CM97" s="18">
        <f t="shared" si="250"/>
        <v>-29.315658685209598</v>
      </c>
      <c r="CN97" s="18">
        <f t="shared" si="250"/>
        <v>-9.2576651228996951</v>
      </c>
      <c r="CO97" s="18">
        <f t="shared" si="250"/>
        <v>-15.878853279566208</v>
      </c>
      <c r="CP97" s="18">
        <f t="shared" si="251"/>
        <v>-14.795202144337761</v>
      </c>
      <c r="CR97" s="18">
        <f t="shared" si="252"/>
        <v>-13.727290172163087</v>
      </c>
      <c r="CS97" s="18">
        <f t="shared" si="253"/>
        <v>0.92659505213041893</v>
      </c>
      <c r="CT97" s="18">
        <f t="shared" si="254"/>
        <v>-8.6468198491953192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-1.9024135143447252</v>
      </c>
      <c r="C98" s="18">
        <f t="shared" si="210"/>
        <v>-29.166036809007934</v>
      </c>
      <c r="D98" s="18">
        <f t="shared" si="210"/>
        <v>6.4259159874962224</v>
      </c>
      <c r="E98" s="18">
        <f t="shared" si="210"/>
        <v>2.6207744866567628</v>
      </c>
      <c r="F98" s="18">
        <f t="shared" si="211"/>
        <v>1.4178647819909296</v>
      </c>
      <c r="H98" s="18">
        <f t="shared" si="212"/>
        <v>3.8737931272628146</v>
      </c>
      <c r="I98" s="18">
        <f t="shared" si="213"/>
        <v>4.2210065733935931</v>
      </c>
      <c r="J98" s="18">
        <f t="shared" si="214"/>
        <v>6.6525320703721968</v>
      </c>
      <c r="L98" t="str">
        <f t="shared" si="255"/>
        <v>54 Textiles, printing and other skilled trades</v>
      </c>
      <c r="M98" s="18">
        <f t="shared" si="215"/>
        <v>3.583248867068356</v>
      </c>
      <c r="N98" s="18">
        <f t="shared" si="215"/>
        <v>-2.124387247499393</v>
      </c>
      <c r="O98" s="18">
        <f t="shared" si="215"/>
        <v>3.9609662644879196</v>
      </c>
      <c r="P98" s="18">
        <f t="shared" si="215"/>
        <v>3.0579299332625931</v>
      </c>
      <c r="Q98" s="18">
        <f t="shared" si="216"/>
        <v>3.0065902239749365</v>
      </c>
      <c r="S98" s="18">
        <f t="shared" si="217"/>
        <v>3.3580671011125052</v>
      </c>
      <c r="T98" s="18">
        <f t="shared" si="218"/>
        <v>4.0155845994620964</v>
      </c>
      <c r="U98" s="18">
        <f t="shared" si="219"/>
        <v>6.1450148484312628</v>
      </c>
      <c r="W98" t="str">
        <f t="shared" si="256"/>
        <v>54 Textiles, printing and other skilled trades</v>
      </c>
      <c r="X98" s="18">
        <f t="shared" si="220"/>
        <v>-2.6979246167568527</v>
      </c>
      <c r="Y98" s="18">
        <f t="shared" si="220"/>
        <v>-8.0303052004422444</v>
      </c>
      <c r="Z98" s="18">
        <f t="shared" si="220"/>
        <v>4.9776669621398595</v>
      </c>
      <c r="AA98" s="18">
        <f t="shared" si="220"/>
        <v>2.3252474867880846</v>
      </c>
      <c r="AB98" s="18">
        <f t="shared" si="221"/>
        <v>2.4612937708145433</v>
      </c>
      <c r="AD98" s="18">
        <f t="shared" si="222"/>
        <v>3.2018560622882442</v>
      </c>
      <c r="AE98" s="18">
        <f t="shared" si="223"/>
        <v>4.044486201718045</v>
      </c>
      <c r="AF98" s="18">
        <f t="shared" si="224"/>
        <v>6.0598427693341339</v>
      </c>
      <c r="AH98" t="str">
        <f t="shared" si="257"/>
        <v>54 Textiles, printing and other skilled trades</v>
      </c>
      <c r="AI98" s="18">
        <f t="shared" si="225"/>
        <v>-3.5494690687588926</v>
      </c>
      <c r="AJ98" s="18">
        <f t="shared" si="225"/>
        <v>15.758826711968489</v>
      </c>
      <c r="AK98" s="18">
        <f t="shared" si="225"/>
        <v>2.5186817943417594</v>
      </c>
      <c r="AL98" s="18">
        <f t="shared" si="225"/>
        <v>3.2963658277797014</v>
      </c>
      <c r="AM98" s="18">
        <f t="shared" si="226"/>
        <v>3.7889755945462733</v>
      </c>
      <c r="AO98" s="18">
        <f t="shared" si="227"/>
        <v>3.0364845347246705</v>
      </c>
      <c r="AP98" s="18">
        <f t="shared" si="228"/>
        <v>3.9517763504216763</v>
      </c>
      <c r="AQ98" s="18">
        <f t="shared" si="229"/>
        <v>5.875627757538493</v>
      </c>
      <c r="AS98" t="str">
        <f t="shared" si="258"/>
        <v>54 Textiles, printing and other skilled trades</v>
      </c>
      <c r="AT98" s="18">
        <f t="shared" si="230"/>
        <v>-5.4668861917324563</v>
      </c>
      <c r="AU98" s="18">
        <f t="shared" si="230"/>
        <v>1.1205088167386634</v>
      </c>
      <c r="AV98" s="18">
        <f t="shared" si="230"/>
        <v>3.1305638616740961</v>
      </c>
      <c r="AW98" s="18">
        <f t="shared" si="230"/>
        <v>0.72833283031175089</v>
      </c>
      <c r="AX98" s="18">
        <f t="shared" si="231"/>
        <v>1.4976043421460972</v>
      </c>
      <c r="AZ98" s="18">
        <f t="shared" si="232"/>
        <v>1.5227939860472439</v>
      </c>
      <c r="BA98" s="18">
        <f t="shared" si="233"/>
        <v>3.5187369035525995</v>
      </c>
      <c r="BB98" s="18">
        <f t="shared" si="234"/>
        <v>4.4966576938228142</v>
      </c>
      <c r="BD98" t="str">
        <f t="shared" si="259"/>
        <v>54 Textiles, printing and other skilled trades</v>
      </c>
      <c r="BE98" s="18">
        <f t="shared" si="235"/>
        <v>-5.3657128600387294</v>
      </c>
      <c r="BF98" s="18">
        <f t="shared" si="235"/>
        <v>3.7727531264555969</v>
      </c>
      <c r="BG98" s="18">
        <f t="shared" si="235"/>
        <v>1.8484800764291043</v>
      </c>
      <c r="BH98" s="18">
        <f t="shared" si="235"/>
        <v>1.056563625511675</v>
      </c>
      <c r="BI98" s="18">
        <f t="shared" si="236"/>
        <v>1.4714427007768816</v>
      </c>
      <c r="BK98" s="18">
        <f t="shared" si="237"/>
        <v>1.3198492344464352</v>
      </c>
      <c r="BL98" s="18">
        <f t="shared" si="238"/>
        <v>2.6802558636614293</v>
      </c>
      <c r="BM98" s="18">
        <f t="shared" si="239"/>
        <v>3.6184226300488342</v>
      </c>
      <c r="BO98" t="str">
        <f t="shared" si="260"/>
        <v>54 Textiles, printing and other skilled trades</v>
      </c>
      <c r="BP98" s="18">
        <f t="shared" si="240"/>
        <v>-5.2552741255024626</v>
      </c>
      <c r="BQ98" s="18">
        <f t="shared" si="240"/>
        <v>-1.9039104269362284</v>
      </c>
      <c r="BR98" s="18">
        <f t="shared" si="240"/>
        <v>-1.4625030075299583</v>
      </c>
      <c r="BS98" s="18">
        <f t="shared" si="240"/>
        <v>-1.5311062005070708</v>
      </c>
      <c r="BT98" s="18">
        <f t="shared" si="241"/>
        <v>-1.5330196320495704</v>
      </c>
      <c r="BV98" s="18">
        <f t="shared" si="242"/>
        <v>-1.5082437781029356</v>
      </c>
      <c r="BW98" s="18">
        <f t="shared" si="243"/>
        <v>2.0000856867806949</v>
      </c>
      <c r="BX98" s="18">
        <f t="shared" si="244"/>
        <v>0.88938071845050537</v>
      </c>
      <c r="BZ98" t="str">
        <f t="shared" si="261"/>
        <v>54 Textiles, printing and other skilled trades</v>
      </c>
      <c r="CA98" s="18">
        <f t="shared" si="245"/>
        <v>-0.45723804463846385</v>
      </c>
      <c r="CB98" s="18">
        <f t="shared" si="245"/>
        <v>-21.535055439046545</v>
      </c>
      <c r="CC98" s="18">
        <f t="shared" si="245"/>
        <v>1.3816296674033168</v>
      </c>
      <c r="CD98" s="18">
        <f t="shared" si="245"/>
        <v>-4.5122417405231712</v>
      </c>
      <c r="CE98" s="18">
        <f t="shared" si="246"/>
        <v>-3.8948166036348653</v>
      </c>
      <c r="CG98" s="18">
        <f t="shared" si="247"/>
        <v>-2.5867077974712105</v>
      </c>
      <c r="CH98" s="18">
        <f t="shared" si="248"/>
        <v>1.9927153708638512</v>
      </c>
      <c r="CI98" s="18">
        <f t="shared" si="249"/>
        <v>0.12804549336946636</v>
      </c>
      <c r="CK98" t="str">
        <f t="shared" si="262"/>
        <v>54 Textiles, printing and other skilled trades</v>
      </c>
      <c r="CL98" s="18">
        <f t="shared" si="250"/>
        <v>-5.8764986187462398</v>
      </c>
      <c r="CM98" s="18">
        <f t="shared" si="250"/>
        <v>-19.958068535159711</v>
      </c>
      <c r="CN98" s="18">
        <f t="shared" si="250"/>
        <v>-2.9199341509290377</v>
      </c>
      <c r="CO98" s="18">
        <f t="shared" si="250"/>
        <v>-2.444374585507636</v>
      </c>
      <c r="CP98" s="18">
        <f t="shared" si="251"/>
        <v>-3.7904484433888275</v>
      </c>
      <c r="CR98" s="18">
        <f t="shared" si="252"/>
        <v>-2.6031527222115325</v>
      </c>
      <c r="CS98" s="18">
        <f t="shared" si="253"/>
        <v>1.6943713988599951</v>
      </c>
      <c r="CT98" s="18">
        <f t="shared" si="254"/>
        <v>-0.27263723155279695</v>
      </c>
    </row>
    <row r="99" spans="1:98" x14ac:dyDescent="0.2">
      <c r="A99" t="str">
        <f t="shared" si="209"/>
        <v>61 Caring personal service occupations</v>
      </c>
      <c r="B99" s="18">
        <f t="shared" si="210"/>
        <v>4.3449445776263307</v>
      </c>
      <c r="C99" s="18">
        <f t="shared" si="210"/>
        <v>-20.372190664141655</v>
      </c>
      <c r="D99" s="18">
        <f t="shared" si="210"/>
        <v>3.9812165783688735</v>
      </c>
      <c r="E99" s="18">
        <f t="shared" si="210"/>
        <v>1.9983895253754547</v>
      </c>
      <c r="F99" s="18">
        <f t="shared" si="211"/>
        <v>1.0382403635256443</v>
      </c>
      <c r="H99" s="18">
        <f t="shared" si="212"/>
        <v>2.6550946800274922</v>
      </c>
      <c r="I99" s="18">
        <f t="shared" si="213"/>
        <v>3.9436133389051387</v>
      </c>
      <c r="J99" s="18">
        <f t="shared" si="214"/>
        <v>5.6106979164508797</v>
      </c>
      <c r="L99" t="str">
        <f t="shared" si="255"/>
        <v>61 Caring personal service occupations</v>
      </c>
      <c r="M99" s="18">
        <f t="shared" si="215"/>
        <v>6.9249781074569805</v>
      </c>
      <c r="N99" s="18">
        <f t="shared" si="215"/>
        <v>-19.807912237284832</v>
      </c>
      <c r="O99" s="18">
        <f t="shared" si="215"/>
        <v>4.4081849331247369</v>
      </c>
      <c r="P99" s="18">
        <f t="shared" si="215"/>
        <v>1.7064054453753696</v>
      </c>
      <c r="Q99" s="18">
        <f t="shared" si="216"/>
        <v>1.0311872562901447</v>
      </c>
      <c r="S99" s="18">
        <f t="shared" si="217"/>
        <v>2.5991396516809262</v>
      </c>
      <c r="T99" s="18">
        <f t="shared" si="218"/>
        <v>4.1366620222073491</v>
      </c>
      <c r="U99" s="18">
        <f t="shared" si="219"/>
        <v>5.7288295104078957</v>
      </c>
      <c r="W99" t="str">
        <f t="shared" si="256"/>
        <v>61 Caring personal service occupations</v>
      </c>
      <c r="X99" s="18">
        <f t="shared" si="220"/>
        <v>1.4590618557216439</v>
      </c>
      <c r="Y99" s="18">
        <f t="shared" si="220"/>
        <v>2.6429672416702132</v>
      </c>
      <c r="Z99" s="18">
        <f t="shared" si="220"/>
        <v>3.0953678445979405</v>
      </c>
      <c r="AA99" s="18">
        <f t="shared" si="220"/>
        <v>2.3005734169456504</v>
      </c>
      <c r="AB99" s="18">
        <f t="shared" si="221"/>
        <v>2.5697040869765431</v>
      </c>
      <c r="AD99" s="18">
        <f t="shared" si="222"/>
        <v>2.5648217363767989</v>
      </c>
      <c r="AE99" s="18">
        <f t="shared" si="223"/>
        <v>4.0984865172271734</v>
      </c>
      <c r="AF99" s="18">
        <f t="shared" si="224"/>
        <v>5.6753697830488781</v>
      </c>
      <c r="AH99" t="str">
        <f t="shared" si="257"/>
        <v>61 Caring personal service occupations</v>
      </c>
      <c r="AI99" s="18">
        <f t="shared" si="225"/>
        <v>-2.5869376709348857</v>
      </c>
      <c r="AJ99" s="18">
        <f t="shared" si="225"/>
        <v>8.9200432973659094</v>
      </c>
      <c r="AK99" s="18">
        <f t="shared" si="225"/>
        <v>-0.93782316260477838</v>
      </c>
      <c r="AL99" s="18">
        <f t="shared" si="225"/>
        <v>0.63814646349813486</v>
      </c>
      <c r="AM99" s="18">
        <f t="shared" si="226"/>
        <v>0.63918004061604972</v>
      </c>
      <c r="AO99" s="18">
        <f t="shared" si="227"/>
        <v>0.11005700070703117</v>
      </c>
      <c r="AP99" s="18">
        <f t="shared" si="228"/>
        <v>3.0925387408985427</v>
      </c>
      <c r="AQ99" s="18">
        <f t="shared" si="229"/>
        <v>3.1645929299878306</v>
      </c>
      <c r="AS99" t="str">
        <f t="shared" si="258"/>
        <v>61 Caring personal service occupations</v>
      </c>
      <c r="AT99" s="18">
        <f t="shared" si="230"/>
        <v>-0.88384246925311549</v>
      </c>
      <c r="AU99" s="18">
        <f t="shared" si="230"/>
        <v>7.0254662207881458</v>
      </c>
      <c r="AV99" s="18">
        <f t="shared" si="230"/>
        <v>-0.47361162049990302</v>
      </c>
      <c r="AW99" s="18">
        <f t="shared" si="230"/>
        <v>0.59684472278456191</v>
      </c>
      <c r="AX99" s="18">
        <f t="shared" si="231"/>
        <v>0.65002135642222569</v>
      </c>
      <c r="AZ99" s="18">
        <f t="shared" si="232"/>
        <v>0.23875276359515141</v>
      </c>
      <c r="BA99" s="18">
        <f t="shared" si="233"/>
        <v>3.2360136359482095</v>
      </c>
      <c r="BB99" s="18">
        <f t="shared" si="234"/>
        <v>3.3898461868587582</v>
      </c>
      <c r="BD99" t="str">
        <f t="shared" si="259"/>
        <v>61 Caring personal service occupations</v>
      </c>
      <c r="BE99" s="18">
        <f t="shared" si="235"/>
        <v>0.92217525789137778</v>
      </c>
      <c r="BF99" s="18">
        <f t="shared" si="235"/>
        <v>2.0445912006465061</v>
      </c>
      <c r="BG99" s="18">
        <f t="shared" si="235"/>
        <v>2.1082173571345564</v>
      </c>
      <c r="BH99" s="18">
        <f t="shared" si="235"/>
        <v>1.0630802405743101</v>
      </c>
      <c r="BI99" s="18">
        <f t="shared" si="236"/>
        <v>1.4497948178232578</v>
      </c>
      <c r="BK99" s="18">
        <f t="shared" si="237"/>
        <v>1.4102652188722864</v>
      </c>
      <c r="BL99" s="18">
        <f t="shared" si="238"/>
        <v>3.4442782301311148</v>
      </c>
      <c r="BM99" s="18">
        <f t="shared" si="239"/>
        <v>4.3558561577929922</v>
      </c>
      <c r="BO99" t="str">
        <f t="shared" si="260"/>
        <v>61 Caring personal service occupations</v>
      </c>
      <c r="BP99" s="18">
        <f t="shared" si="240"/>
        <v>-4.035419291900566</v>
      </c>
      <c r="BQ99" s="18">
        <f t="shared" si="240"/>
        <v>1.1042070334142506</v>
      </c>
      <c r="BR99" s="18">
        <f t="shared" si="240"/>
        <v>-2.9557877447303205</v>
      </c>
      <c r="BS99" s="18">
        <f t="shared" si="240"/>
        <v>-3.3808318376483237</v>
      </c>
      <c r="BT99" s="18">
        <f t="shared" si="241"/>
        <v>-2.9734369488322532</v>
      </c>
      <c r="BV99" s="18">
        <f t="shared" si="242"/>
        <v>-3.2393577271743634</v>
      </c>
      <c r="BW99" s="18">
        <f t="shared" si="243"/>
        <v>2.1831747120334422</v>
      </c>
      <c r="BX99" s="18">
        <f t="shared" si="244"/>
        <v>-4.8199129610781988E-2</v>
      </c>
      <c r="BZ99" t="str">
        <f t="shared" si="261"/>
        <v>61 Caring personal service occupations</v>
      </c>
      <c r="CA99" s="18">
        <f t="shared" si="245"/>
        <v>-14.248393853119868</v>
      </c>
      <c r="CB99" s="18">
        <f t="shared" si="245"/>
        <v>-18.469817839126325</v>
      </c>
      <c r="CC99" s="18">
        <f t="shared" si="245"/>
        <v>-4.9514941288079317</v>
      </c>
      <c r="CD99" s="18">
        <f t="shared" si="245"/>
        <v>-2.1329990476955607</v>
      </c>
      <c r="CE99" s="18">
        <f t="shared" si="246"/>
        <v>-4.1233214841077555</v>
      </c>
      <c r="CG99" s="18">
        <f t="shared" si="247"/>
        <v>-3.0816634834252676</v>
      </c>
      <c r="CH99" s="18">
        <f t="shared" si="248"/>
        <v>1.493661345199504</v>
      </c>
      <c r="CI99" s="18">
        <f t="shared" si="249"/>
        <v>-0.89107332755774538</v>
      </c>
      <c r="CK99" t="str">
        <f t="shared" si="262"/>
        <v>61 Caring personal service occupations</v>
      </c>
      <c r="CL99" s="18">
        <f t="shared" si="250"/>
        <v>-1.4950457790093075</v>
      </c>
      <c r="CM99" s="18">
        <f t="shared" si="250"/>
        <v>-19.18910791492381</v>
      </c>
      <c r="CN99" s="18">
        <f t="shared" si="250"/>
        <v>1.7604789427673406</v>
      </c>
      <c r="CO99" s="18">
        <f t="shared" si="250"/>
        <v>-0.30074134600371893</v>
      </c>
      <c r="CP99" s="18">
        <f t="shared" si="251"/>
        <v>-0.96976573476503791</v>
      </c>
      <c r="CR99" s="18">
        <f t="shared" si="252"/>
        <v>0.38165079070155983</v>
      </c>
      <c r="CS99" s="18">
        <f t="shared" si="253"/>
        <v>1.8955966462100626</v>
      </c>
      <c r="CT99" s="18">
        <f t="shared" si="254"/>
        <v>2.1909196626415772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-4.7760796321359766</v>
      </c>
      <c r="C100" s="18">
        <f t="shared" si="210"/>
        <v>29.039640917230614</v>
      </c>
      <c r="D100" s="18">
        <f t="shared" si="210"/>
        <v>4.3105780719067344</v>
      </c>
      <c r="E100" s="18">
        <f t="shared" si="210"/>
        <v>3.2408967542884026</v>
      </c>
      <c r="F100" s="18">
        <f t="shared" si="211"/>
        <v>5.0280160340391511</v>
      </c>
      <c r="H100" s="18">
        <f t="shared" si="212"/>
        <v>3.5962327895934454</v>
      </c>
      <c r="I100" s="18">
        <f t="shared" si="213"/>
        <v>4.0779158518253089</v>
      </c>
      <c r="J100" s="18">
        <f t="shared" si="214"/>
        <v>6.3559590700491553</v>
      </c>
      <c r="L100" t="str">
        <f t="shared" si="255"/>
        <v>62 Leisure, travel and related personal service occupations</v>
      </c>
      <c r="M100" s="18">
        <f t="shared" si="215"/>
        <v>11.031103073276437</v>
      </c>
      <c r="N100" s="18">
        <f t="shared" si="215"/>
        <v>-25.780909448375468</v>
      </c>
      <c r="O100" s="18">
        <f t="shared" si="215"/>
        <v>0.88251184194905186</v>
      </c>
      <c r="P100" s="18">
        <f t="shared" si="215"/>
        <v>1.9227129615770222</v>
      </c>
      <c r="Q100" s="18">
        <f t="shared" si="216"/>
        <v>-0.39777253283126424</v>
      </c>
      <c r="S100" s="18">
        <f t="shared" si="217"/>
        <v>1.5747929581852782</v>
      </c>
      <c r="T100" s="18">
        <f t="shared" si="218"/>
        <v>3.5467877719401741</v>
      </c>
      <c r="U100" s="18">
        <f t="shared" si="219"/>
        <v>4.5558943063055191</v>
      </c>
      <c r="W100" t="str">
        <f t="shared" si="256"/>
        <v>62 Leisure, travel and related personal service occupations</v>
      </c>
      <c r="X100" s="18">
        <f t="shared" si="220"/>
        <v>4.6293672642939265</v>
      </c>
      <c r="Y100" s="18">
        <f t="shared" si="220"/>
        <v>1.2127347979569603</v>
      </c>
      <c r="Z100" s="18">
        <f t="shared" si="220"/>
        <v>1.9113883415535549</v>
      </c>
      <c r="AA100" s="18">
        <f t="shared" si="220"/>
        <v>2.8479352604798391</v>
      </c>
      <c r="AB100" s="18">
        <f t="shared" si="221"/>
        <v>2.4516678238346135</v>
      </c>
      <c r="AD100" s="18">
        <f t="shared" si="222"/>
        <v>2.5348005399036921</v>
      </c>
      <c r="AE100" s="18">
        <f t="shared" si="223"/>
        <v>3.8882806739270137</v>
      </c>
      <c r="AF100" s="18">
        <f t="shared" si="224"/>
        <v>5.4853566526716024</v>
      </c>
      <c r="AH100" t="str">
        <f t="shared" si="257"/>
        <v>62 Leisure, travel and related personal service occupations</v>
      </c>
      <c r="AI100" s="18">
        <f t="shared" si="225"/>
        <v>4.9729137301895765</v>
      </c>
      <c r="AJ100" s="18">
        <f t="shared" si="225"/>
        <v>5.7465769545974377</v>
      </c>
      <c r="AK100" s="18">
        <f t="shared" si="225"/>
        <v>0.6787835742324555</v>
      </c>
      <c r="AL100" s="18">
        <f t="shared" si="225"/>
        <v>3.2665777221174253</v>
      </c>
      <c r="AM100" s="18">
        <f t="shared" si="226"/>
        <v>2.6028968551607745</v>
      </c>
      <c r="AO100" s="18">
        <f t="shared" si="227"/>
        <v>2.3966722687133402</v>
      </c>
      <c r="AP100" s="18">
        <f t="shared" si="228"/>
        <v>3.7797233040069766</v>
      </c>
      <c r="AQ100" s="18">
        <f t="shared" si="229"/>
        <v>5.3041714633726755</v>
      </c>
      <c r="AS100" t="str">
        <f t="shared" si="258"/>
        <v>62 Leisure, travel and related personal service occupations</v>
      </c>
      <c r="AT100" s="18">
        <f t="shared" si="230"/>
        <v>5.8717769863029678</v>
      </c>
      <c r="AU100" s="18">
        <f t="shared" si="230"/>
        <v>9.5230772047919956</v>
      </c>
      <c r="AV100" s="18">
        <f t="shared" si="230"/>
        <v>0.44922901958945882</v>
      </c>
      <c r="AW100" s="18">
        <f t="shared" si="230"/>
        <v>3.2299665606801309</v>
      </c>
      <c r="AX100" s="18">
        <f t="shared" si="231"/>
        <v>2.7320687939237365</v>
      </c>
      <c r="AZ100" s="18">
        <f t="shared" si="232"/>
        <v>2.2946043692978479</v>
      </c>
      <c r="BA100" s="18">
        <f t="shared" si="233"/>
        <v>3.6977963704702743</v>
      </c>
      <c r="BB100" s="18">
        <f t="shared" si="234"/>
        <v>5.1680263495251788</v>
      </c>
      <c r="BD100" t="str">
        <f t="shared" si="259"/>
        <v>62 Leisure, travel and related personal service occupations</v>
      </c>
      <c r="BE100" s="18">
        <f t="shared" si="235"/>
        <v>2.0802860628679198</v>
      </c>
      <c r="BF100" s="18">
        <f t="shared" si="235"/>
        <v>-2.514541352431765</v>
      </c>
      <c r="BG100" s="18">
        <f t="shared" si="235"/>
        <v>-1.6931528530522377</v>
      </c>
      <c r="BH100" s="18">
        <f t="shared" si="235"/>
        <v>0.32327740762974067</v>
      </c>
      <c r="BI100" s="18">
        <f t="shared" si="236"/>
        <v>-0.48988295545849825</v>
      </c>
      <c r="BK100" s="18">
        <f t="shared" si="237"/>
        <v>-0.35342019054297458</v>
      </c>
      <c r="BL100" s="18">
        <f t="shared" si="238"/>
        <v>2.4460211084356143</v>
      </c>
      <c r="BM100" s="18">
        <f t="shared" si="239"/>
        <v>2.1959560054347183</v>
      </c>
      <c r="BO100" t="str">
        <f t="shared" si="260"/>
        <v>62 Leisure, travel and related personal service occupations</v>
      </c>
      <c r="BP100" s="18">
        <f t="shared" si="240"/>
        <v>0.3532273029732691</v>
      </c>
      <c r="BQ100" s="18">
        <f t="shared" si="240"/>
        <v>-7.2136198547859687</v>
      </c>
      <c r="BR100" s="18">
        <f t="shared" si="240"/>
        <v>-4.9451681593652763</v>
      </c>
      <c r="BS100" s="18">
        <f t="shared" si="240"/>
        <v>-2.5343010985712677</v>
      </c>
      <c r="BT100" s="18">
        <f t="shared" si="241"/>
        <v>-3.59111121510447</v>
      </c>
      <c r="BV100" s="18">
        <f t="shared" si="242"/>
        <v>-3.3446420478770444</v>
      </c>
      <c r="BW100" s="18">
        <f t="shared" si="243"/>
        <v>1.9597990845638069</v>
      </c>
      <c r="BX100" s="18">
        <f t="shared" si="244"/>
        <v>-0.42393795919200006</v>
      </c>
      <c r="BZ100" t="str">
        <f t="shared" si="261"/>
        <v>62 Leisure, travel and related personal service occupations</v>
      </c>
      <c r="CA100" s="18">
        <f t="shared" si="245"/>
        <v>1.0455783677971286</v>
      </c>
      <c r="CB100" s="18">
        <f t="shared" si="245"/>
        <v>-14.734073640813172</v>
      </c>
      <c r="CC100" s="18">
        <f t="shared" si="245"/>
        <v>-3.5249701803248712</v>
      </c>
      <c r="CD100" s="18">
        <f t="shared" si="245"/>
        <v>-4.787837627222336</v>
      </c>
      <c r="CE100" s="18">
        <f t="shared" si="246"/>
        <v>-5.0519826470902807</v>
      </c>
      <c r="CG100" s="18">
        <f t="shared" si="247"/>
        <v>-4.3687293640649827</v>
      </c>
      <c r="CH100" s="18">
        <f t="shared" si="248"/>
        <v>1.7891313234047024</v>
      </c>
      <c r="CI100" s="18">
        <f t="shared" si="249"/>
        <v>-1.3431396775519633</v>
      </c>
      <c r="CK100" t="str">
        <f t="shared" si="262"/>
        <v>62 Leisure, travel and related personal service occupations</v>
      </c>
      <c r="CL100" s="18">
        <f t="shared" si="250"/>
        <v>-6.1389535361928704</v>
      </c>
      <c r="CM100" s="18">
        <f t="shared" si="250"/>
        <v>-27.220873703640137</v>
      </c>
      <c r="CN100" s="18">
        <f t="shared" si="250"/>
        <v>-6.8381762266545909</v>
      </c>
      <c r="CO100" s="18">
        <f t="shared" si="250"/>
        <v>-3.4963368134357187</v>
      </c>
      <c r="CP100" s="18">
        <f t="shared" si="251"/>
        <v>-6.2217398494567089</v>
      </c>
      <c r="CR100" s="18">
        <f t="shared" si="252"/>
        <v>-4.6233948567096501</v>
      </c>
      <c r="CS100" s="18">
        <f t="shared" si="253"/>
        <v>1.3451094021663446</v>
      </c>
      <c r="CT100" s="18">
        <f t="shared" si="254"/>
        <v>-2.225024134496556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11.524549529272399</v>
      </c>
      <c r="C101" s="18">
        <f t="shared" si="210"/>
        <v>-20.715029906322158</v>
      </c>
      <c r="D101" s="18">
        <f t="shared" si="210"/>
        <v>3.4431372236011892</v>
      </c>
      <c r="E101" s="18">
        <f t="shared" si="210"/>
        <v>3.0603452553620958</v>
      </c>
      <c r="F101" s="18">
        <f t="shared" si="211"/>
        <v>1.5023157915714513</v>
      </c>
      <c r="H101" s="18">
        <f t="shared" si="212"/>
        <v>3.1877849271308989</v>
      </c>
      <c r="I101" s="18">
        <f t="shared" si="213"/>
        <v>3.9284016023191759</v>
      </c>
      <c r="J101" s="18">
        <f t="shared" si="214"/>
        <v>5.9615657083952556</v>
      </c>
      <c r="L101" t="str">
        <f t="shared" si="255"/>
        <v>63 Community and civil enforcement occupations</v>
      </c>
      <c r="M101" s="18">
        <f t="shared" si="215"/>
        <v>6.8001496273550233</v>
      </c>
      <c r="N101" s="18">
        <f t="shared" si="215"/>
        <v>0.21492432288146013</v>
      </c>
      <c r="O101" s="18">
        <f t="shared" si="215"/>
        <v>-1.9530624437407273</v>
      </c>
      <c r="P101" s="18">
        <f t="shared" si="215"/>
        <v>4.1090725885423618</v>
      </c>
      <c r="Q101" s="18">
        <f t="shared" si="216"/>
        <v>1.9322877798203075</v>
      </c>
      <c r="S101" s="18">
        <f t="shared" si="217"/>
        <v>2.0478195481114181</v>
      </c>
      <c r="T101" s="18">
        <f t="shared" si="218"/>
        <v>3.2486388653403031</v>
      </c>
      <c r="U101" s="18">
        <f t="shared" si="219"/>
        <v>4.626448913829706</v>
      </c>
      <c r="W101" t="str">
        <f t="shared" si="256"/>
        <v>63 Community and civil enforcement occupations</v>
      </c>
      <c r="X101" s="18">
        <f t="shared" si="220"/>
        <v>1.6680978616800735</v>
      </c>
      <c r="Y101" s="18">
        <f t="shared" si="220"/>
        <v>0.3863540802674148</v>
      </c>
      <c r="Z101" s="18">
        <f t="shared" si="220"/>
        <v>2.3236824415820978</v>
      </c>
      <c r="AA101" s="18">
        <f t="shared" si="220"/>
        <v>2.4647339006522495</v>
      </c>
      <c r="AB101" s="18">
        <f t="shared" si="221"/>
        <v>2.2895406428842247</v>
      </c>
      <c r="AD101" s="18">
        <f t="shared" si="222"/>
        <v>2.4176951567384419</v>
      </c>
      <c r="AE101" s="18">
        <f t="shared" si="223"/>
        <v>4.0971253295020604</v>
      </c>
      <c r="AF101" s="18">
        <f t="shared" si="224"/>
        <v>5.5777690404446023</v>
      </c>
      <c r="AH101" t="str">
        <f t="shared" si="257"/>
        <v>63 Community and civil enforcement occupations</v>
      </c>
      <c r="AI101" s="18">
        <f t="shared" si="225"/>
        <v>-1.1731467074637125</v>
      </c>
      <c r="AJ101" s="18">
        <f t="shared" si="225"/>
        <v>17.116363512880906</v>
      </c>
      <c r="AK101" s="18">
        <f t="shared" si="225"/>
        <v>-2.1419247613516545</v>
      </c>
      <c r="AL101" s="18">
        <f t="shared" si="225"/>
        <v>1.9838835911218933</v>
      </c>
      <c r="AM101" s="18">
        <f t="shared" si="226"/>
        <v>1.5505486616818054</v>
      </c>
      <c r="AO101" s="18">
        <f t="shared" si="227"/>
        <v>0.5896399988382317</v>
      </c>
      <c r="AP101" s="18">
        <f t="shared" si="228"/>
        <v>3.1441034907675247</v>
      </c>
      <c r="AQ101" s="18">
        <f t="shared" si="229"/>
        <v>3.53216862869834</v>
      </c>
      <c r="AS101" t="str">
        <f t="shared" si="258"/>
        <v>63 Community and civil enforcement occupations</v>
      </c>
      <c r="AT101" s="18">
        <f t="shared" si="230"/>
        <v>-2.4813137298299481</v>
      </c>
      <c r="AU101" s="18">
        <f t="shared" si="230"/>
        <v>8.3136659158655988</v>
      </c>
      <c r="AV101" s="18">
        <f t="shared" si="230"/>
        <v>-3.2848741416741656</v>
      </c>
      <c r="AW101" s="18">
        <f t="shared" si="230"/>
        <v>1.0342004013751627</v>
      </c>
      <c r="AX101" s="18">
        <f t="shared" si="231"/>
        <v>9.8474598116715661E-2</v>
      </c>
      <c r="AZ101" s="18">
        <f t="shared" si="232"/>
        <v>-0.42650761385647495</v>
      </c>
      <c r="BA101" s="18">
        <f t="shared" si="233"/>
        <v>3.1065340990309442</v>
      </c>
      <c r="BB101" s="18">
        <f t="shared" si="234"/>
        <v>2.8316902667037791</v>
      </c>
      <c r="BD101" t="str">
        <f t="shared" si="259"/>
        <v>63 Community and civil enforcement occupations</v>
      </c>
      <c r="BE101" s="18">
        <f t="shared" si="235"/>
        <v>-9.714836504531343</v>
      </c>
      <c r="BF101" s="18">
        <f t="shared" si="235"/>
        <v>70.243881944886823</v>
      </c>
      <c r="BG101" s="18">
        <f t="shared" si="235"/>
        <v>-11.518709484600166</v>
      </c>
      <c r="BH101" s="18">
        <f t="shared" si="235"/>
        <v>0.71278289632221714</v>
      </c>
      <c r="BI101" s="18">
        <f t="shared" si="236"/>
        <v>-5.5035046138507404E-2</v>
      </c>
      <c r="BK101" s="18">
        <f t="shared" si="237"/>
        <v>-3.5415644645329314</v>
      </c>
      <c r="BL101" s="18">
        <f t="shared" si="238"/>
        <v>1.3726728503263175</v>
      </c>
      <c r="BM101" s="18">
        <f t="shared" si="239"/>
        <v>-1.4018570951848219</v>
      </c>
      <c r="BO101" t="str">
        <f t="shared" si="260"/>
        <v>63 Community and civil enforcement occupations</v>
      </c>
      <c r="BP101" s="18">
        <f t="shared" si="240"/>
        <v>-3.9344769181759554</v>
      </c>
      <c r="BQ101" s="18">
        <f t="shared" si="240"/>
        <v>27.245839806167883</v>
      </c>
      <c r="BR101" s="18">
        <f t="shared" si="240"/>
        <v>-6.6330322278955407</v>
      </c>
      <c r="BS101" s="18">
        <f t="shared" si="240"/>
        <v>0.60626708414628361</v>
      </c>
      <c r="BT101" s="18">
        <f t="shared" si="241"/>
        <v>-0.26071201245465581</v>
      </c>
      <c r="BV101" s="18">
        <f t="shared" si="242"/>
        <v>-1.8671432801510957</v>
      </c>
      <c r="BW101" s="18">
        <f t="shared" si="243"/>
        <v>1.8314908891994275</v>
      </c>
      <c r="BX101" s="18">
        <f t="shared" si="244"/>
        <v>0.43096036834098239</v>
      </c>
      <c r="BZ101" t="str">
        <f t="shared" si="261"/>
        <v>63 Community and civil enforcement occupations</v>
      </c>
      <c r="CA101" s="18">
        <f t="shared" si="245"/>
        <v>3.452370221931722</v>
      </c>
      <c r="CB101" s="18">
        <f t="shared" si="245"/>
        <v>-4.0597490853138023</v>
      </c>
      <c r="CC101" s="18">
        <f t="shared" si="245"/>
        <v>-3.8883831733751983</v>
      </c>
      <c r="CD101" s="18">
        <f t="shared" si="245"/>
        <v>-2.8380991744727191</v>
      </c>
      <c r="CE101" s="18">
        <f t="shared" si="246"/>
        <v>-3.2440863639329298</v>
      </c>
      <c r="CG101" s="18">
        <f t="shared" si="247"/>
        <v>-3.1894629356994275</v>
      </c>
      <c r="CH101" s="18">
        <f t="shared" si="248"/>
        <v>1.8100651965635928</v>
      </c>
      <c r="CI101" s="18">
        <f t="shared" si="249"/>
        <v>-0.52763852844023296</v>
      </c>
      <c r="CK101" t="str">
        <f t="shared" si="262"/>
        <v>63 Community and civil enforcement occupations</v>
      </c>
      <c r="CL101" s="18">
        <f t="shared" si="250"/>
        <v>-10.033842283050287</v>
      </c>
      <c r="CM101" s="18">
        <f t="shared" si="250"/>
        <v>21.847022108172041</v>
      </c>
      <c r="CN101" s="18">
        <f t="shared" si="250"/>
        <v>-16.46936244810674</v>
      </c>
      <c r="CO101" s="18">
        <f t="shared" si="250"/>
        <v>-4.7347026232920975</v>
      </c>
      <c r="CP101" s="18">
        <f t="shared" si="251"/>
        <v>-7.1515948147203741</v>
      </c>
      <c r="CR101" s="18">
        <f t="shared" si="252"/>
        <v>-8.8188461409192342</v>
      </c>
      <c r="CS101" s="18">
        <f t="shared" si="253"/>
        <v>0.72117496511963086</v>
      </c>
      <c r="CT101" s="18">
        <f t="shared" si="254"/>
        <v>-6.5123464146157435</v>
      </c>
    </row>
    <row r="102" spans="1:98" x14ac:dyDescent="0.2">
      <c r="A102" t="str">
        <f t="shared" si="209"/>
        <v>71 Sales occupations</v>
      </c>
      <c r="B102" s="18">
        <f t="shared" si="210"/>
        <v>3.9947547972266628</v>
      </c>
      <c r="C102" s="18">
        <f t="shared" si="210"/>
        <v>-31.77100695470979</v>
      </c>
      <c r="D102" s="18">
        <f t="shared" si="210"/>
        <v>3.2680544806836798</v>
      </c>
      <c r="E102" s="18">
        <f t="shared" si="210"/>
        <v>2.2866919189158175</v>
      </c>
      <c r="F102" s="18">
        <f t="shared" si="211"/>
        <v>2.8646387891195779E-2</v>
      </c>
      <c r="H102" s="18">
        <f t="shared" si="212"/>
        <v>2.6127721554633165</v>
      </c>
      <c r="I102" s="18">
        <f t="shared" si="213"/>
        <v>3.4889454844666989</v>
      </c>
      <c r="J102" s="18">
        <f t="shared" si="214"/>
        <v>5.2194065919673793</v>
      </c>
      <c r="L102" t="str">
        <f t="shared" si="255"/>
        <v>71 Sales occupations</v>
      </c>
      <c r="M102" s="18">
        <f t="shared" si="215"/>
        <v>5.9203008736865126</v>
      </c>
      <c r="N102" s="18">
        <f t="shared" si="215"/>
        <v>-18.132127091607352</v>
      </c>
      <c r="O102" s="18">
        <f t="shared" si="215"/>
        <v>4.5269653609016913</v>
      </c>
      <c r="P102" s="18">
        <f t="shared" si="215"/>
        <v>3.4236954102226269</v>
      </c>
      <c r="Q102" s="18">
        <f t="shared" si="216"/>
        <v>2.2624005208769837</v>
      </c>
      <c r="S102" s="18">
        <f t="shared" si="217"/>
        <v>3.790152076952924</v>
      </c>
      <c r="T102" s="18">
        <f t="shared" si="218"/>
        <v>3.9385655462723879</v>
      </c>
      <c r="U102" s="18">
        <f t="shared" si="219"/>
        <v>6.3899094063727846</v>
      </c>
      <c r="W102" t="str">
        <f t="shared" si="256"/>
        <v>71 Sales occupations</v>
      </c>
      <c r="X102" s="18">
        <f t="shared" si="220"/>
        <v>-1.0908224571190783</v>
      </c>
      <c r="Y102" s="18">
        <f t="shared" si="220"/>
        <v>9.1099506789123375</v>
      </c>
      <c r="Z102" s="18">
        <f t="shared" si="220"/>
        <v>3.0754354604294987</v>
      </c>
      <c r="AA102" s="18">
        <f t="shared" si="220"/>
        <v>3.3185303975082903</v>
      </c>
      <c r="AB102" s="18">
        <f t="shared" si="221"/>
        <v>3.59502588287266</v>
      </c>
      <c r="AD102" s="18">
        <f t="shared" si="222"/>
        <v>3.2374351163380277</v>
      </c>
      <c r="AE102" s="18">
        <f t="shared" si="223"/>
        <v>3.9431383800236919</v>
      </c>
      <c r="AF102" s="18">
        <f t="shared" si="224"/>
        <v>6.0070397855069624</v>
      </c>
      <c r="AH102" t="str">
        <f t="shared" si="257"/>
        <v>71 Sales occupations</v>
      </c>
      <c r="AI102" s="18">
        <f t="shared" si="225"/>
        <v>-1.3869673986238062</v>
      </c>
      <c r="AJ102" s="18">
        <f t="shared" si="225"/>
        <v>12.969127100273671</v>
      </c>
      <c r="AK102" s="18">
        <f t="shared" si="225"/>
        <v>2.249213436655384</v>
      </c>
      <c r="AL102" s="18">
        <f t="shared" si="225"/>
        <v>3.5376975208170292</v>
      </c>
      <c r="AM102" s="18">
        <f t="shared" si="226"/>
        <v>3.6967851831052556</v>
      </c>
      <c r="AO102" s="18">
        <f t="shared" si="227"/>
        <v>3.1064087770825921</v>
      </c>
      <c r="AP102" s="18">
        <f t="shared" si="228"/>
        <v>3.8742936388404647</v>
      </c>
      <c r="AQ102" s="18">
        <f t="shared" si="229"/>
        <v>5.864011863926466</v>
      </c>
      <c r="AS102" t="str">
        <f t="shared" si="258"/>
        <v>71 Sales occupations</v>
      </c>
      <c r="AT102" s="18">
        <f t="shared" si="230"/>
        <v>-3.3329976483195023</v>
      </c>
      <c r="AU102" s="18">
        <f t="shared" si="230"/>
        <v>7.3307592349307393</v>
      </c>
      <c r="AV102" s="18">
        <f t="shared" si="230"/>
        <v>1.3285871751380185</v>
      </c>
      <c r="AW102" s="18">
        <f t="shared" si="230"/>
        <v>2.6321418230062399</v>
      </c>
      <c r="AX102" s="18">
        <f t="shared" si="231"/>
        <v>2.50938518790218</v>
      </c>
      <c r="AZ102" s="18">
        <f t="shared" si="232"/>
        <v>2.1957708762714523</v>
      </c>
      <c r="BA102" s="18">
        <f t="shared" si="233"/>
        <v>3.2587194901297689</v>
      </c>
      <c r="BB102" s="18">
        <f t="shared" si="234"/>
        <v>4.7393616803128591</v>
      </c>
      <c r="BD102" t="str">
        <f t="shared" si="259"/>
        <v>71 Sales occupations</v>
      </c>
      <c r="BE102" s="18">
        <f t="shared" si="235"/>
        <v>-1.7744238969929826</v>
      </c>
      <c r="BF102" s="18">
        <f t="shared" si="235"/>
        <v>12.803868088291793</v>
      </c>
      <c r="BG102" s="18">
        <f t="shared" si="235"/>
        <v>0.84007084658572762</v>
      </c>
      <c r="BH102" s="18">
        <f t="shared" si="235"/>
        <v>1.4688268891297707</v>
      </c>
      <c r="BI102" s="18">
        <f t="shared" si="236"/>
        <v>1.9444309598891873</v>
      </c>
      <c r="BK102" s="18">
        <f t="shared" si="237"/>
        <v>1.2588071435525094</v>
      </c>
      <c r="BL102" s="18">
        <f t="shared" si="238"/>
        <v>3.0232620814920175</v>
      </c>
      <c r="BM102" s="18">
        <f t="shared" si="239"/>
        <v>3.8785599901889567</v>
      </c>
      <c r="BO102" t="str">
        <f t="shared" si="260"/>
        <v>71 Sales occupations</v>
      </c>
      <c r="BP102" s="18">
        <f t="shared" si="240"/>
        <v>-3.8867653924731349</v>
      </c>
      <c r="BQ102" s="18">
        <f t="shared" si="240"/>
        <v>3.6440955328772784</v>
      </c>
      <c r="BR102" s="18">
        <f t="shared" si="240"/>
        <v>-1.4880718056524689</v>
      </c>
      <c r="BS102" s="18">
        <f t="shared" si="240"/>
        <v>-2.4254806440957566</v>
      </c>
      <c r="BT102" s="18">
        <f t="shared" si="241"/>
        <v>-1.7636869432101854</v>
      </c>
      <c r="BV102" s="18">
        <f t="shared" si="242"/>
        <v>-2.1140063675259557</v>
      </c>
      <c r="BW102" s="18">
        <f t="shared" si="243"/>
        <v>2.3576546496290041</v>
      </c>
      <c r="BX102" s="18">
        <f t="shared" si="244"/>
        <v>0.90211588714641522</v>
      </c>
      <c r="BZ102" t="str">
        <f t="shared" si="261"/>
        <v>71 Sales occupations</v>
      </c>
      <c r="CA102" s="18">
        <f t="shared" si="245"/>
        <v>-3.3407788383588488</v>
      </c>
      <c r="CB102" s="18">
        <f t="shared" si="245"/>
        <v>-10.152991013169576</v>
      </c>
      <c r="CC102" s="18">
        <f t="shared" si="245"/>
        <v>-2.3450641163431762</v>
      </c>
      <c r="CD102" s="18">
        <f t="shared" si="245"/>
        <v>-7.6408675574079821</v>
      </c>
      <c r="CE102" s="18">
        <f t="shared" si="246"/>
        <v>-6.1793760760572187</v>
      </c>
      <c r="CG102" s="18">
        <f t="shared" si="247"/>
        <v>-5.9083041026146592</v>
      </c>
      <c r="CH102" s="18">
        <f t="shared" si="248"/>
        <v>1.6987324457110153</v>
      </c>
      <c r="CI102" s="18">
        <f t="shared" si="249"/>
        <v>-2.4568692401386816</v>
      </c>
      <c r="CK102" t="str">
        <f t="shared" si="262"/>
        <v>71 Sales occupations</v>
      </c>
      <c r="CL102" s="18">
        <f t="shared" si="250"/>
        <v>-7.8761805847998527</v>
      </c>
      <c r="CM102" s="18">
        <f t="shared" si="250"/>
        <v>-32.27696024929071</v>
      </c>
      <c r="CN102" s="18">
        <f t="shared" si="250"/>
        <v>-4.3140784449274268</v>
      </c>
      <c r="CO102" s="18">
        <f t="shared" si="250"/>
        <v>-6.5997731472425158</v>
      </c>
      <c r="CP102" s="18">
        <f t="shared" si="251"/>
        <v>-7.7633548472944121</v>
      </c>
      <c r="CR102" s="18">
        <f t="shared" si="252"/>
        <v>-5.8440068396162896</v>
      </c>
      <c r="CS102" s="18">
        <f t="shared" si="253"/>
        <v>1.340398851491531</v>
      </c>
      <c r="CT102" s="18">
        <f t="shared" si="254"/>
        <v>-3.0712192797058058</v>
      </c>
    </row>
    <row r="103" spans="1:98" x14ac:dyDescent="0.2">
      <c r="A103" t="str">
        <f t="shared" si="209"/>
        <v>72 Customer service occupations</v>
      </c>
      <c r="B103" s="18">
        <f t="shared" si="210"/>
        <v>7.2649620479717347</v>
      </c>
      <c r="C103" s="18">
        <f t="shared" si="210"/>
        <v>-9.7953757260538676</v>
      </c>
      <c r="D103" s="18">
        <f t="shared" si="210"/>
        <v>8.2768112188580609</v>
      </c>
      <c r="E103" s="18">
        <f t="shared" si="210"/>
        <v>3.129529404386111</v>
      </c>
      <c r="F103" s="18">
        <f t="shared" si="211"/>
        <v>3.8385291933233257</v>
      </c>
      <c r="H103" s="18">
        <f t="shared" si="212"/>
        <v>4.8175110843863722</v>
      </c>
      <c r="I103" s="18">
        <f t="shared" si="213"/>
        <v>3.8574557315188995</v>
      </c>
      <c r="J103" s="18">
        <f t="shared" si="214"/>
        <v>7.0787702898358784</v>
      </c>
      <c r="L103" t="str">
        <f t="shared" si="255"/>
        <v>72 Customer service occupations</v>
      </c>
      <c r="M103" s="18">
        <f t="shared" si="215"/>
        <v>8.839794050505434</v>
      </c>
      <c r="N103" s="18">
        <f t="shared" si="215"/>
        <v>-22.459896231471653</v>
      </c>
      <c r="O103" s="18">
        <f t="shared" si="215"/>
        <v>6.5200192476979835</v>
      </c>
      <c r="P103" s="18">
        <f t="shared" si="215"/>
        <v>3.0267082185236438</v>
      </c>
      <c r="Q103" s="18">
        <f t="shared" si="216"/>
        <v>2.2730717173240933</v>
      </c>
      <c r="S103" s="18">
        <f t="shared" si="217"/>
        <v>4.1782268752372786</v>
      </c>
      <c r="T103" s="18">
        <f t="shared" si="218"/>
        <v>4.0694014204901041</v>
      </c>
      <c r="U103" s="18">
        <f t="shared" si="219"/>
        <v>6.7578787940500096</v>
      </c>
      <c r="W103" t="str">
        <f t="shared" si="256"/>
        <v>72 Customer service occupations</v>
      </c>
      <c r="X103" s="18">
        <f t="shared" si="220"/>
        <v>0.3697552768578527</v>
      </c>
      <c r="Y103" s="18">
        <f t="shared" si="220"/>
        <v>11.719525142488973</v>
      </c>
      <c r="Z103" s="18">
        <f t="shared" si="220"/>
        <v>3.5860755768348351</v>
      </c>
      <c r="AA103" s="18">
        <f t="shared" si="220"/>
        <v>2.8727411341118669</v>
      </c>
      <c r="AB103" s="18">
        <f t="shared" si="221"/>
        <v>3.6280781284917518</v>
      </c>
      <c r="AD103" s="18">
        <f t="shared" si="222"/>
        <v>3.1099717931541981</v>
      </c>
      <c r="AE103" s="18">
        <f t="shared" si="223"/>
        <v>3.5990131762365429</v>
      </c>
      <c r="AF103" s="18">
        <f t="shared" si="224"/>
        <v>5.6564583596161233</v>
      </c>
      <c r="AH103" t="str">
        <f t="shared" si="257"/>
        <v>72 Customer service occupations</v>
      </c>
      <c r="AI103" s="18">
        <f t="shared" si="225"/>
        <v>1.9357007276172844</v>
      </c>
      <c r="AJ103" s="18">
        <f t="shared" si="225"/>
        <v>14.455482902678085</v>
      </c>
      <c r="AK103" s="18">
        <f t="shared" si="225"/>
        <v>3.7673098080686973</v>
      </c>
      <c r="AL103" s="18">
        <f t="shared" si="225"/>
        <v>2.8673740720226881</v>
      </c>
      <c r="AM103" s="18">
        <f t="shared" si="226"/>
        <v>3.8382225314622653</v>
      </c>
      <c r="AO103" s="18">
        <f t="shared" si="227"/>
        <v>3.1664820897490564</v>
      </c>
      <c r="AP103" s="18">
        <f t="shared" si="228"/>
        <v>3.6685239113078083</v>
      </c>
      <c r="AQ103" s="18">
        <f t="shared" si="229"/>
        <v>5.7492308946177406</v>
      </c>
      <c r="AS103" t="str">
        <f t="shared" si="258"/>
        <v>72 Customer service occupations</v>
      </c>
      <c r="AT103" s="18">
        <f t="shared" si="230"/>
        <v>-0.68276700815029789</v>
      </c>
      <c r="AU103" s="18">
        <f t="shared" si="230"/>
        <v>9.8879925512838529</v>
      </c>
      <c r="AV103" s="18">
        <f t="shared" si="230"/>
        <v>3.453365261054131</v>
      </c>
      <c r="AW103" s="18">
        <f t="shared" si="230"/>
        <v>1.7036768755446907</v>
      </c>
      <c r="AX103" s="18">
        <f t="shared" si="231"/>
        <v>2.7430593352434807</v>
      </c>
      <c r="AZ103" s="18">
        <f t="shared" si="232"/>
        <v>2.2835933565940936</v>
      </c>
      <c r="BA103" s="18">
        <f t="shared" si="233"/>
        <v>3.2252891287982033</v>
      </c>
      <c r="BB103" s="18">
        <f t="shared" si="234"/>
        <v>4.7745758352925938</v>
      </c>
      <c r="BD103" t="str">
        <f t="shared" si="259"/>
        <v>72 Customer service occupations</v>
      </c>
      <c r="BE103" s="18">
        <f t="shared" si="235"/>
        <v>0.35685631006099339</v>
      </c>
      <c r="BF103" s="18">
        <f t="shared" si="235"/>
        <v>14.257710722515826</v>
      </c>
      <c r="BG103" s="18">
        <f t="shared" si="235"/>
        <v>1.4814727962329632</v>
      </c>
      <c r="BH103" s="18">
        <f t="shared" si="235"/>
        <v>1.4362578879675292</v>
      </c>
      <c r="BI103" s="18">
        <f t="shared" si="236"/>
        <v>2.2079010877623872</v>
      </c>
      <c r="BK103" s="18">
        <f t="shared" si="237"/>
        <v>1.4513272852315184</v>
      </c>
      <c r="BL103" s="18">
        <f t="shared" si="238"/>
        <v>2.7183681222291201</v>
      </c>
      <c r="BM103" s="18">
        <f t="shared" si="239"/>
        <v>3.7478466063708638</v>
      </c>
      <c r="BO103" t="str">
        <f t="shared" si="260"/>
        <v>72 Customer service occupations</v>
      </c>
      <c r="BP103" s="18">
        <f t="shared" si="240"/>
        <v>4.1169188524525779E-2</v>
      </c>
      <c r="BQ103" s="18">
        <f t="shared" si="240"/>
        <v>4.7091278766232314</v>
      </c>
      <c r="BR103" s="18">
        <f t="shared" si="240"/>
        <v>0.42136169475199825</v>
      </c>
      <c r="BS103" s="18">
        <f t="shared" si="240"/>
        <v>-0.27708166454099015</v>
      </c>
      <c r="BT103" s="18">
        <f t="shared" si="241"/>
        <v>0.24588497317030722</v>
      </c>
      <c r="BV103" s="18">
        <f t="shared" si="242"/>
        <v>-4.48086380962609E-2</v>
      </c>
      <c r="BW103" s="18">
        <f t="shared" si="243"/>
        <v>2.492593781289254</v>
      </c>
      <c r="BX103" s="18">
        <f t="shared" si="244"/>
        <v>2.4608801705560124</v>
      </c>
      <c r="BZ103" t="str">
        <f t="shared" si="261"/>
        <v>72 Customer service occupations</v>
      </c>
      <c r="CA103" s="18">
        <f t="shared" si="245"/>
        <v>9.053364290083632E-2</v>
      </c>
      <c r="CB103" s="18">
        <f t="shared" si="245"/>
        <v>-10.73327142650723</v>
      </c>
      <c r="CC103" s="18">
        <f t="shared" si="245"/>
        <v>0.32803050839629311</v>
      </c>
      <c r="CD103" s="18">
        <f t="shared" si="245"/>
        <v>-0.595031410885416</v>
      </c>
      <c r="CE103" s="18">
        <f t="shared" si="246"/>
        <v>-0.97550789049963837</v>
      </c>
      <c r="CG103" s="18">
        <f t="shared" si="247"/>
        <v>-0.28829160325936076</v>
      </c>
      <c r="CH103" s="18">
        <f t="shared" si="248"/>
        <v>1.9156905264245516</v>
      </c>
      <c r="CI103" s="18">
        <f t="shared" si="249"/>
        <v>1.6957717398085492</v>
      </c>
      <c r="CK103" t="str">
        <f t="shared" si="262"/>
        <v>72 Customer service occupations</v>
      </c>
      <c r="CL103" s="18">
        <f t="shared" si="250"/>
        <v>2.4167817145072767</v>
      </c>
      <c r="CM103" s="18">
        <f t="shared" si="250"/>
        <v>-23.170671896941151</v>
      </c>
      <c r="CN103" s="18">
        <f t="shared" si="250"/>
        <v>4.7403493860953771</v>
      </c>
      <c r="CO103" s="18">
        <f t="shared" si="250"/>
        <v>0.47435560511936981</v>
      </c>
      <c r="CP103" s="18">
        <f t="shared" si="251"/>
        <v>9.5738669302924961E-2</v>
      </c>
      <c r="CR103" s="18">
        <f t="shared" si="252"/>
        <v>1.8766899018850536</v>
      </c>
      <c r="CS103" s="18">
        <f t="shared" si="253"/>
        <v>2.6975833073372035</v>
      </c>
      <c r="CT103" s="18">
        <f t="shared" si="254"/>
        <v>4.0440250370197273</v>
      </c>
    </row>
    <row r="104" spans="1:98" x14ac:dyDescent="0.2">
      <c r="A104" t="str">
        <f t="shared" si="209"/>
        <v>81 Process, plant and machine operatives</v>
      </c>
      <c r="B104" s="18">
        <f t="shared" si="210"/>
        <v>15.192295717421022</v>
      </c>
      <c r="C104" s="18">
        <f t="shared" si="210"/>
        <v>-28.996991674233584</v>
      </c>
      <c r="D104" s="18">
        <f t="shared" si="210"/>
        <v>8.0024920694693016</v>
      </c>
      <c r="E104" s="18">
        <f t="shared" si="210"/>
        <v>4.1149851643877522</v>
      </c>
      <c r="F104" s="18">
        <f t="shared" si="211"/>
        <v>2.8249786548999012</v>
      </c>
      <c r="H104" s="18">
        <f t="shared" si="212"/>
        <v>5.3950190256935926</v>
      </c>
      <c r="I104" s="18">
        <f t="shared" si="213"/>
        <v>3.8448933059237689</v>
      </c>
      <c r="J104" s="18">
        <f t="shared" si="214"/>
        <v>7.5038261212292401</v>
      </c>
      <c r="L104" t="str">
        <f t="shared" si="255"/>
        <v>81 Process, plant and machine operatives</v>
      </c>
      <c r="M104" s="18">
        <f t="shared" si="215"/>
        <v>9.8816612360570488</v>
      </c>
      <c r="N104" s="18">
        <f t="shared" si="215"/>
        <v>-29.663078098737859</v>
      </c>
      <c r="O104" s="18">
        <f t="shared" si="215"/>
        <v>8.1061326262390931</v>
      </c>
      <c r="P104" s="18">
        <f t="shared" si="215"/>
        <v>3.9047707659820796</v>
      </c>
      <c r="Q104" s="18">
        <f t="shared" si="216"/>
        <v>2.6654626943265924</v>
      </c>
      <c r="S104" s="18">
        <f t="shared" si="217"/>
        <v>5.2867619745032624</v>
      </c>
      <c r="T104" s="18">
        <f t="shared" si="218"/>
        <v>4.3607334944218312</v>
      </c>
      <c r="U104" s="18">
        <f t="shared" si="219"/>
        <v>7.7474298494676352</v>
      </c>
      <c r="W104" t="str">
        <f t="shared" si="256"/>
        <v>81 Process, plant and machine operatives</v>
      </c>
      <c r="X104" s="18">
        <f t="shared" si="220"/>
        <v>-3.5240295549208267</v>
      </c>
      <c r="Y104" s="18">
        <f t="shared" si="220"/>
        <v>-9.838023166679255</v>
      </c>
      <c r="Z104" s="18">
        <f t="shared" si="220"/>
        <v>7.0800240291936989</v>
      </c>
      <c r="AA104" s="18">
        <f t="shared" si="220"/>
        <v>4.0720241921044398</v>
      </c>
      <c r="AB104" s="18">
        <f t="shared" si="221"/>
        <v>4.0654601347645203</v>
      </c>
      <c r="AD104" s="18">
        <f t="shared" si="222"/>
        <v>5.0651829473476795</v>
      </c>
      <c r="AE104" s="18">
        <f t="shared" si="223"/>
        <v>4.1407084720679999</v>
      </c>
      <c r="AF104" s="18">
        <f t="shared" si="224"/>
        <v>7.4449055569513423</v>
      </c>
      <c r="AH104" t="str">
        <f t="shared" si="257"/>
        <v>81 Process, plant and machine operatives</v>
      </c>
      <c r="AI104" s="18">
        <f t="shared" si="225"/>
        <v>-2.4169578302537076</v>
      </c>
      <c r="AJ104" s="18">
        <f t="shared" si="225"/>
        <v>-5.551433325543254</v>
      </c>
      <c r="AK104" s="18">
        <f t="shared" si="225"/>
        <v>5.7897377199075617</v>
      </c>
      <c r="AL104" s="18">
        <f t="shared" si="225"/>
        <v>2.4218055075108325</v>
      </c>
      <c r="AM104" s="18">
        <f t="shared" si="226"/>
        <v>2.9398625939309975</v>
      </c>
      <c r="AO104" s="18">
        <f t="shared" si="227"/>
        <v>3.5323642760305862</v>
      </c>
      <c r="AP104" s="18">
        <f t="shared" si="228"/>
        <v>3.479400096755314</v>
      </c>
      <c r="AQ104" s="18">
        <f t="shared" si="229"/>
        <v>5.8721932246030617</v>
      </c>
      <c r="AS104" t="str">
        <f t="shared" si="258"/>
        <v>81 Process, plant and machine operatives</v>
      </c>
      <c r="AT104" s="18">
        <f t="shared" si="230"/>
        <v>-6.1464742893575508</v>
      </c>
      <c r="AU104" s="18">
        <f t="shared" si="230"/>
        <v>-8.5241208098293164</v>
      </c>
      <c r="AV104" s="18">
        <f t="shared" si="230"/>
        <v>3.5681705857761425</v>
      </c>
      <c r="AW104" s="18">
        <f t="shared" si="230"/>
        <v>0.59334060079372364</v>
      </c>
      <c r="AX104" s="18">
        <f t="shared" si="231"/>
        <v>0.91265942720011317</v>
      </c>
      <c r="AZ104" s="18">
        <f t="shared" si="232"/>
        <v>1.5753331867499387</v>
      </c>
      <c r="BA104" s="18">
        <f t="shared" si="233"/>
        <v>2.8806388716851483</v>
      </c>
      <c r="BB104" s="18">
        <f t="shared" si="234"/>
        <v>3.9783488091643227</v>
      </c>
      <c r="BD104" t="str">
        <f t="shared" si="259"/>
        <v>81 Process, plant and machine operatives</v>
      </c>
      <c r="BE104" s="18">
        <f t="shared" si="235"/>
        <v>-3.3776605319902675</v>
      </c>
      <c r="BF104" s="18">
        <f t="shared" si="235"/>
        <v>9.592632795709255</v>
      </c>
      <c r="BG104" s="18">
        <f t="shared" si="235"/>
        <v>8.1870853732501914E-2</v>
      </c>
      <c r="BH104" s="18">
        <f t="shared" si="235"/>
        <v>0.44021202070951837</v>
      </c>
      <c r="BI104" s="18">
        <f t="shared" si="236"/>
        <v>0.87642094591013908</v>
      </c>
      <c r="BK104" s="18">
        <f t="shared" si="237"/>
        <v>0.32062263215935083</v>
      </c>
      <c r="BL104" s="18">
        <f t="shared" si="238"/>
        <v>2.1643883913837758</v>
      </c>
      <c r="BM104" s="18">
        <f t="shared" si="239"/>
        <v>2.4034155420491254</v>
      </c>
      <c r="BO104" t="str">
        <f t="shared" si="260"/>
        <v>81 Process, plant and machine operatives</v>
      </c>
      <c r="BP104" s="18">
        <f t="shared" si="240"/>
        <v>-2.0481532240110623</v>
      </c>
      <c r="BQ104" s="18">
        <f t="shared" si="240"/>
        <v>-9.8234502256849829</v>
      </c>
      <c r="BR104" s="18">
        <f t="shared" si="240"/>
        <v>2.0265172082495564</v>
      </c>
      <c r="BS104" s="18">
        <f t="shared" si="240"/>
        <v>-0.59071100032462853</v>
      </c>
      <c r="BT104" s="18">
        <f t="shared" si="241"/>
        <v>-0.38883085168223142</v>
      </c>
      <c r="BV104" s="18">
        <f t="shared" si="242"/>
        <v>0.27415225043183611</v>
      </c>
      <c r="BW104" s="18">
        <f t="shared" si="243"/>
        <v>2.2908157350314706</v>
      </c>
      <c r="BX104" s="18">
        <f t="shared" si="244"/>
        <v>2.4915660388062699</v>
      </c>
      <c r="BZ104" t="str">
        <f t="shared" si="261"/>
        <v>81 Process, plant and machine operatives</v>
      </c>
      <c r="CA104" s="18">
        <f t="shared" si="245"/>
        <v>3.0549468949733649</v>
      </c>
      <c r="CB104" s="18">
        <f t="shared" si="245"/>
        <v>-34.251068654388646</v>
      </c>
      <c r="CC104" s="18">
        <f t="shared" si="245"/>
        <v>-0.9158840920236333</v>
      </c>
      <c r="CD104" s="18">
        <f t="shared" si="245"/>
        <v>-8.9455800416794791</v>
      </c>
      <c r="CE104" s="18">
        <f t="shared" si="246"/>
        <v>-8.3922005647817048</v>
      </c>
      <c r="CG104" s="18">
        <f t="shared" si="247"/>
        <v>-6.3440512587867204</v>
      </c>
      <c r="CH104" s="18">
        <f t="shared" si="248"/>
        <v>1.5316969286975457</v>
      </c>
      <c r="CI104" s="18">
        <f t="shared" si="249"/>
        <v>-3.0308368004182462</v>
      </c>
      <c r="CK104" t="str">
        <f t="shared" si="262"/>
        <v>81 Process, plant and machine operatives</v>
      </c>
      <c r="CL104" s="18">
        <f t="shared" si="250"/>
        <v>-7.0741727685163962</v>
      </c>
      <c r="CM104" s="18">
        <f t="shared" si="250"/>
        <v>-26.451856268896311</v>
      </c>
      <c r="CN104" s="18">
        <f t="shared" si="250"/>
        <v>-13.170480927075856</v>
      </c>
      <c r="CO104" s="18">
        <f t="shared" si="250"/>
        <v>-8.5468890941539311</v>
      </c>
      <c r="CP104" s="18">
        <f t="shared" si="251"/>
        <v>-11.234675436482711</v>
      </c>
      <c r="CR104" s="18">
        <f t="shared" si="252"/>
        <v>-10.114814163226571</v>
      </c>
      <c r="CS104" s="18">
        <f t="shared" si="253"/>
        <v>0.79233500425863745</v>
      </c>
      <c r="CT104" s="18">
        <f t="shared" si="254"/>
        <v>-7.1685982399658288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17.667405442700222</v>
      </c>
      <c r="C105" s="18">
        <f t="shared" si="210"/>
        <v>-23.311187474568797</v>
      </c>
      <c r="D105" s="18">
        <f t="shared" si="210"/>
        <v>6.6826124381294427</v>
      </c>
      <c r="E105" s="18">
        <f t="shared" si="210"/>
        <v>4.5331250551783331</v>
      </c>
      <c r="F105" s="18">
        <f t="shared" si="211"/>
        <v>3.1831359187296293</v>
      </c>
      <c r="H105" s="18">
        <f t="shared" si="212"/>
        <v>5.2447651555722841</v>
      </c>
      <c r="I105" s="18">
        <f t="shared" si="213"/>
        <v>5.0555708740293692</v>
      </c>
      <c r="J105" s="18">
        <f t="shared" si="214"/>
        <v>8.1709194345136673</v>
      </c>
      <c r="L105" t="str">
        <f t="shared" si="255"/>
        <v>82 Transport and mobile machine drivers and operatives</v>
      </c>
      <c r="M105" s="18">
        <f t="shared" si="215"/>
        <v>16.045090611674006</v>
      </c>
      <c r="N105" s="18">
        <f t="shared" si="215"/>
        <v>-21.320475182752507</v>
      </c>
      <c r="O105" s="18">
        <f t="shared" si="215"/>
        <v>5.7894853869599361</v>
      </c>
      <c r="P105" s="18">
        <f t="shared" si="215"/>
        <v>4.778380581701458</v>
      </c>
      <c r="Q105" s="18">
        <f t="shared" si="216"/>
        <v>3.2284584355990686</v>
      </c>
      <c r="S105" s="18">
        <f t="shared" si="217"/>
        <v>5.1143371697207396</v>
      </c>
      <c r="T105" s="18">
        <f t="shared" si="218"/>
        <v>4.8797386832661438</v>
      </c>
      <c r="U105" s="18">
        <f t="shared" si="219"/>
        <v>7.9646766042547057</v>
      </c>
      <c r="W105" t="str">
        <f t="shared" si="256"/>
        <v>82 Transport and mobile machine drivers and operatives</v>
      </c>
      <c r="X105" s="18">
        <f t="shared" si="220"/>
        <v>3.8597501404481038</v>
      </c>
      <c r="Y105" s="18">
        <f t="shared" si="220"/>
        <v>-1.6527280033070801</v>
      </c>
      <c r="Z105" s="18">
        <f t="shared" si="220"/>
        <v>3.5825881481325705</v>
      </c>
      <c r="AA105" s="18">
        <f t="shared" si="220"/>
        <v>2.7387685642859427</v>
      </c>
      <c r="AB105" s="18">
        <f t="shared" si="221"/>
        <v>2.7208795186576928</v>
      </c>
      <c r="AD105" s="18">
        <f t="shared" si="222"/>
        <v>3.0192751974333909</v>
      </c>
      <c r="AE105" s="18">
        <f t="shared" si="223"/>
        <v>4.2483532552292536</v>
      </c>
      <c r="AF105" s="18">
        <f t="shared" si="224"/>
        <v>6.0947399918142464</v>
      </c>
      <c r="AH105" t="str">
        <f t="shared" si="257"/>
        <v>82 Transport and mobile machine drivers and operatives</v>
      </c>
      <c r="AI105" s="18">
        <f t="shared" si="225"/>
        <v>0.54776755819390122</v>
      </c>
      <c r="AJ105" s="18">
        <f t="shared" si="225"/>
        <v>2.6412822456347573</v>
      </c>
      <c r="AK105" s="18">
        <f t="shared" si="225"/>
        <v>2.1865223071657391</v>
      </c>
      <c r="AL105" s="18">
        <f t="shared" si="225"/>
        <v>0.80152120383036873</v>
      </c>
      <c r="AM105" s="18">
        <f t="shared" si="226"/>
        <v>1.3468055101998111</v>
      </c>
      <c r="AO105" s="18">
        <f t="shared" si="227"/>
        <v>1.2610898148150751</v>
      </c>
      <c r="AP105" s="18">
        <f t="shared" si="228"/>
        <v>3.5987746501517703</v>
      </c>
      <c r="AQ105" s="18">
        <f t="shared" si="229"/>
        <v>4.394942289897763</v>
      </c>
      <c r="AS105" t="str">
        <f t="shared" si="258"/>
        <v>82 Transport and mobile machine drivers and operatives</v>
      </c>
      <c r="AT105" s="18">
        <f t="shared" si="230"/>
        <v>0.98703376749886829</v>
      </c>
      <c r="AU105" s="18">
        <f t="shared" si="230"/>
        <v>0.11191477167851183</v>
      </c>
      <c r="AV105" s="18">
        <f t="shared" si="230"/>
        <v>2.2108859511921652</v>
      </c>
      <c r="AW105" s="18">
        <f t="shared" si="230"/>
        <v>0.60947867839498127</v>
      </c>
      <c r="AX105" s="18">
        <f t="shared" si="231"/>
        <v>1.0758802886725816</v>
      </c>
      <c r="AZ105" s="18">
        <f t="shared" si="232"/>
        <v>1.1404736957850936</v>
      </c>
      <c r="BA105" s="18">
        <f t="shared" si="233"/>
        <v>3.8329361108854876</v>
      </c>
      <c r="BB105" s="18">
        <f t="shared" si="234"/>
        <v>4.5293791975065334</v>
      </c>
      <c r="BD105" t="str">
        <f t="shared" si="259"/>
        <v>82 Transport and mobile machine drivers and operatives</v>
      </c>
      <c r="BE105" s="18">
        <f t="shared" si="235"/>
        <v>1.5061946101652568</v>
      </c>
      <c r="BF105" s="18">
        <f t="shared" si="235"/>
        <v>16.927562901597206</v>
      </c>
      <c r="BG105" s="18">
        <f t="shared" si="235"/>
        <v>-2.4544961866082571</v>
      </c>
      <c r="BH105" s="18">
        <f t="shared" si="235"/>
        <v>0.1197810687541434</v>
      </c>
      <c r="BI105" s="18">
        <f t="shared" si="236"/>
        <v>0.27600093336566101</v>
      </c>
      <c r="BK105" s="18">
        <f t="shared" si="237"/>
        <v>-0.74577265554625072</v>
      </c>
      <c r="BL105" s="18">
        <f t="shared" si="238"/>
        <v>2.5406024706757568</v>
      </c>
      <c r="BM105" s="18">
        <f t="shared" si="239"/>
        <v>2.0244567255955692</v>
      </c>
      <c r="BO105" t="str">
        <f t="shared" si="260"/>
        <v>82 Transport and mobile machine drivers and operatives</v>
      </c>
      <c r="BP105" s="18">
        <f t="shared" si="240"/>
        <v>2.9685618167322181</v>
      </c>
      <c r="BQ105" s="18">
        <f t="shared" si="240"/>
        <v>-6.1323988237222737</v>
      </c>
      <c r="BR105" s="18">
        <f t="shared" si="240"/>
        <v>0.86711833560879636</v>
      </c>
      <c r="BS105" s="18">
        <f t="shared" si="240"/>
        <v>0.43282248563045744</v>
      </c>
      <c r="BT105" s="18">
        <f t="shared" si="241"/>
        <v>0.14431014233042827</v>
      </c>
      <c r="BV105" s="18">
        <f t="shared" si="242"/>
        <v>0.57737960209178762</v>
      </c>
      <c r="BW105" s="18">
        <f t="shared" si="243"/>
        <v>2.944555283657202</v>
      </c>
      <c r="BX105" s="18">
        <f t="shared" si="244"/>
        <v>3.3345839193616555</v>
      </c>
      <c r="BZ105" t="str">
        <f t="shared" si="261"/>
        <v>82 Transport and mobile machine drivers and operatives</v>
      </c>
      <c r="CA105" s="18">
        <f t="shared" si="245"/>
        <v>11.980804475621486</v>
      </c>
      <c r="CB105" s="18">
        <f t="shared" si="245"/>
        <v>-37.37464786372631</v>
      </c>
      <c r="CC105" s="18">
        <f t="shared" si="245"/>
        <v>-0.67744190830280049</v>
      </c>
      <c r="CD105" s="18">
        <f t="shared" si="245"/>
        <v>-4.3384887442446951</v>
      </c>
      <c r="CE105" s="18">
        <f t="shared" si="246"/>
        <v>-5.7383305022045477</v>
      </c>
      <c r="CG105" s="18">
        <f t="shared" si="247"/>
        <v>-3.1333849433704097</v>
      </c>
      <c r="CH105" s="18">
        <f t="shared" si="248"/>
        <v>2.2416494216719096</v>
      </c>
      <c r="CI105" s="18">
        <f t="shared" si="249"/>
        <v>9.8069154050528518E-2</v>
      </c>
      <c r="CK105" t="str">
        <f t="shared" si="262"/>
        <v>82 Transport and mobile machine drivers and operatives</v>
      </c>
      <c r="CL105" s="18">
        <f t="shared" si="250"/>
        <v>1.0399363675901663</v>
      </c>
      <c r="CM105" s="18">
        <f t="shared" si="250"/>
        <v>-9.5215507037792797</v>
      </c>
      <c r="CN105" s="18">
        <f t="shared" si="250"/>
        <v>-7.1096539396413361</v>
      </c>
      <c r="CO105" s="18">
        <f t="shared" si="250"/>
        <v>-9.2067637717613735</v>
      </c>
      <c r="CP105" s="18">
        <f t="shared" si="251"/>
        <v>-8.5764010637281665</v>
      </c>
      <c r="CR105" s="18">
        <f t="shared" si="252"/>
        <v>-8.513041177319348</v>
      </c>
      <c r="CS105" s="18">
        <f t="shared" si="253"/>
        <v>1.4135423423773608</v>
      </c>
      <c r="CT105" s="18">
        <f t="shared" si="254"/>
        <v>-4.5462768785758723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2.7250076336548856</v>
      </c>
      <c r="C106" s="18">
        <f t="shared" si="210"/>
        <v>-18.666267393537218</v>
      </c>
      <c r="D106" s="18">
        <f t="shared" si="210"/>
        <v>37.448957469074642</v>
      </c>
      <c r="E106" s="18">
        <f t="shared" si="210"/>
        <v>4.2427731577463046</v>
      </c>
      <c r="F106" s="18">
        <f t="shared" si="211"/>
        <v>11.902514351386362</v>
      </c>
      <c r="H106" s="18">
        <f t="shared" si="212"/>
        <v>14.308305700765045</v>
      </c>
      <c r="I106" s="18">
        <f t="shared" si="213"/>
        <v>11.761285047446135</v>
      </c>
      <c r="J106" s="18">
        <f t="shared" si="214"/>
        <v>17.841133219537952</v>
      </c>
      <c r="L106" t="str">
        <f t="shared" si="255"/>
        <v>91 Elementary trades and related occupations</v>
      </c>
      <c r="M106" s="18">
        <f t="shared" si="215"/>
        <v>13.357146809346476</v>
      </c>
      <c r="N106" s="18">
        <f t="shared" si="215"/>
        <v>-49.146468518111952</v>
      </c>
      <c r="O106" s="18">
        <f t="shared" si="215"/>
        <v>19.014245079619553</v>
      </c>
      <c r="P106" s="18">
        <f t="shared" si="215"/>
        <v>5.9974749004428229</v>
      </c>
      <c r="Q106" s="18">
        <f t="shared" si="216"/>
        <v>4.9734426273909227</v>
      </c>
      <c r="S106" s="18">
        <f t="shared" si="217"/>
        <v>10.169994664524197</v>
      </c>
      <c r="T106" s="18">
        <f t="shared" si="218"/>
        <v>6.8353342481501711</v>
      </c>
      <c r="U106" s="18">
        <f t="shared" si="219"/>
        <v>12.651569040523469</v>
      </c>
      <c r="W106" t="str">
        <f t="shared" si="256"/>
        <v>91 Elementary trades and related occupations</v>
      </c>
      <c r="X106" s="18">
        <f t="shared" si="220"/>
        <v>-5.4273315598045375</v>
      </c>
      <c r="Y106" s="18">
        <f t="shared" si="220"/>
        <v>-10.180480396499048</v>
      </c>
      <c r="Z106" s="18">
        <f t="shared" si="220"/>
        <v>21.568909710550521</v>
      </c>
      <c r="AA106" s="18">
        <f t="shared" si="220"/>
        <v>4.3589262931367445</v>
      </c>
      <c r="AB106" s="18">
        <f t="shared" si="221"/>
        <v>8.436055180215396</v>
      </c>
      <c r="AD106" s="18">
        <f t="shared" si="222"/>
        <v>9.8062959786454407</v>
      </c>
      <c r="AE106" s="18">
        <f t="shared" si="223"/>
        <v>7.6598411229858554</v>
      </c>
      <c r="AF106" s="18">
        <f t="shared" si="224"/>
        <v>12.804384420445402</v>
      </c>
      <c r="AH106" t="str">
        <f t="shared" si="257"/>
        <v>91 Elementary trades and related occupations</v>
      </c>
      <c r="AI106" s="18">
        <f t="shared" si="225"/>
        <v>-2.277073341593272</v>
      </c>
      <c r="AJ106" s="18">
        <f t="shared" si="225"/>
        <v>-17.454596313410462</v>
      </c>
      <c r="AK106" s="18">
        <f t="shared" si="225"/>
        <v>24.676318894145368</v>
      </c>
      <c r="AL106" s="18">
        <f t="shared" si="225"/>
        <v>5.9807542012026538</v>
      </c>
      <c r="AM106" s="18">
        <f t="shared" si="226"/>
        <v>9.7722776930215147</v>
      </c>
      <c r="AO106" s="18">
        <f t="shared" si="227"/>
        <v>11.87833493994348</v>
      </c>
      <c r="AP106" s="18">
        <f t="shared" si="228"/>
        <v>8.986371138966387</v>
      </c>
      <c r="AQ106" s="18">
        <f t="shared" si="229"/>
        <v>14.889635251771649</v>
      </c>
      <c r="AS106" t="str">
        <f t="shared" si="258"/>
        <v>91 Elementary trades and related occupations</v>
      </c>
      <c r="AT106" s="18">
        <f t="shared" si="230"/>
        <v>-6.326919575582723</v>
      </c>
      <c r="AU106" s="18">
        <f t="shared" si="230"/>
        <v>-4.5888638902867314</v>
      </c>
      <c r="AV106" s="18">
        <f t="shared" si="230"/>
        <v>18.969288591909141</v>
      </c>
      <c r="AW106" s="18">
        <f t="shared" si="230"/>
        <v>4.0076959734598461</v>
      </c>
      <c r="AX106" s="18">
        <f t="shared" si="231"/>
        <v>7.8857932792469443</v>
      </c>
      <c r="AZ106" s="18">
        <f t="shared" si="232"/>
        <v>8.7732083897154922</v>
      </c>
      <c r="BA106" s="18">
        <f t="shared" si="233"/>
        <v>6.6668916799841993</v>
      </c>
      <c r="BB106" s="18">
        <f t="shared" si="234"/>
        <v>11.565283651287373</v>
      </c>
      <c r="BD106" t="str">
        <f t="shared" si="259"/>
        <v>91 Elementary trades and related occupations</v>
      </c>
      <c r="BE106" s="18">
        <f t="shared" si="235"/>
        <v>-6.0880877132024498</v>
      </c>
      <c r="BF106" s="18">
        <f t="shared" si="235"/>
        <v>11.567662594318318</v>
      </c>
      <c r="BG106" s="18">
        <f t="shared" si="235"/>
        <v>8.7600822132273493</v>
      </c>
      <c r="BH106" s="18">
        <f t="shared" si="235"/>
        <v>2.5321730596268965</v>
      </c>
      <c r="BI106" s="18">
        <f t="shared" si="236"/>
        <v>4.9918224622825358</v>
      </c>
      <c r="BK106" s="18">
        <f t="shared" si="237"/>
        <v>4.5674739859488556</v>
      </c>
      <c r="BL106" s="18">
        <f t="shared" si="238"/>
        <v>3.8818664636435685</v>
      </c>
      <c r="BM106" s="18">
        <f t="shared" si="239"/>
        <v>6.9104879102626748</v>
      </c>
      <c r="BO106" t="str">
        <f t="shared" si="260"/>
        <v>91 Elementary trades and related occupations</v>
      </c>
      <c r="BP106" s="18">
        <f t="shared" si="240"/>
        <v>-4.9825484936098841</v>
      </c>
      <c r="BQ106" s="18">
        <f t="shared" si="240"/>
        <v>-2.6045073032077926</v>
      </c>
      <c r="BR106" s="18">
        <f t="shared" si="240"/>
        <v>10.312771030393453</v>
      </c>
      <c r="BS106" s="18">
        <f t="shared" si="240"/>
        <v>1.6144903641110764</v>
      </c>
      <c r="BT106" s="18">
        <f t="shared" si="241"/>
        <v>3.9804078171866264</v>
      </c>
      <c r="BV106" s="18">
        <f t="shared" si="242"/>
        <v>4.4349092276878999</v>
      </c>
      <c r="BW106" s="18">
        <f t="shared" si="243"/>
        <v>3.4337605333079724</v>
      </c>
      <c r="BX106" s="18">
        <f t="shared" si="244"/>
        <v>6.5131731214717048</v>
      </c>
      <c r="BZ106" t="str">
        <f t="shared" si="261"/>
        <v>91 Elementary trades and related occupations</v>
      </c>
      <c r="CA106" s="18">
        <f t="shared" si="245"/>
        <v>0.98355220338393057</v>
      </c>
      <c r="CB106" s="18">
        <f t="shared" si="245"/>
        <v>-27.624142826682217</v>
      </c>
      <c r="CC106" s="18">
        <f t="shared" si="245"/>
        <v>11.254858526337808</v>
      </c>
      <c r="CD106" s="18">
        <f t="shared" si="245"/>
        <v>-1.7288559988401064</v>
      </c>
      <c r="CE106" s="18">
        <f t="shared" si="246"/>
        <v>0.22257296330585596</v>
      </c>
      <c r="CG106" s="18">
        <f t="shared" si="247"/>
        <v>2.4213124034531353</v>
      </c>
      <c r="CH106" s="18">
        <f t="shared" si="248"/>
        <v>3.2580197034892677</v>
      </c>
      <c r="CI106" s="18">
        <f t="shared" si="249"/>
        <v>4.8994214635861066</v>
      </c>
      <c r="CK106" t="str">
        <f t="shared" si="262"/>
        <v>91 Elementary trades and related occupations</v>
      </c>
      <c r="CL106" s="18">
        <f t="shared" si="250"/>
        <v>-5.0803183078926502</v>
      </c>
      <c r="CM106" s="18">
        <f t="shared" si="250"/>
        <v>-21.521928576829772</v>
      </c>
      <c r="CN106" s="18">
        <f t="shared" si="250"/>
        <v>8.0334343959439281</v>
      </c>
      <c r="CO106" s="18">
        <f t="shared" si="250"/>
        <v>-2.1198643306543641</v>
      </c>
      <c r="CP106" s="18">
        <f t="shared" si="251"/>
        <v>-0.43818530246912957</v>
      </c>
      <c r="CR106" s="18">
        <f t="shared" si="252"/>
        <v>1.1538544082636548</v>
      </c>
      <c r="CS106" s="18">
        <f t="shared" si="253"/>
        <v>2.6055343805894804</v>
      </c>
      <c r="CT106" s="18">
        <f t="shared" si="254"/>
        <v>3.4307332971341697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10.932165116050951</v>
      </c>
      <c r="C107" s="18">
        <f t="shared" si="210"/>
        <v>-17.910720986879149</v>
      </c>
      <c r="D107" s="18">
        <f t="shared" si="210"/>
        <v>2.0293881545580872</v>
      </c>
      <c r="E107" s="18">
        <f t="shared" si="210"/>
        <v>2.680031005069039</v>
      </c>
      <c r="F107" s="18">
        <f t="shared" si="211"/>
        <v>1.0527874786752767</v>
      </c>
      <c r="H107" s="18">
        <f t="shared" si="212"/>
        <v>2.4626903390597032</v>
      </c>
      <c r="I107" s="18">
        <f t="shared" si="213"/>
        <v>3.6597271234205975</v>
      </c>
      <c r="J107" s="18">
        <f t="shared" si="214"/>
        <v>5.2517511196569888</v>
      </c>
      <c r="L107" t="str">
        <f t="shared" ref="L107" si="263">A107</f>
        <v>92 Elementary administration and service occupations</v>
      </c>
      <c r="M107" s="18">
        <f t="shared" si="215"/>
        <v>10.599950084633436</v>
      </c>
      <c r="N107" s="18">
        <f t="shared" si="215"/>
        <v>-14.222147520503947</v>
      </c>
      <c r="O107" s="18">
        <f t="shared" si="215"/>
        <v>4.3027119179574358</v>
      </c>
      <c r="P107" s="18">
        <f t="shared" si="215"/>
        <v>3.782737736095565</v>
      </c>
      <c r="Q107" s="18">
        <f t="shared" si="216"/>
        <v>2.7144452856995516</v>
      </c>
      <c r="S107" s="18">
        <f t="shared" si="217"/>
        <v>3.9557738015015387</v>
      </c>
      <c r="T107" s="18">
        <f t="shared" si="218"/>
        <v>4.1680360471333389</v>
      </c>
      <c r="U107" s="18">
        <f t="shared" si="219"/>
        <v>6.6712550378806856</v>
      </c>
      <c r="W107" t="str">
        <f t="shared" ref="W107" si="264">A107</f>
        <v>92 Elementary administration and service occupations</v>
      </c>
      <c r="X107" s="18">
        <f t="shared" si="220"/>
        <v>9.1306454270889681E-2</v>
      </c>
      <c r="Y107" s="18">
        <f t="shared" si="220"/>
        <v>7.3912601865990579</v>
      </c>
      <c r="Z107" s="18">
        <f t="shared" si="220"/>
        <v>1.6885665680197226</v>
      </c>
      <c r="AA107" s="18">
        <f t="shared" si="220"/>
        <v>2.659023348707934</v>
      </c>
      <c r="AB107" s="18">
        <f t="shared" si="221"/>
        <v>2.643464683961172</v>
      </c>
      <c r="AD107" s="18">
        <f t="shared" si="222"/>
        <v>2.3345130427029126</v>
      </c>
      <c r="AE107" s="18">
        <f t="shared" si="223"/>
        <v>3.9217005935871851</v>
      </c>
      <c r="AF107" s="18">
        <f t="shared" si="224"/>
        <v>5.3788501484153484</v>
      </c>
      <c r="AH107" t="str">
        <f t="shared" ref="AH107" si="265">L107</f>
        <v>92 Elementary administration and service occupations</v>
      </c>
      <c r="AI107" s="18">
        <f t="shared" si="225"/>
        <v>1.1874745389357289</v>
      </c>
      <c r="AJ107" s="18">
        <f t="shared" si="225"/>
        <v>10.27953803077466</v>
      </c>
      <c r="AK107" s="18">
        <f t="shared" si="225"/>
        <v>1.0255989275651745</v>
      </c>
      <c r="AL107" s="18">
        <f t="shared" si="225"/>
        <v>2.881268620554156</v>
      </c>
      <c r="AM107" s="18">
        <f t="shared" si="226"/>
        <v>2.7426944469296277</v>
      </c>
      <c r="AO107" s="18">
        <f t="shared" si="227"/>
        <v>2.2589553672088147</v>
      </c>
      <c r="AP107" s="18">
        <f t="shared" si="228"/>
        <v>3.6224968782528899</v>
      </c>
      <c r="AQ107" s="18">
        <f t="shared" si="229"/>
        <v>5.081888546445823</v>
      </c>
      <c r="AS107" t="str">
        <f t="shared" ref="AS107" si="266">W107</f>
        <v>92 Elementary administration and service occupations</v>
      </c>
      <c r="AT107" s="18">
        <f t="shared" si="230"/>
        <v>-0.43131690518042332</v>
      </c>
      <c r="AU107" s="18">
        <f t="shared" si="230"/>
        <v>5.1458749986742935</v>
      </c>
      <c r="AV107" s="18">
        <f t="shared" si="230"/>
        <v>0.2757361693366045</v>
      </c>
      <c r="AW107" s="18">
        <f t="shared" si="230"/>
        <v>2.565410309792715</v>
      </c>
      <c r="AX107" s="18">
        <f t="shared" si="231"/>
        <v>2.0026129478904142</v>
      </c>
      <c r="AZ107" s="18">
        <f t="shared" si="232"/>
        <v>1.7964346737756376</v>
      </c>
      <c r="BA107" s="18">
        <f t="shared" si="233"/>
        <v>3.562780311948055</v>
      </c>
      <c r="BB107" s="18">
        <f t="shared" si="234"/>
        <v>4.7182096706102072</v>
      </c>
      <c r="BD107" t="str">
        <f t="shared" ref="BD107" si="267">AH107</f>
        <v>92 Elementary administration and service occupations</v>
      </c>
      <c r="BE107" s="18">
        <f t="shared" si="235"/>
        <v>-3.4182468179707715</v>
      </c>
      <c r="BF107" s="18">
        <f t="shared" si="235"/>
        <v>13.727647846096215</v>
      </c>
      <c r="BG107" s="18">
        <f t="shared" si="235"/>
        <v>-4.1109429306765088</v>
      </c>
      <c r="BH107" s="18">
        <f t="shared" si="235"/>
        <v>-0.27535872646883286</v>
      </c>
      <c r="BI107" s="18">
        <f t="shared" si="236"/>
        <v>-0.67787384401059025</v>
      </c>
      <c r="BK107" s="18">
        <f t="shared" si="237"/>
        <v>-1.5706377591047316</v>
      </c>
      <c r="BL107" s="18">
        <f t="shared" si="238"/>
        <v>2.2990402620681305</v>
      </c>
      <c r="BM107" s="18">
        <f t="shared" si="239"/>
        <v>1.194209567767146</v>
      </c>
      <c r="BO107" t="str">
        <f t="shared" ref="BO107" si="268">AS107</f>
        <v>92 Elementary administration and service occupations</v>
      </c>
      <c r="BP107" s="18">
        <f t="shared" si="240"/>
        <v>-0.97639460437063397</v>
      </c>
      <c r="BQ107" s="18">
        <f t="shared" si="240"/>
        <v>0.44611024646104003</v>
      </c>
      <c r="BR107" s="18">
        <f t="shared" si="240"/>
        <v>-1.8526488388359796</v>
      </c>
      <c r="BS107" s="18">
        <f t="shared" si="240"/>
        <v>-0.42106135910722209</v>
      </c>
      <c r="BT107" s="18">
        <f t="shared" si="241"/>
        <v>-0.81692684920086078</v>
      </c>
      <c r="BV107" s="18">
        <f t="shared" si="242"/>
        <v>-0.90056241427403094</v>
      </c>
      <c r="BW107" s="18">
        <f t="shared" si="243"/>
        <v>2.330192213043758</v>
      </c>
      <c r="BX107" s="18">
        <f t="shared" si="244"/>
        <v>1.690154783983866</v>
      </c>
      <c r="BZ107" t="str">
        <f t="shared" ref="BZ107" si="269">BD107</f>
        <v>92 Elementary administration and service occupations</v>
      </c>
      <c r="CA107" s="18">
        <f t="shared" si="245"/>
        <v>2.0578368480966613</v>
      </c>
      <c r="CB107" s="18">
        <f t="shared" si="245"/>
        <v>-19.871028464470232</v>
      </c>
      <c r="CC107" s="18">
        <f t="shared" si="245"/>
        <v>-2.1089971092706383</v>
      </c>
      <c r="CD107" s="18">
        <f t="shared" si="245"/>
        <v>-3.5401427003544095</v>
      </c>
      <c r="CE107" s="18">
        <f t="shared" si="246"/>
        <v>-4.2121113763066038</v>
      </c>
      <c r="CG107" s="18">
        <f t="shared" si="247"/>
        <v>-3.0654341883881941</v>
      </c>
      <c r="CH107" s="18">
        <f t="shared" si="248"/>
        <v>1.8912936196469943</v>
      </c>
      <c r="CI107" s="18">
        <f t="shared" si="249"/>
        <v>-0.33168176038946839</v>
      </c>
      <c r="CK107" t="str">
        <f t="shared" ref="CK107" si="270">BO107</f>
        <v>92 Elementary administration and service occupations</v>
      </c>
      <c r="CL107" s="18">
        <f t="shared" si="250"/>
        <v>-8.9018854515188313</v>
      </c>
      <c r="CM107" s="18">
        <f t="shared" si="250"/>
        <v>-29.9801732072292</v>
      </c>
      <c r="CN107" s="18">
        <f t="shared" si="250"/>
        <v>-8.1944659395449264</v>
      </c>
      <c r="CO107" s="18">
        <f t="shared" si="250"/>
        <v>-4.9581578306476466</v>
      </c>
      <c r="CP107" s="18">
        <f t="shared" si="251"/>
        <v>-7.7599324909859551</v>
      </c>
      <c r="CR107" s="18">
        <f t="shared" si="252"/>
        <v>-6.0494087658723439</v>
      </c>
      <c r="CS107" s="18">
        <f t="shared" si="253"/>
        <v>1.0744542956900416</v>
      </c>
      <c r="CT107" s="18">
        <f t="shared" si="254"/>
        <v>-3.722647400584167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6.7740958028179588</v>
      </c>
      <c r="C109" s="26">
        <f>IF(AND(D$6-C$6 &lt;&gt; 0,C35&lt;&gt;0,D35&lt;&gt;0),(EXP(LN(D35/C35)/(D$6-C$6))-1)*100,0)</f>
        <v>-11.29124770417096</v>
      </c>
      <c r="D109" s="26">
        <f>IF(AND(E$6-D$6 &lt;&gt; 0,D35&lt;&gt;0,E35&lt;&gt;0),(EXP(LN(E35/D35)/(E$6-D$6))-1)*100,0)</f>
        <v>4.1812095732590926</v>
      </c>
      <c r="E109" s="26">
        <f>IF(AND(F$6-E$6 &lt;&gt; 0,E35&lt;&gt;0,F35&lt;&gt;0),(EXP(LN(F35/E35)/(F$6-E$6))-1)*100,0)</f>
        <v>2.2247229264886093</v>
      </c>
      <c r="F109" s="26">
        <f>IF(AND(F$6-C$6 &lt;&gt; 0,C35&lt;&gt;0,F35&lt;&gt;0),(EXP(LN(F35/C35)/(F$6-C$6))-1)*100,0)</f>
        <v>1.9247263934976555</v>
      </c>
      <c r="H109" s="26">
        <f t="shared" ref="H109" si="271">IF($F$6-$D$6 &lt;&gt; 0,(EXP(LN(1+(H72/100))/($F$6-$D$6))-1)*100,0)</f>
        <v>2.8727682303994584</v>
      </c>
      <c r="I109" s="26">
        <f t="shared" ref="I109" si="272">IF(D35&gt;0,((1+(I35/D35))^(1/($F$6-$D$6))-1)*100,0)</f>
        <v>3.4514214089582218</v>
      </c>
      <c r="J109" s="26">
        <f t="shared" ref="J109" si="273">IF($F$6-$D$6 &lt;&gt; 0,(EXP(LN(1+(J72/100))/($F$6-$D$6))-1)*100,0)</f>
        <v>5.3744026797766908</v>
      </c>
      <c r="L109" s="24" t="str">
        <f>L35</f>
        <v>All occupations</v>
      </c>
      <c r="M109" s="26">
        <f>IF(AND(N$6-M$6 &lt;&gt; 0,M35&lt;&gt;0,N35&lt;&gt;0),(EXP(LN(N35/M35)/(N$6-M$6))-1)*100,0)</f>
        <v>7.3376354247917996</v>
      </c>
      <c r="N109" s="26">
        <f>IF(AND(O$6-N$6 &lt;&gt; 0,N35&lt;&gt;0,O35&lt;&gt;0),(EXP(LN(O35/N35)/(O$6-N$6))-1)*100,0)</f>
        <v>-11.755718586202512</v>
      </c>
      <c r="O109" s="26">
        <f>IF(AND(P$6-O$6 &lt;&gt; 0,O35&lt;&gt;0,P35&lt;&gt;0),(EXP(LN(P35/O35)/(P$6-O$6))-1)*100,0)</f>
        <v>3.5508669322762199</v>
      </c>
      <c r="P109" s="26">
        <f>IF(AND(Q$6-P$6 &lt;&gt; 0,P35&lt;&gt;0,Q35&lt;&gt;0),(EXP(LN(Q35/P35)/(Q$6-P$6))-1)*100,0)</f>
        <v>1.971476103805947</v>
      </c>
      <c r="Q109" s="26">
        <f>IF(AND(Q$6-N$6 &lt;&gt; 0,N35&lt;&gt;0,Q35&lt;&gt;0),(EXP(LN(Q35/N35)/(Q$6-N$6))-1)*100,0)</f>
        <v>1.5406982327407004</v>
      </c>
      <c r="S109" s="26">
        <f t="shared" ref="S109" si="274">IF($F$6-$D$6 &lt;&gt; 0,(EXP(LN(1+(S72/100))/($F$6-$D$6))-1)*100,0)</f>
        <v>2.4952448091409618</v>
      </c>
      <c r="T109" s="26">
        <f t="shared" ref="T109" si="275">IF(O35&gt;0,((1+(T35/O35))^(1/($F$6-$D$6))-1)*100,0)</f>
        <v>3.5401638926746193</v>
      </c>
      <c r="U109" s="26">
        <f t="shared" ref="U109" si="276">IF($F$6-$D$6 &lt;&gt; 0,(EXP(LN(1+(U72/100))/($F$6-$D$6))-1)*100,0)</f>
        <v>5.1779791846753298</v>
      </c>
      <c r="W109" s="24" t="str">
        <f>W35</f>
        <v>All occupations</v>
      </c>
      <c r="X109" s="26">
        <f>IF(AND(Y$6-X$6 &lt;&gt; 0,X35&lt;&gt;0,Y35&lt;&gt;0),(EXP(LN(Y35/X35)/(Y$6-X$6))-1)*100,0)</f>
        <v>-0.81887158851672304</v>
      </c>
      <c r="Y109" s="26">
        <f>IF(AND(Z$6-Y$6 &lt;&gt; 0,Y35&lt;&gt;0,Z35&lt;&gt;0),(EXP(LN(Z35/Y35)/(Z$6-Y$6))-1)*100,0)</f>
        <v>10.106236501141041</v>
      </c>
      <c r="Z109" s="26">
        <f>IF(AND(AA$6-Z$6 &lt;&gt; 0,Z35&lt;&gt;0,AA35&lt;&gt;0),(EXP(LN(AA35/Z35)/(AA$6-Z$6))-1)*100,0)</f>
        <v>2.1800914196035137</v>
      </c>
      <c r="AA109" s="26">
        <f>IF(AND(AB$6-AA$6 &lt;&gt; 0,AA35&lt;&gt;0,AB35&lt;&gt;0),(EXP(LN(AB35/AA35)/(AB$6-AA$6))-1)*100,0)</f>
        <v>2.0608166825727858</v>
      </c>
      <c r="AB109" s="26">
        <f>IF(AND(AB$6-Y$6 &lt;&gt; 0,Y35&lt;&gt;0,AB35&lt;&gt;0),(EXP(LN(AB35/Y35)/(AB$6-Y$6))-1)*100,0)</f>
        <v>2.5834047096111812</v>
      </c>
      <c r="AD109" s="26">
        <f t="shared" ref="AD109" si="277">IF($F$6-$D$6 &lt;&gt; 0,(EXP(LN(1+(AD72/100))/($F$6-$D$6))-1)*100,0)</f>
        <v>2.1005594502959024</v>
      </c>
      <c r="AE109" s="26">
        <f t="shared" ref="AE109" si="278">IF(Z35&gt;0,((1+(AE35/Z35))^(1/($F$6-$D$6))-1)*100,0)</f>
        <v>3.4736420485820707</v>
      </c>
      <c r="AF109" s="26">
        <f t="shared" ref="AF109" si="279">IF($F$6-$D$6 &lt;&gt; 0,(EXP(LN(1+(AF72/100))/($F$6-$D$6))-1)*100,0)</f>
        <v>4.8501619246767325</v>
      </c>
      <c r="AH109" s="24" t="str">
        <f>AH35</f>
        <v>All occupations</v>
      </c>
      <c r="AI109" s="26">
        <f>IF(AND(AJ$6-AI$6 &lt;&gt; 0,AI35&lt;&gt;0,AJ35&lt;&gt;0),(EXP(LN(AJ35/AI35)/(AJ$6-AI$6))-1)*100,0)</f>
        <v>-3.5396424128240733</v>
      </c>
      <c r="AJ109" s="26">
        <f>IF(AND(AK$6-AJ$6 &lt;&gt; 0,AJ35&lt;&gt;0,AK35&lt;&gt;0),(EXP(LN(AK35/AJ35)/(AK$6-AJ$6))-1)*100,0)</f>
        <v>9.1591003618312516</v>
      </c>
      <c r="AK109" s="26">
        <f>IF(AND(AL$6-AK$6 &lt;&gt; 0,AK35&lt;&gt;0,AL35&lt;&gt;0),(EXP(LN(AL35/AK35)/(AL$6-AK$6))-1)*100,0)</f>
        <v>-0.48222888342239756</v>
      </c>
      <c r="AL109" s="26">
        <f>IF(AND(AM$6-AL$6 &lt;&gt; 0,AL35&lt;&gt;0,AM35&lt;&gt;0),(EXP(LN(AM35/AL35)/(AM$6-AL$6))-1)*100,0)</f>
        <v>1.006734269772358</v>
      </c>
      <c r="AM109" s="26">
        <f>IF(AND(AM$6-AJ$6 &lt;&gt; 0,AJ35&lt;&gt;0,AM35&lt;&gt;0),(EXP(LN(AM35/AJ35)/(AM$6-AJ$6))-1)*100,0)</f>
        <v>1.0279761550701538</v>
      </c>
      <c r="AO109" s="26">
        <f t="shared" ref="AO109" si="280">IF($F$6-$D$6 &lt;&gt; 0,(EXP(LN(1+(AO72/100))/($F$6-$D$6))-1)*100,0)</f>
        <v>0.50795425392198279</v>
      </c>
      <c r="AP109" s="26">
        <f t="shared" ref="AP109" si="281">IF(AK35&gt;0,((1+(AP35/AK35))^(1/($F$6-$D$6))-1)*100,0)</f>
        <v>2.9878987847943961</v>
      </c>
      <c r="AQ109" s="26">
        <f t="shared" ref="AQ109" si="282">IF($F$6-$D$6 &lt;&gt; 0,(EXP(LN(1+(AQ72/100))/($F$6-$D$6))-1)*100,0)</f>
        <v>3.3284977389607118</v>
      </c>
      <c r="AS109" s="24" t="str">
        <f>AS35</f>
        <v>All occupations</v>
      </c>
      <c r="AT109" s="26">
        <f>IF(AND(AU$6-AT$6 &lt;&gt; 0,AT35&lt;&gt;0,AU35&lt;&gt;0),(EXP(LN(AU35/AT35)/(AU$6-AT$6))-1)*100,0)</f>
        <v>-1.8501743385010427</v>
      </c>
      <c r="AU109" s="26">
        <f>IF(AND(AV$6-AU$6 &lt;&gt; 0,AU35&lt;&gt;0,AV35&lt;&gt;0),(EXP(LN(AV35/AU35)/(AV$6-AU$6))-1)*100,0)</f>
        <v>6.4809855088888702</v>
      </c>
      <c r="AV109" s="26">
        <f>IF(AND(AW$6-AV$6 &lt;&gt; 0,AV35&lt;&gt;0,AW35&lt;&gt;0),(EXP(LN(AW35/AV35)/(AW$6-AV$6))-1)*100,0)</f>
        <v>1.1482448099678466</v>
      </c>
      <c r="AW109" s="26">
        <f>IF(AND(AX$6-AW$6 &lt;&gt; 0,AW35&lt;&gt;0,AX35&lt;&gt;0),(EXP(LN(AX35/AW35)/(AX$6-AW$6))-1)*100,0)</f>
        <v>1.3639903295865397</v>
      </c>
      <c r="AX109" s="26">
        <f>IF(AND(AX$6-AU$6 &lt;&gt; 0,AU35&lt;&gt;0,AX35&lt;&gt;0),(EXP(LN(AX35/AU35)/(AX$6-AU$6))-1)*100,0)</f>
        <v>1.6087948382552231</v>
      </c>
      <c r="AZ109" s="26">
        <f t="shared" ref="AZ109" si="283">IF($F$6-$D$6 &lt;&gt; 0,(EXP(LN(1+(AZ72/100))/($F$6-$D$6))-1)*100,0)</f>
        <v>1.2920240739768163</v>
      </c>
      <c r="BA109" s="26">
        <f t="shared" ref="BA109" si="284">IF(AV35&gt;0,((1+(BA35/AV35))^(1/($F$6-$D$6))-1)*100,0)</f>
        <v>3.096605499587346</v>
      </c>
      <c r="BB109" s="26">
        <f t="shared" ref="BB109" si="285">IF($F$6-$D$6 &lt;&gt; 0,(EXP(LN(1+(BB72/100))/($F$6-$D$6))-1)*100,0)</f>
        <v>3.9669686328556386</v>
      </c>
      <c r="BD109" s="24" t="str">
        <f>BD35</f>
        <v>All occupations</v>
      </c>
      <c r="BE109" s="26">
        <f>IF(AND(BF$6-BE$6 &lt;&gt; 0,BE35&lt;&gt;0,BF35&lt;&gt;0),(EXP(LN(BF35/BE35)/(BF$6-BE$6))-1)*100,0)</f>
        <v>-0.86117615527219193</v>
      </c>
      <c r="BF109" s="26">
        <f>IF(AND(BG$6-BF$6 &lt;&gt; 0,BF35&lt;&gt;0,BG35&lt;&gt;0),(EXP(LN(BG35/BF35)/(BG$6-BF$6))-1)*100,0)</f>
        <v>11.619650597137943</v>
      </c>
      <c r="BG109" s="26">
        <f>IF(AND(BH$6-BG$6 &lt;&gt; 0,BG35&lt;&gt;0,BH35&lt;&gt;0),(EXP(LN(BH35/BG35)/(BH$6-BG$6))-1)*100,0)</f>
        <v>-0.78599538661442425</v>
      </c>
      <c r="BH109" s="26">
        <f>IF(AND(BI$6-BH$6 &lt;&gt; 0,BH35&lt;&gt;0,BI35&lt;&gt;0),(EXP(LN(BI35/BH35)/(BI$6-BH$6))-1)*100,0)</f>
        <v>0.39664860976891259</v>
      </c>
      <c r="BI109" s="26">
        <f>IF(AND(BI$6-BF$6 &lt;&gt; 0,BF35&lt;&gt;0,BI35&lt;&gt;0),(EXP(LN(BI35/BF35)/(BI$6-BF$6))-1)*100,0)</f>
        <v>0.69023560698604491</v>
      </c>
      <c r="BK109" s="26">
        <f t="shared" ref="BK109" si="286">IF($F$6-$D$6 &lt;&gt; 0,(EXP(LN(1+(BK72/100))/($F$6-$D$6))-1)*100,0)</f>
        <v>8.7582182839440748E-4</v>
      </c>
      <c r="BL109" s="26">
        <f t="shared" ref="BL109" si="287">IF(BG35&gt;0,((1+(BL35/BG35))^(1/($F$6-$D$6))-1)*100,0)</f>
        <v>2.5264405150719593</v>
      </c>
      <c r="BM109" s="26">
        <f t="shared" ref="BM109" si="288">IF($F$6-$D$6 &lt;&gt; 0,(EXP(LN(1+(BM72/100))/($F$6-$D$6))-1)*100,0)</f>
        <v>2.52705813565135</v>
      </c>
      <c r="BO109" s="24" t="str">
        <f>BO35</f>
        <v>All occupations</v>
      </c>
      <c r="BP109" s="26">
        <f>IF(AND(BQ$6-BP$6 &lt;&gt; 0,BP35&lt;&gt;0,BQ35&lt;&gt;0),(EXP(LN(BQ35/BP35)/(BQ$6-BP$6))-1)*100,0)</f>
        <v>-1.3125345994951076</v>
      </c>
      <c r="BQ109" s="26">
        <f>IF(AND(BR$6-BQ$6 &lt;&gt; 0,BQ35&lt;&gt;0,BR35&lt;&gt;0),(EXP(LN(BR35/BQ35)/(BR$6-BQ$6))-1)*100,0)</f>
        <v>-1.2215812945784554</v>
      </c>
      <c r="BR109" s="26">
        <f>IF(AND(BS$6-BR$6 &lt;&gt; 0,BR35&lt;&gt;0,BS35&lt;&gt;0),(EXP(LN(BS35/BR35)/(BS$6-BR$6))-1)*100,0)</f>
        <v>-0.77527765077987087</v>
      </c>
      <c r="BS109" s="26">
        <f>IF(AND(BT$6-BS$6 &lt;&gt; 0,BS35&lt;&gt;0,BT35&lt;&gt;0),(EXP(LN(BT35/BS35)/(BT$6-BS$6))-1)*100,0)</f>
        <v>-1.045759996512341</v>
      </c>
      <c r="BT109" s="26">
        <f>IF(AND(BT$6-BQ$6 &lt;&gt; 0,BQ35&lt;&gt;0,BT35&lt;&gt;0),(EXP(LN(BT35/BQ35)/(BT$6-BQ$6))-1)*100,0)</f>
        <v>-0.97232094223209664</v>
      </c>
      <c r="BV109" s="26">
        <f t="shared" ref="BV109" si="289">IF($F$6-$D$6 &lt;&gt; 0,(EXP(LN(1+(BV72/100))/($F$6-$D$6))-1)*100,0)</f>
        <v>-0.95568123882523448</v>
      </c>
      <c r="BW109" s="26">
        <f t="shared" ref="BW109" si="290">IF(BR35&gt;0,((1+(BW35/BR35))^(1/($F$6-$D$6))-1)*100,0)</f>
        <v>2.2948387481039889</v>
      </c>
      <c r="BX109" s="26">
        <f t="shared" ref="BX109" si="291">IF($F$6-$D$6 &lt;&gt; 0,(EXP(LN(1+(BX72/100))/($F$6-$D$6))-1)*100,0)</f>
        <v>1.6129838144467001</v>
      </c>
      <c r="BZ109" s="24" t="str">
        <f>BZ35</f>
        <v>All occupations</v>
      </c>
      <c r="CA109" s="26">
        <f>IF(AND(CB$6-CA$6 &lt;&gt; 0,CA35&lt;&gt;0,CB35&lt;&gt;0),(EXP(LN(CB35/CA35)/(CB$6-CA$6))-1)*100,0)</f>
        <v>1.7026635585372984</v>
      </c>
      <c r="CB109" s="26">
        <f>IF(AND(CC$6-CB$6 &lt;&gt; 0,CB35&lt;&gt;0,CC35&lt;&gt;0),(EXP(LN(CC35/CB35)/(CC$6-CB$6))-1)*100,0)</f>
        <v>-22.123661491759407</v>
      </c>
      <c r="CC109" s="26">
        <f>IF(AND(CD$6-CC$6 &lt;&gt; 0,CC35&lt;&gt;0,CD35&lt;&gt;0),(EXP(LN(CD35/CC35)/(CD$6-CC$6))-1)*100,0)</f>
        <v>-1.2578746021585485</v>
      </c>
      <c r="CD109" s="26">
        <f>IF(AND(CE$6-CD$6 &lt;&gt; 0,CD35&lt;&gt;0,CE35&lt;&gt;0),(EXP(LN(CE35/CD35)/(CE$6-CD$6))-1)*100,0)</f>
        <v>-4.6563926305210668</v>
      </c>
      <c r="CE109" s="26">
        <f>IF(AND(CE$6-CB$6 &lt;&gt; 0,CB35&lt;&gt;0,CE35&lt;&gt;0),(EXP(LN(CE35/CB35)/(CE$6-CB$6))-1)*100,0)</f>
        <v>-4.8185964278745663</v>
      </c>
      <c r="CG109" s="26">
        <f t="shared" ref="CG109" si="292">IF($F$6-$D$6 &lt;&gt; 0,(EXP(LN(1+(CG72/100))/($F$6-$D$6))-1)*100,0)</f>
        <v>-3.5367529158276567</v>
      </c>
      <c r="CH109" s="26">
        <f t="shared" ref="CH109" si="293">IF(CC35&gt;0,((1+(CH35/CC35))^(1/($F$6-$D$6))-1)*100,0)</f>
        <v>1.873740235961785</v>
      </c>
      <c r="CI109" s="26">
        <f t="shared" ref="CI109" si="294">IF($F$6-$D$6 &lt;&gt; 0,(EXP(LN(1+(CI72/100))/($F$6-$D$6))-1)*100,0)</f>
        <v>-0.6722548025843933</v>
      </c>
      <c r="CK109" s="24" t="str">
        <f>CK35</f>
        <v>All occupations</v>
      </c>
      <c r="CL109" s="26">
        <f>IF(AND(CM$6-CL$6 &lt;&gt; 0,CL35&lt;&gt;0,CM35&lt;&gt;0),(EXP(LN(CM35/CL35)/(CM$6-CL$6))-1)*100,0)</f>
        <v>-4.983206455866096</v>
      </c>
      <c r="CM109" s="26">
        <f>IF(AND(CN$6-CM$6 &lt;&gt; 0,CM35&lt;&gt;0,CN35&lt;&gt;0),(EXP(LN(CN35/CM35)/(CN$6-CM$6))-1)*100,0)</f>
        <v>-23.865644149609889</v>
      </c>
      <c r="CN109" s="26">
        <f>IF(AND(CO$6-CN$6 &lt;&gt; 0,CN35&lt;&gt;0,CO35&lt;&gt;0),(EXP(LN(CO35/CN35)/(CO$6-CN$6))-1)*100,0)</f>
        <v>-3.6457303507129724</v>
      </c>
      <c r="CO109" s="26">
        <f>IF(AND(CP$6-CO$6 &lt;&gt; 0,CO35&lt;&gt;0,CP35&lt;&gt;0),(EXP(LN(CP35/CO35)/(CP$6-CO$6))-1)*100,0)</f>
        <v>-3.3929197397171484</v>
      </c>
      <c r="CP109" s="26">
        <f>IF(AND(CP$6-CM$6 &lt;&gt; 0,CM35&lt;&gt;0,CP35&lt;&gt;0),(EXP(LN(CP35/CM35)/(CP$6-CM$6))-1)*100,0)</f>
        <v>-4.8981278341203911</v>
      </c>
      <c r="CR109" s="26">
        <f t="shared" ref="CR109" si="295">IF($F$6-$D$6 &lt;&gt; 0,(EXP(LN(1+(CR72/100))/($F$6-$D$6))-1)*100,0)</f>
        <v>-3.4772635592042023</v>
      </c>
      <c r="CS109" s="26">
        <f t="shared" ref="CS109" si="296">IF(CN35&gt;0,((1+(CS35/CN35))^(1/($F$6-$D$6))-1)*100,0)</f>
        <v>1.5843145191975383</v>
      </c>
      <c r="CT109" s="26">
        <f t="shared" ref="CT109" si="297">IF($F$6-$D$6 &lt;&gt; 0,(EXP(LN(1+(CT72/100))/($F$6-$D$6))-1)*100,0)</f>
        <v>-1.0467064195441633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North East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North East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North East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North East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North East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North East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North East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North East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North East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9.8811670906618437E-2</v>
      </c>
      <c r="C119" s="27">
        <f t="shared" si="299"/>
        <v>-4.9951742893335704E-2</v>
      </c>
      <c r="D119" s="27">
        <f t="shared" si="299"/>
        <v>2.1570806180792268E-2</v>
      </c>
      <c r="E119" s="27">
        <f t="shared" si="299"/>
        <v>8.1699494633578174E-2</v>
      </c>
      <c r="F119" s="27">
        <f t="shared" ref="F119:F144" si="300">F8-D8</f>
        <v>0.10327030081437044</v>
      </c>
      <c r="L119" t="str">
        <f>A119</f>
        <v>11 Corporate managers and directors</v>
      </c>
      <c r="M119" s="27">
        <f t="shared" ref="M119:P144" si="301">N8-M8</f>
        <v>1.0761358151619671</v>
      </c>
      <c r="N119" s="27">
        <f t="shared" si="301"/>
        <v>-0.49887459751980323</v>
      </c>
      <c r="O119" s="27">
        <f t="shared" si="301"/>
        <v>7.2925323562449851E-2</v>
      </c>
      <c r="P119" s="27">
        <f t="shared" si="301"/>
        <v>0.5450641573733197</v>
      </c>
      <c r="Q119" s="27">
        <f t="shared" ref="Q119:Q144" si="302">Q8-O8</f>
        <v>0.61798948093576955</v>
      </c>
      <c r="W119" t="str">
        <f>A119</f>
        <v>11 Corporate managers and directors</v>
      </c>
      <c r="X119" s="27">
        <f t="shared" ref="X119:AA144" si="303">Y8-X8</f>
        <v>0.28422073079901988</v>
      </c>
      <c r="Y119" s="27">
        <f t="shared" si="303"/>
        <v>0.42600623646810121</v>
      </c>
      <c r="Z119" s="27">
        <f t="shared" si="303"/>
        <v>-0.21471380118879146</v>
      </c>
      <c r="AA119" s="27">
        <f t="shared" si="303"/>
        <v>1.1468540741540387</v>
      </c>
      <c r="AB119" s="27">
        <f t="shared" ref="AB119:AB144" si="304">AB8-Z8</f>
        <v>0.93214027296524726</v>
      </c>
      <c r="AH119" t="str">
        <f>L119</f>
        <v>11 Corporate managers and directors</v>
      </c>
      <c r="AI119" s="27">
        <f t="shared" ref="AI119:AL144" si="305">AJ8-AI8</f>
        <v>-4.4288697455677761E-2</v>
      </c>
      <c r="AJ119" s="27">
        <f t="shared" si="305"/>
        <v>0.22058194108094575</v>
      </c>
      <c r="AK119" s="27">
        <f t="shared" si="305"/>
        <v>-0.14207290517374549</v>
      </c>
      <c r="AL119" s="27">
        <f t="shared" si="305"/>
        <v>0.16598260003040677</v>
      </c>
      <c r="AM119" s="27">
        <f t="shared" ref="AM119:AM144" si="306">AM8-AK8</f>
        <v>2.3909694856661279E-2</v>
      </c>
      <c r="AS119" t="str">
        <f>W119</f>
        <v>11 Corporate managers and directors</v>
      </c>
      <c r="AT119" s="27">
        <f t="shared" ref="AT119:AW144" si="307">AU8-AT8</f>
        <v>-7.6149942168950879E-2</v>
      </c>
      <c r="AU119" s="27">
        <f t="shared" si="307"/>
        <v>0.129684278625112</v>
      </c>
      <c r="AV119" s="27">
        <f t="shared" si="307"/>
        <v>-0.19858163368465331</v>
      </c>
      <c r="AW119" s="27">
        <f t="shared" si="307"/>
        <v>0.12048598935545596</v>
      </c>
      <c r="AX119" s="27">
        <f t="shared" ref="AX119:AX144" si="308">AX8-AV8</f>
        <v>-7.8095644329197356E-2</v>
      </c>
      <c r="BD119" t="str">
        <f>AH119</f>
        <v>11 Corporate managers and directors</v>
      </c>
      <c r="BE119" s="27">
        <f t="shared" ref="BE119:BH144" si="309">BF8-BE8</f>
        <v>0.42604953300670534</v>
      </c>
      <c r="BF119" s="27">
        <f t="shared" si="309"/>
        <v>1.1571487397757938</v>
      </c>
      <c r="BG119" s="27">
        <f t="shared" si="309"/>
        <v>-1.3915754209804545</v>
      </c>
      <c r="BH119" s="27">
        <f t="shared" si="309"/>
        <v>0.40956282884489248</v>
      </c>
      <c r="BI119" s="27">
        <f t="shared" ref="BI119:BI144" si="310">BI8-BG8</f>
        <v>-0.98201259213556202</v>
      </c>
      <c r="BO119" t="str">
        <f>AS119</f>
        <v>11 Corporate managers and directors</v>
      </c>
      <c r="BP119" s="27">
        <f t="shared" ref="BP119:BS144" si="311">BQ8-BP8</f>
        <v>0.31485907151862635</v>
      </c>
      <c r="BQ119" s="27">
        <f t="shared" si="311"/>
        <v>8.8015115830128998E-2</v>
      </c>
      <c r="BR119" s="27">
        <f t="shared" si="311"/>
        <v>-0.7273388835322554</v>
      </c>
      <c r="BS119" s="27">
        <f t="shared" si="311"/>
        <v>-0.25495537302786841</v>
      </c>
      <c r="BT119" s="27">
        <f t="shared" ref="BT119:BT144" si="312">BT8-BR8</f>
        <v>-0.98229425656012381</v>
      </c>
      <c r="BZ119" t="str">
        <f>BD119</f>
        <v>11 Corporate managers and directors</v>
      </c>
      <c r="CA119" s="68">
        <f t="shared" ref="CA119:CD144" si="313">CB8-CA8</f>
        <v>0.76409666473451443</v>
      </c>
      <c r="CB119" s="68">
        <f t="shared" si="313"/>
        <v>-0.51606228059282166</v>
      </c>
      <c r="CC119" s="68">
        <f t="shared" si="313"/>
        <v>-0.27706517424692767</v>
      </c>
      <c r="CD119" s="68">
        <f t="shared" si="313"/>
        <v>-0.56730034790995365</v>
      </c>
      <c r="CE119" s="68">
        <f t="shared" ref="CE119:CE144" si="314">CE8-CC8</f>
        <v>-0.84436552215688132</v>
      </c>
      <c r="CK119" t="str">
        <f>BO119</f>
        <v>11 Corporate managers and directors</v>
      </c>
      <c r="CL119" s="68">
        <f t="shared" ref="CL119:CO144" si="315">CM8-CL8</f>
        <v>0.1071179415169361</v>
      </c>
      <c r="CM119" s="68">
        <f t="shared" si="315"/>
        <v>-0.1455530438677245</v>
      </c>
      <c r="CN119" s="68">
        <f t="shared" si="315"/>
        <v>-4.4827737404000922E-2</v>
      </c>
      <c r="CO119" s="68">
        <f t="shared" si="315"/>
        <v>6.9887524813270763E-2</v>
      </c>
      <c r="CP119" s="68">
        <f t="shared" ref="CP119:CP144" si="316">CP8-CN8</f>
        <v>2.505978740926984E-2</v>
      </c>
    </row>
    <row r="120" spans="1:94" x14ac:dyDescent="0.2">
      <c r="A120" t="str">
        <f t="shared" si="298"/>
        <v>12 Other managers and proprietors</v>
      </c>
      <c r="B120" s="27">
        <f t="shared" si="299"/>
        <v>6.5503703494334292E-2</v>
      </c>
      <c r="C120" s="27">
        <f t="shared" si="299"/>
        <v>-4.3050980506576103E-2</v>
      </c>
      <c r="D120" s="27">
        <f t="shared" si="299"/>
        <v>3.5356793709231366E-2</v>
      </c>
      <c r="E120" s="27">
        <f t="shared" si="299"/>
        <v>8.362573718463015E-2</v>
      </c>
      <c r="F120" s="27">
        <f t="shared" si="300"/>
        <v>0.11898253089386152</v>
      </c>
      <c r="L120" t="str">
        <f t="shared" ref="L120:L143" si="317">A120</f>
        <v>12 Other managers and proprietors</v>
      </c>
      <c r="M120" s="27">
        <f t="shared" si="301"/>
        <v>0.44813987473651895</v>
      </c>
      <c r="N120" s="27">
        <f t="shared" si="301"/>
        <v>-0.19733658374222407</v>
      </c>
      <c r="O120" s="27">
        <f t="shared" si="301"/>
        <v>0.25709308850180457</v>
      </c>
      <c r="P120" s="27">
        <f t="shared" si="301"/>
        <v>0.68159990095352607</v>
      </c>
      <c r="Q120" s="27">
        <f t="shared" si="302"/>
        <v>0.93869298945533064</v>
      </c>
      <c r="W120" t="str">
        <f t="shared" ref="W120:W143" si="318">A120</f>
        <v>12 Other managers and proprietors</v>
      </c>
      <c r="X120" s="27">
        <f t="shared" si="303"/>
        <v>0.15088384415708678</v>
      </c>
      <c r="Y120" s="27">
        <f t="shared" si="303"/>
        <v>8.7803502979926673E-2</v>
      </c>
      <c r="Z120" s="27">
        <f t="shared" si="303"/>
        <v>0.37995094622710424</v>
      </c>
      <c r="AA120" s="27">
        <f t="shared" si="303"/>
        <v>0.79157954123274088</v>
      </c>
      <c r="AB120" s="27">
        <f t="shared" si="304"/>
        <v>1.1715304874598451</v>
      </c>
      <c r="AH120" t="str">
        <f t="shared" ref="AH120:AH143" si="319">L120</f>
        <v>12 Other managers and proprietors</v>
      </c>
      <c r="AI120" s="27">
        <f t="shared" si="305"/>
        <v>2.5943535064418377E-2</v>
      </c>
      <c r="AJ120" s="27">
        <f t="shared" si="305"/>
        <v>0.14833938488085829</v>
      </c>
      <c r="AK120" s="27">
        <f t="shared" si="305"/>
        <v>-2.1120874807727397E-3</v>
      </c>
      <c r="AL120" s="27">
        <f t="shared" si="305"/>
        <v>0.29703846742452811</v>
      </c>
      <c r="AM120" s="27">
        <f t="shared" si="306"/>
        <v>0.29492637994375537</v>
      </c>
      <c r="AS120" t="str">
        <f t="shared" ref="AS120:AS143" si="320">W120</f>
        <v>12 Other managers and proprietors</v>
      </c>
      <c r="AT120" s="27">
        <f t="shared" si="307"/>
        <v>3.4882374980254038E-3</v>
      </c>
      <c r="AU120" s="27">
        <f t="shared" si="307"/>
        <v>-1.2047572041047783E-2</v>
      </c>
      <c r="AV120" s="27">
        <f t="shared" si="307"/>
        <v>6.9754355787150502E-2</v>
      </c>
      <c r="AW120" s="27">
        <f t="shared" si="307"/>
        <v>0.1220808456719169</v>
      </c>
      <c r="AX120" s="27">
        <f t="shared" si="308"/>
        <v>0.19183520145906741</v>
      </c>
      <c r="BD120" t="str">
        <f t="shared" ref="BD120:BD143" si="321">AH120</f>
        <v>12 Other managers and proprietors</v>
      </c>
      <c r="BE120" s="27">
        <f t="shared" si="309"/>
        <v>-0.26981868362575501</v>
      </c>
      <c r="BF120" s="27">
        <f t="shared" si="309"/>
        <v>0.36643887198217406</v>
      </c>
      <c r="BG120" s="27">
        <f t="shared" si="309"/>
        <v>-0.40739896096182537</v>
      </c>
      <c r="BH120" s="27">
        <f t="shared" si="309"/>
        <v>0.28832429250599034</v>
      </c>
      <c r="BI120" s="27">
        <f t="shared" si="310"/>
        <v>-0.11907466845583503</v>
      </c>
      <c r="BO120" t="str">
        <f t="shared" ref="BO120:BO143" si="322">AS120</f>
        <v>12 Other managers and proprietors</v>
      </c>
      <c r="BP120" s="27">
        <f t="shared" si="311"/>
        <v>0.16427729169374672</v>
      </c>
      <c r="BQ120" s="27">
        <f t="shared" si="311"/>
        <v>-6.9206285296774528E-2</v>
      </c>
      <c r="BR120" s="27">
        <f t="shared" si="311"/>
        <v>-3.3656736947677235E-2</v>
      </c>
      <c r="BS120" s="27">
        <f t="shared" si="311"/>
        <v>0.13904802596317545</v>
      </c>
      <c r="BT120" s="27">
        <f t="shared" si="312"/>
        <v>0.10539128901549821</v>
      </c>
      <c r="BZ120" t="str">
        <f t="shared" ref="BZ120:BZ143" si="323">BD120</f>
        <v>12 Other managers and proprietors</v>
      </c>
      <c r="CA120" s="68">
        <f t="shared" si="313"/>
        <v>0.49556443520004811</v>
      </c>
      <c r="CB120" s="68">
        <f t="shared" si="313"/>
        <v>-0.54381028000366416</v>
      </c>
      <c r="CC120" s="68">
        <f t="shared" si="313"/>
        <v>-2.3862192052352293E-2</v>
      </c>
      <c r="CD120" s="68">
        <f t="shared" si="313"/>
        <v>-0.4124746180569816</v>
      </c>
      <c r="CE120" s="68">
        <f t="shared" si="314"/>
        <v>-0.43633681010933389</v>
      </c>
      <c r="CK120" t="str">
        <f t="shared" ref="CK120:CK143" si="324">BO120</f>
        <v>12 Other managers and proprietors</v>
      </c>
      <c r="CL120" s="68">
        <f t="shared" si="315"/>
        <v>-7.3372316209793009E-2</v>
      </c>
      <c r="CM120" s="68">
        <f t="shared" si="315"/>
        <v>-0.14517964024662844</v>
      </c>
      <c r="CN120" s="68">
        <f t="shared" si="315"/>
        <v>-2.3256249635729254E-2</v>
      </c>
      <c r="CO120" s="68">
        <f t="shared" si="315"/>
        <v>-4.4968082642393603E-2</v>
      </c>
      <c r="CP120" s="68">
        <f t="shared" si="316"/>
        <v>-6.8224332278122857E-2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0.33409678917840357</v>
      </c>
      <c r="C121" s="27">
        <f t="shared" si="299"/>
        <v>-0.15253436309011359</v>
      </c>
      <c r="D121" s="27">
        <f t="shared" si="299"/>
        <v>0.38896528373311867</v>
      </c>
      <c r="E121" s="27">
        <f t="shared" si="299"/>
        <v>0.47235452512229914</v>
      </c>
      <c r="F121" s="27">
        <f t="shared" si="300"/>
        <v>0.86131980885541781</v>
      </c>
      <c r="L121" t="str">
        <f t="shared" si="317"/>
        <v>21 Science, research, engineering and technology professionals</v>
      </c>
      <c r="M121" s="27">
        <f t="shared" si="301"/>
        <v>1.343845631834327</v>
      </c>
      <c r="N121" s="27">
        <f t="shared" si="301"/>
        <v>-0.49029536488612768</v>
      </c>
      <c r="O121" s="27">
        <f t="shared" si="301"/>
        <v>1.8199255852864904</v>
      </c>
      <c r="P121" s="27">
        <f t="shared" si="301"/>
        <v>2.2101871658169818</v>
      </c>
      <c r="Q121" s="27">
        <f t="shared" si="302"/>
        <v>4.0301127511034718</v>
      </c>
      <c r="W121" t="str">
        <f t="shared" si="318"/>
        <v>21 Science, research, engineering and technology professionals</v>
      </c>
      <c r="X121" s="27">
        <f t="shared" si="303"/>
        <v>-0.86560567011720746</v>
      </c>
      <c r="Y121" s="27">
        <f t="shared" si="303"/>
        <v>0.50293432608743593</v>
      </c>
      <c r="Z121" s="27">
        <f t="shared" si="303"/>
        <v>1.5816124832928757</v>
      </c>
      <c r="AA121" s="27">
        <f t="shared" si="303"/>
        <v>0.84323386145436352</v>
      </c>
      <c r="AB121" s="27">
        <f t="shared" si="304"/>
        <v>2.4248463447472393</v>
      </c>
      <c r="AH121" t="str">
        <f t="shared" si="319"/>
        <v>21 Science, research, engineering and technology professionals</v>
      </c>
      <c r="AI121" s="27">
        <f t="shared" si="305"/>
        <v>-8.7646695027160271E-2</v>
      </c>
      <c r="AJ121" s="27">
        <f t="shared" si="305"/>
        <v>9.1013299646405588E-2</v>
      </c>
      <c r="AK121" s="27">
        <f t="shared" si="305"/>
        <v>0.15749814246085359</v>
      </c>
      <c r="AL121" s="27">
        <f t="shared" si="305"/>
        <v>0.12754515372955344</v>
      </c>
      <c r="AM121" s="27">
        <f t="shared" si="306"/>
        <v>0.28504329619040703</v>
      </c>
      <c r="AS121" t="str">
        <f t="shared" si="320"/>
        <v>21 Science, research, engineering and technology professionals</v>
      </c>
      <c r="AT121" s="27">
        <f t="shared" si="307"/>
        <v>-0.29407219783857341</v>
      </c>
      <c r="AU121" s="27">
        <f t="shared" si="307"/>
        <v>0.13994234355047341</v>
      </c>
      <c r="AV121" s="27">
        <f t="shared" si="307"/>
        <v>0.31933690474822329</v>
      </c>
      <c r="AW121" s="27">
        <f t="shared" si="307"/>
        <v>1.3315255055485586E-2</v>
      </c>
      <c r="AX121" s="27">
        <f t="shared" si="308"/>
        <v>0.33265215980370888</v>
      </c>
      <c r="BD121" t="str">
        <f t="shared" si="321"/>
        <v>21 Science, research, engineering and technology professionals</v>
      </c>
      <c r="BE121" s="27">
        <f t="shared" si="309"/>
        <v>-5.9723366504637276E-2</v>
      </c>
      <c r="BF121" s="27">
        <f t="shared" si="309"/>
        <v>1.1464631861922974</v>
      </c>
      <c r="BG121" s="27">
        <f t="shared" si="309"/>
        <v>-9.9267693110796529E-2</v>
      </c>
      <c r="BH121" s="27">
        <f t="shared" si="309"/>
        <v>-3.8931267488207411E-2</v>
      </c>
      <c r="BI121" s="27">
        <f t="shared" si="310"/>
        <v>-0.13819896059900394</v>
      </c>
      <c r="BO121" t="str">
        <f t="shared" si="322"/>
        <v>21 Science, research, engineering and technology professionals</v>
      </c>
      <c r="BP121" s="27">
        <f t="shared" si="311"/>
        <v>1.0162198952178958E-2</v>
      </c>
      <c r="BQ121" s="27">
        <f t="shared" si="311"/>
        <v>0.25741188919498947</v>
      </c>
      <c r="BR121" s="27">
        <f t="shared" si="311"/>
        <v>0.39447166695764624</v>
      </c>
      <c r="BS121" s="27">
        <f t="shared" si="311"/>
        <v>0.1137885710655171</v>
      </c>
      <c r="BT121" s="27">
        <f t="shared" si="312"/>
        <v>0.50826023802316334</v>
      </c>
      <c r="BZ121" t="str">
        <f t="shared" si="323"/>
        <v>21 Science, research, engineering and technology professionals</v>
      </c>
      <c r="CA121" s="68">
        <f t="shared" si="313"/>
        <v>0.5386023622595526</v>
      </c>
      <c r="CB121" s="68">
        <f t="shared" si="313"/>
        <v>-0.38400394818902406</v>
      </c>
      <c r="CC121" s="68">
        <f t="shared" si="313"/>
        <v>0.32981400913828218</v>
      </c>
      <c r="CD121" s="68">
        <f t="shared" si="313"/>
        <v>-0.27918492881605084</v>
      </c>
      <c r="CE121" s="68">
        <f t="shared" si="314"/>
        <v>5.0629080322231346E-2</v>
      </c>
      <c r="CK121" t="str">
        <f t="shared" si="324"/>
        <v>21 Science, research, engineering and technology professionals</v>
      </c>
      <c r="CL121" s="68">
        <f t="shared" si="315"/>
        <v>3.0004897593513047E-2</v>
      </c>
      <c r="CM121" s="68">
        <f t="shared" si="315"/>
        <v>-2.1606483514500008E-2</v>
      </c>
      <c r="CN121" s="68">
        <f t="shared" si="315"/>
        <v>8.2679150975372484E-2</v>
      </c>
      <c r="CO121" s="68">
        <f t="shared" si="315"/>
        <v>-2.2391345218249703E-2</v>
      </c>
      <c r="CP121" s="68">
        <f t="shared" si="316"/>
        <v>6.0287805757122781E-2</v>
      </c>
    </row>
    <row r="122" spans="1:94" x14ac:dyDescent="0.2">
      <c r="A122" t="str">
        <f t="shared" si="298"/>
        <v>22 Health professionals</v>
      </c>
      <c r="B122" s="27">
        <f t="shared" si="299"/>
        <v>0.4493485356035436</v>
      </c>
      <c r="C122" s="27">
        <f t="shared" si="299"/>
        <v>-0.1960246267785446</v>
      </c>
      <c r="D122" s="27">
        <f t="shared" si="299"/>
        <v>0.37310700920233431</v>
      </c>
      <c r="E122" s="27">
        <f t="shared" si="299"/>
        <v>0.44815414359136874</v>
      </c>
      <c r="F122" s="27">
        <f t="shared" si="300"/>
        <v>0.82126115279370304</v>
      </c>
      <c r="L122" t="str">
        <f t="shared" si="317"/>
        <v>22 Health professionals</v>
      </c>
      <c r="M122" s="27">
        <f t="shared" si="301"/>
        <v>1.1454168083507854</v>
      </c>
      <c r="N122" s="27">
        <f t="shared" si="301"/>
        <v>-0.61163882187313146</v>
      </c>
      <c r="O122" s="27">
        <f t="shared" si="301"/>
        <v>0.38087422906780599</v>
      </c>
      <c r="P122" s="27">
        <f t="shared" si="301"/>
        <v>0.41447330339708</v>
      </c>
      <c r="Q122" s="27">
        <f t="shared" si="302"/>
        <v>0.79534753246488599</v>
      </c>
      <c r="W122" t="str">
        <f t="shared" si="318"/>
        <v>22 Health professionals</v>
      </c>
      <c r="X122" s="27">
        <f t="shared" si="303"/>
        <v>3.5916014570689825E-2</v>
      </c>
      <c r="Y122" s="27">
        <f t="shared" si="303"/>
        <v>1.2162724611632836</v>
      </c>
      <c r="Z122" s="27">
        <f t="shared" si="303"/>
        <v>0.73769379753184516</v>
      </c>
      <c r="AA122" s="27">
        <f t="shared" si="303"/>
        <v>2.5688325820574356</v>
      </c>
      <c r="AB122" s="27">
        <f t="shared" si="304"/>
        <v>3.3065263795892808</v>
      </c>
      <c r="AH122" t="str">
        <f t="shared" si="319"/>
        <v>22 Health professionals</v>
      </c>
      <c r="AI122" s="27">
        <f t="shared" si="305"/>
        <v>-1.8263586485003307</v>
      </c>
      <c r="AJ122" s="27">
        <f t="shared" si="305"/>
        <v>9.3846051955411181E-2</v>
      </c>
      <c r="AK122" s="27">
        <f t="shared" si="305"/>
        <v>-1.7433246075503477</v>
      </c>
      <c r="AL122" s="27">
        <f t="shared" si="305"/>
        <v>-1.3189831166947856</v>
      </c>
      <c r="AM122" s="27">
        <f t="shared" si="306"/>
        <v>-3.0623077242451333</v>
      </c>
      <c r="AS122" t="str">
        <f t="shared" si="320"/>
        <v>22 Health professionals</v>
      </c>
      <c r="AT122" s="27">
        <f t="shared" si="307"/>
        <v>3.3670216771944927E-3</v>
      </c>
      <c r="AU122" s="27">
        <f t="shared" si="307"/>
        <v>0.1571037518791738</v>
      </c>
      <c r="AV122" s="27">
        <f t="shared" si="307"/>
        <v>3.9927333400627596E-2</v>
      </c>
      <c r="AW122" s="27">
        <f t="shared" si="307"/>
        <v>0.13000804963130774</v>
      </c>
      <c r="AX122" s="27">
        <f t="shared" si="308"/>
        <v>0.16993538303193534</v>
      </c>
      <c r="BD122" t="str">
        <f t="shared" si="321"/>
        <v>22 Health professionals</v>
      </c>
      <c r="BE122" s="27">
        <f t="shared" si="309"/>
        <v>0.40977720688085562</v>
      </c>
      <c r="BF122" s="27">
        <f t="shared" si="309"/>
        <v>0.44553317205584086</v>
      </c>
      <c r="BG122" s="27">
        <f t="shared" si="309"/>
        <v>0.2885424446678071</v>
      </c>
      <c r="BH122" s="27">
        <f t="shared" si="309"/>
        <v>0.5835596178214657</v>
      </c>
      <c r="BI122" s="27">
        <f t="shared" si="310"/>
        <v>0.8721020624892728</v>
      </c>
      <c r="BO122" t="str">
        <f t="shared" si="322"/>
        <v>22 Health professionals</v>
      </c>
      <c r="BP122" s="27">
        <f t="shared" si="311"/>
        <v>0.13867951349312113</v>
      </c>
      <c r="BQ122" s="27">
        <f t="shared" si="311"/>
        <v>0.19495346315822104</v>
      </c>
      <c r="BR122" s="27">
        <f t="shared" si="311"/>
        <v>-0.15731887647418219</v>
      </c>
      <c r="BS122" s="27">
        <f t="shared" si="311"/>
        <v>-0.30259502566791108</v>
      </c>
      <c r="BT122" s="27">
        <f t="shared" si="312"/>
        <v>-0.45991390214209327</v>
      </c>
      <c r="BZ122" t="str">
        <f t="shared" si="323"/>
        <v>22 Health professionals</v>
      </c>
      <c r="CA122" s="68">
        <f t="shared" si="313"/>
        <v>-0.10662216547384751</v>
      </c>
      <c r="CB122" s="68">
        <f t="shared" si="313"/>
        <v>-5.1521485707580528E-2</v>
      </c>
      <c r="CC122" s="68">
        <f t="shared" si="313"/>
        <v>-0.14909621473021262</v>
      </c>
      <c r="CD122" s="68">
        <f t="shared" si="313"/>
        <v>-0.43188342080632453</v>
      </c>
      <c r="CE122" s="68">
        <f t="shared" si="314"/>
        <v>-0.58097963553653709</v>
      </c>
      <c r="CK122" t="str">
        <f t="shared" si="324"/>
        <v>22 Health professionals</v>
      </c>
      <c r="CL122" s="68">
        <f t="shared" si="315"/>
        <v>2.3133421016030414E-2</v>
      </c>
      <c r="CM122" s="68">
        <f t="shared" si="315"/>
        <v>-2.2193414460181554E-2</v>
      </c>
      <c r="CN122" s="68">
        <f t="shared" si="315"/>
        <v>7.4675054402320029E-3</v>
      </c>
      <c r="CO122" s="68">
        <f t="shared" si="315"/>
        <v>-6.7140578756020586E-3</v>
      </c>
      <c r="CP122" s="68">
        <f t="shared" si="316"/>
        <v>7.5344756462994433E-4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0.24556065283431661</v>
      </c>
      <c r="C123" s="27">
        <f t="shared" si="299"/>
        <v>-0.12368022957199098</v>
      </c>
      <c r="D123" s="27">
        <f t="shared" si="299"/>
        <v>0.30668533570763934</v>
      </c>
      <c r="E123" s="27">
        <f t="shared" si="299"/>
        <v>0.26753368924985388</v>
      </c>
      <c r="F123" s="27">
        <f t="shared" si="300"/>
        <v>0.57421902495749322</v>
      </c>
      <c r="L123" t="str">
        <f t="shared" si="317"/>
        <v>23 Teaching and other educational professionals</v>
      </c>
      <c r="M123" s="27">
        <f t="shared" si="301"/>
        <v>1.9360649136869821</v>
      </c>
      <c r="N123" s="27">
        <f t="shared" si="301"/>
        <v>-0.61055497833241645</v>
      </c>
      <c r="O123" s="27">
        <f t="shared" si="301"/>
        <v>1.5429047867646197</v>
      </c>
      <c r="P123" s="27">
        <f t="shared" si="301"/>
        <v>1.2365659096032591</v>
      </c>
      <c r="Q123" s="27">
        <f t="shared" si="302"/>
        <v>2.7794706963678788</v>
      </c>
      <c r="W123" t="str">
        <f t="shared" si="318"/>
        <v>23 Teaching and other educational professionals</v>
      </c>
      <c r="X123" s="27">
        <f t="shared" si="303"/>
        <v>-1.3477468403248425</v>
      </c>
      <c r="Y123" s="27">
        <f t="shared" si="303"/>
        <v>1.2630442116073235</v>
      </c>
      <c r="Z123" s="27">
        <f t="shared" si="303"/>
        <v>-0.62464533823476476</v>
      </c>
      <c r="AA123" s="27">
        <f t="shared" si="303"/>
        <v>6.4769703604047102E-2</v>
      </c>
      <c r="AB123" s="27">
        <f t="shared" si="304"/>
        <v>-0.55987563463071766</v>
      </c>
      <c r="AH123" t="str">
        <f t="shared" si="319"/>
        <v>23 Teaching and other educational professionals</v>
      </c>
      <c r="AI123" s="27">
        <f t="shared" si="305"/>
        <v>-0.51528383096866781</v>
      </c>
      <c r="AJ123" s="27">
        <f t="shared" si="305"/>
        <v>-8.3432599188316692E-3</v>
      </c>
      <c r="AK123" s="27">
        <f t="shared" si="305"/>
        <v>-0.18444292689168038</v>
      </c>
      <c r="AL123" s="27">
        <f t="shared" si="305"/>
        <v>1.1199249072093853E-3</v>
      </c>
      <c r="AM123" s="27">
        <f t="shared" si="306"/>
        <v>-0.18332300198447099</v>
      </c>
      <c r="AS123" t="str">
        <f t="shared" si="320"/>
        <v>23 Teaching and other educational professionals</v>
      </c>
      <c r="AT123" s="27">
        <f t="shared" si="307"/>
        <v>-8.0115828040559611E-2</v>
      </c>
      <c r="AU123" s="27">
        <f t="shared" si="307"/>
        <v>1.7526508408506558E-2</v>
      </c>
      <c r="AV123" s="27">
        <f t="shared" si="307"/>
        <v>-3.3966221263462618E-2</v>
      </c>
      <c r="AW123" s="27">
        <f t="shared" si="307"/>
        <v>-2.4763522227482279E-2</v>
      </c>
      <c r="AX123" s="27">
        <f t="shared" si="308"/>
        <v>-5.8729743490944897E-2</v>
      </c>
      <c r="BD123" t="str">
        <f t="shared" si="321"/>
        <v>23 Teaching and other educational professionals</v>
      </c>
      <c r="BE123" s="27">
        <f t="shared" si="309"/>
        <v>-0.13966486928384747</v>
      </c>
      <c r="BF123" s="27">
        <f t="shared" si="309"/>
        <v>0.34653429787656087</v>
      </c>
      <c r="BG123" s="27">
        <f t="shared" si="309"/>
        <v>-9.2333453295192713E-2</v>
      </c>
      <c r="BH123" s="27">
        <f t="shared" si="309"/>
        <v>9.1290250099115733E-2</v>
      </c>
      <c r="BI123" s="27">
        <f t="shared" si="310"/>
        <v>-1.0432031960769805E-3</v>
      </c>
      <c r="BO123" t="str">
        <f t="shared" si="322"/>
        <v>23 Teaching and other educational professionals</v>
      </c>
      <c r="BP123" s="27">
        <f t="shared" si="311"/>
        <v>-8.3292799523515426E-2</v>
      </c>
      <c r="BQ123" s="27">
        <f t="shared" si="311"/>
        <v>0.16838979413523858</v>
      </c>
      <c r="BR123" s="27">
        <f t="shared" si="311"/>
        <v>-0.12467187006113456</v>
      </c>
      <c r="BS123" s="27">
        <f t="shared" si="311"/>
        <v>-0.11959101831481911</v>
      </c>
      <c r="BT123" s="27">
        <f t="shared" si="312"/>
        <v>-0.24426288837595367</v>
      </c>
      <c r="BZ123" t="str">
        <f t="shared" si="323"/>
        <v>23 Teaching and other educational professionals</v>
      </c>
      <c r="CA123" s="68">
        <f t="shared" si="313"/>
        <v>-3.529282237652831E-2</v>
      </c>
      <c r="CB123" s="68">
        <f t="shared" si="313"/>
        <v>1.1722208956076563E-2</v>
      </c>
      <c r="CC123" s="68">
        <f t="shared" si="313"/>
        <v>-6.0465276745669039E-2</v>
      </c>
      <c r="CD123" s="68">
        <f t="shared" si="313"/>
        <v>-0.15161131377255826</v>
      </c>
      <c r="CE123" s="68">
        <f t="shared" si="314"/>
        <v>-0.2120765905182273</v>
      </c>
      <c r="CK123" t="str">
        <f t="shared" si="324"/>
        <v>23 Teaching and other educational professionals</v>
      </c>
      <c r="CL123" s="68">
        <f t="shared" si="315"/>
        <v>1.1228242898531027E-2</v>
      </c>
      <c r="CM123" s="68">
        <f t="shared" si="315"/>
        <v>-4.808517754450653E-3</v>
      </c>
      <c r="CN123" s="68">
        <f t="shared" si="315"/>
        <v>1.1014891187679204E-2</v>
      </c>
      <c r="CO123" s="68">
        <f t="shared" si="315"/>
        <v>1.2064849646478859E-2</v>
      </c>
      <c r="CP123" s="68">
        <f t="shared" si="316"/>
        <v>2.3079740834158063E-2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0.12102631749955772</v>
      </c>
      <c r="C124" s="27">
        <f t="shared" si="299"/>
        <v>-2.9061431053312381E-2</v>
      </c>
      <c r="D124" s="27">
        <f t="shared" si="299"/>
        <v>7.5735889927492583E-2</v>
      </c>
      <c r="E124" s="27">
        <f t="shared" si="299"/>
        <v>0.1472801181820852</v>
      </c>
      <c r="F124" s="27">
        <f t="shared" si="300"/>
        <v>0.22301600810957778</v>
      </c>
      <c r="L124" t="str">
        <f t="shared" si="317"/>
        <v>24 Business, media and public service professionals</v>
      </c>
      <c r="M124" s="27">
        <f t="shared" si="301"/>
        <v>1.3541609816451068</v>
      </c>
      <c r="N124" s="27">
        <f t="shared" si="301"/>
        <v>-0.36847363028573099</v>
      </c>
      <c r="O124" s="27">
        <f t="shared" si="301"/>
        <v>0.59830406731666308</v>
      </c>
      <c r="P124" s="27">
        <f t="shared" si="301"/>
        <v>0.95764069734326807</v>
      </c>
      <c r="Q124" s="27">
        <f t="shared" si="302"/>
        <v>1.5559447646599311</v>
      </c>
      <c r="W124" t="str">
        <f t="shared" si="318"/>
        <v>24 Business, media and public service professionals</v>
      </c>
      <c r="X124" s="27">
        <f t="shared" si="303"/>
        <v>-0.12250303091405357</v>
      </c>
      <c r="Y124" s="27">
        <f t="shared" si="303"/>
        <v>1.6348967486475079</v>
      </c>
      <c r="Z124" s="27">
        <f t="shared" si="303"/>
        <v>0.34500177123341302</v>
      </c>
      <c r="AA124" s="27">
        <f t="shared" si="303"/>
        <v>1.7056427801367438</v>
      </c>
      <c r="AB124" s="27">
        <f t="shared" si="304"/>
        <v>2.0506445513701568</v>
      </c>
      <c r="AH124" t="str">
        <f t="shared" si="319"/>
        <v>24 Business, media and public service professionals</v>
      </c>
      <c r="AI124" s="27">
        <f t="shared" si="305"/>
        <v>-0.14219773010544867</v>
      </c>
      <c r="AJ124" s="27">
        <f t="shared" si="305"/>
        <v>0.13361363912629554</v>
      </c>
      <c r="AK124" s="27">
        <f t="shared" si="305"/>
        <v>-0.1037189224611601</v>
      </c>
      <c r="AL124" s="27">
        <f t="shared" si="305"/>
        <v>7.0895879835019215E-2</v>
      </c>
      <c r="AM124" s="27">
        <f t="shared" si="306"/>
        <v>-3.2823042626140886E-2</v>
      </c>
      <c r="AS124" t="str">
        <f t="shared" si="320"/>
        <v>24 Business, media and public service professionals</v>
      </c>
      <c r="AT124" s="27">
        <f t="shared" si="307"/>
        <v>-0.11471219310976055</v>
      </c>
      <c r="AU124" s="27">
        <f t="shared" si="307"/>
        <v>0.20200731247182313</v>
      </c>
      <c r="AV124" s="27">
        <f t="shared" si="307"/>
        <v>6.196145799509023E-2</v>
      </c>
      <c r="AW124" s="27">
        <f t="shared" si="307"/>
        <v>0.19799070598969459</v>
      </c>
      <c r="AX124" s="27">
        <f t="shared" si="308"/>
        <v>0.25995216398478482</v>
      </c>
      <c r="BD124" t="str">
        <f t="shared" si="321"/>
        <v>24 Business, media and public service professionals</v>
      </c>
      <c r="BE124" s="27">
        <f t="shared" si="309"/>
        <v>0.13991141065099644</v>
      </c>
      <c r="BF124" s="27">
        <f t="shared" si="309"/>
        <v>1.1538780864412286</v>
      </c>
      <c r="BG124" s="27">
        <f t="shared" si="309"/>
        <v>-0.31057480449091202</v>
      </c>
      <c r="BH124" s="27">
        <f t="shared" si="309"/>
        <v>0.46047277540555864</v>
      </c>
      <c r="BI124" s="27">
        <f t="shared" si="310"/>
        <v>0.14989797091464663</v>
      </c>
      <c r="BO124" t="str">
        <f t="shared" si="322"/>
        <v>24 Business, media and public service professionals</v>
      </c>
      <c r="BP124" s="27">
        <f t="shared" si="311"/>
        <v>-2.2556216008549068E-2</v>
      </c>
      <c r="BQ124" s="27">
        <f t="shared" si="311"/>
        <v>0.37275852072046023</v>
      </c>
      <c r="BR124" s="27">
        <f t="shared" si="311"/>
        <v>-0.14433315627359233</v>
      </c>
      <c r="BS124" s="27">
        <f t="shared" si="311"/>
        <v>-0.10767389357549861</v>
      </c>
      <c r="BT124" s="27">
        <f t="shared" si="312"/>
        <v>-0.25200704984909095</v>
      </c>
      <c r="BZ124" t="str">
        <f t="shared" si="323"/>
        <v>24 Business, media and public service professionals</v>
      </c>
      <c r="CA124" s="68">
        <f t="shared" si="313"/>
        <v>0.26926228909467453</v>
      </c>
      <c r="CB124" s="68">
        <f t="shared" si="313"/>
        <v>-0.11223720624388922</v>
      </c>
      <c r="CC124" s="68">
        <f t="shared" si="313"/>
        <v>-4.4282191459948272E-2</v>
      </c>
      <c r="CD124" s="68">
        <f t="shared" si="313"/>
        <v>-0.4423550168940289</v>
      </c>
      <c r="CE124" s="68">
        <f t="shared" si="314"/>
        <v>-0.48663720835397717</v>
      </c>
      <c r="CK124" t="str">
        <f t="shared" si="324"/>
        <v>24 Business, media and public service professionals</v>
      </c>
      <c r="CL124" s="68">
        <f t="shared" si="315"/>
        <v>5.7258605536438911E-2</v>
      </c>
      <c r="CM124" s="68">
        <f t="shared" si="315"/>
        <v>-2.7374174132930695E-2</v>
      </c>
      <c r="CN124" s="68">
        <f t="shared" si="315"/>
        <v>3.1760638169271882E-2</v>
      </c>
      <c r="CO124" s="68">
        <f t="shared" si="315"/>
        <v>4.9102057643793606E-2</v>
      </c>
      <c r="CP124" s="68">
        <f t="shared" si="316"/>
        <v>8.0862695813065488E-2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5.3753852632083696E-2</v>
      </c>
      <c r="C125" s="27">
        <f t="shared" si="299"/>
        <v>-2.0604498153787815E-2</v>
      </c>
      <c r="D125" s="27">
        <f t="shared" si="299"/>
        <v>2.7193198940624802E-2</v>
      </c>
      <c r="E125" s="27">
        <f t="shared" si="299"/>
        <v>7.7066669095168544E-2</v>
      </c>
      <c r="F125" s="27">
        <f t="shared" si="300"/>
        <v>0.10425986803579335</v>
      </c>
      <c r="L125" t="str">
        <f t="shared" si="317"/>
        <v>31 Science, engineering and technology associate professionals</v>
      </c>
      <c r="M125" s="27">
        <f t="shared" si="301"/>
        <v>0.29932709691302128</v>
      </c>
      <c r="N125" s="27">
        <f t="shared" si="301"/>
        <v>-8.4133525361850925E-2</v>
      </c>
      <c r="O125" s="27">
        <f t="shared" si="301"/>
        <v>0.10566129624980369</v>
      </c>
      <c r="P125" s="27">
        <f t="shared" si="301"/>
        <v>0.34888530806255147</v>
      </c>
      <c r="Q125" s="27">
        <f t="shared" si="302"/>
        <v>0.45454660431235516</v>
      </c>
      <c r="W125" t="str">
        <f t="shared" si="318"/>
        <v>31 Science, engineering and technology associate professionals</v>
      </c>
      <c r="X125" s="27">
        <f t="shared" si="303"/>
        <v>-0.10675973544991413</v>
      </c>
      <c r="Y125" s="27">
        <f t="shared" si="303"/>
        <v>0.20558120407240743</v>
      </c>
      <c r="Z125" s="27">
        <f t="shared" si="303"/>
        <v>8.8879941092319115E-3</v>
      </c>
      <c r="AA125" s="27">
        <f t="shared" si="303"/>
        <v>0.24505023922379232</v>
      </c>
      <c r="AB125" s="27">
        <f t="shared" si="304"/>
        <v>0.25393823333302423</v>
      </c>
      <c r="AH125" t="str">
        <f t="shared" si="319"/>
        <v>31 Science, engineering and technology associate professionals</v>
      </c>
      <c r="AI125" s="27">
        <f t="shared" si="305"/>
        <v>2.4384290452299506E-3</v>
      </c>
      <c r="AJ125" s="27">
        <f t="shared" si="305"/>
        <v>5.6633903607325564E-2</v>
      </c>
      <c r="AK125" s="27">
        <f t="shared" si="305"/>
        <v>3.3929749662763575E-2</v>
      </c>
      <c r="AL125" s="27">
        <f t="shared" si="305"/>
        <v>0.13404354943473001</v>
      </c>
      <c r="AM125" s="27">
        <f t="shared" si="306"/>
        <v>0.16797329909749359</v>
      </c>
      <c r="AS125" t="str">
        <f t="shared" si="320"/>
        <v>31 Science, engineering and technology associate professionals</v>
      </c>
      <c r="AT125" s="27">
        <f t="shared" si="307"/>
        <v>-0.16224990590800292</v>
      </c>
      <c r="AU125" s="27">
        <f t="shared" si="307"/>
        <v>7.1050439916121921E-2</v>
      </c>
      <c r="AV125" s="27">
        <f t="shared" si="307"/>
        <v>-0.11411815675494663</v>
      </c>
      <c r="AW125" s="27">
        <f t="shared" si="307"/>
        <v>-2.9756088601929465E-2</v>
      </c>
      <c r="AX125" s="27">
        <f t="shared" si="308"/>
        <v>-0.1438742453568761</v>
      </c>
      <c r="BD125" t="str">
        <f t="shared" si="321"/>
        <v>31 Science, engineering and technology associate professionals</v>
      </c>
      <c r="BE125" s="27">
        <f t="shared" si="309"/>
        <v>0.11690780089464425</v>
      </c>
      <c r="BF125" s="27">
        <f t="shared" si="309"/>
        <v>0.64553993139599708</v>
      </c>
      <c r="BG125" s="27">
        <f t="shared" si="309"/>
        <v>-0.70839962002465517</v>
      </c>
      <c r="BH125" s="27">
        <f t="shared" si="309"/>
        <v>-0.25116265885600519</v>
      </c>
      <c r="BI125" s="27">
        <f t="shared" si="310"/>
        <v>-0.95956227888066037</v>
      </c>
      <c r="BO125" t="str">
        <f t="shared" si="322"/>
        <v>31 Science, engineering and technology associate professionals</v>
      </c>
      <c r="BP125" s="27">
        <f t="shared" si="311"/>
        <v>0.11045017802073387</v>
      </c>
      <c r="BQ125" s="27">
        <f t="shared" si="311"/>
        <v>0.18984975250032199</v>
      </c>
      <c r="BR125" s="27">
        <f t="shared" si="311"/>
        <v>-0.15302214827613425</v>
      </c>
      <c r="BS125" s="27">
        <f t="shared" si="311"/>
        <v>4.4185305775651829E-2</v>
      </c>
      <c r="BT125" s="27">
        <f t="shared" si="312"/>
        <v>-0.10883684250048242</v>
      </c>
      <c r="BZ125" t="str">
        <f t="shared" si="323"/>
        <v>31 Science, engineering and technology associate professionals</v>
      </c>
      <c r="CA125" s="68">
        <f t="shared" si="313"/>
        <v>0.4650481138330782</v>
      </c>
      <c r="CB125" s="68">
        <f t="shared" si="313"/>
        <v>-0.26209789528421767</v>
      </c>
      <c r="CC125" s="68">
        <f t="shared" si="313"/>
        <v>-1.3580590812206639E-2</v>
      </c>
      <c r="CD125" s="68">
        <f t="shared" si="313"/>
        <v>-0.16609134716933194</v>
      </c>
      <c r="CE125" s="68">
        <f t="shared" si="314"/>
        <v>-0.17967193798153858</v>
      </c>
      <c r="CK125" t="str">
        <f t="shared" si="324"/>
        <v>31 Science, engineering and technology associate professionals</v>
      </c>
      <c r="CL125" s="68">
        <f t="shared" si="315"/>
        <v>3.7653998154414947E-2</v>
      </c>
      <c r="CM125" s="68">
        <f t="shared" si="315"/>
        <v>-1.3297697181341689E-2</v>
      </c>
      <c r="CN125" s="68">
        <f t="shared" si="315"/>
        <v>3.9602085963201528E-3</v>
      </c>
      <c r="CO125" s="68">
        <f t="shared" si="315"/>
        <v>1.7876943038969695E-2</v>
      </c>
      <c r="CP125" s="68">
        <f t="shared" si="316"/>
        <v>2.1837151635289848E-2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1.6928043402515938E-2</v>
      </c>
      <c r="C126" s="27">
        <f t="shared" si="299"/>
        <v>-1.3403928398192086E-2</v>
      </c>
      <c r="D126" s="27">
        <f t="shared" si="299"/>
        <v>2.7595973731912748E-2</v>
      </c>
      <c r="E126" s="27">
        <f t="shared" si="299"/>
        <v>2.1756724509454199E-2</v>
      </c>
      <c r="F126" s="27">
        <f t="shared" si="300"/>
        <v>4.9352698241366948E-2</v>
      </c>
      <c r="L126" t="str">
        <f t="shared" si="317"/>
        <v>32 Health and social care associate professionals</v>
      </c>
      <c r="M126" s="27">
        <f t="shared" si="301"/>
        <v>0.28642011229468611</v>
      </c>
      <c r="N126" s="27">
        <f t="shared" si="301"/>
        <v>-0.17666923175448346</v>
      </c>
      <c r="O126" s="27">
        <f t="shared" si="301"/>
        <v>0.75865020677534167</v>
      </c>
      <c r="P126" s="27">
        <f t="shared" si="301"/>
        <v>0.43778029060690193</v>
      </c>
      <c r="Q126" s="27">
        <f t="shared" si="302"/>
        <v>1.1964304973822437</v>
      </c>
      <c r="W126" t="str">
        <f t="shared" si="318"/>
        <v>32 Health and social care associate professionals</v>
      </c>
      <c r="X126" s="27">
        <f t="shared" si="303"/>
        <v>0.10925487751975194</v>
      </c>
      <c r="Y126" s="27">
        <f t="shared" si="303"/>
        <v>0.34357218716764848</v>
      </c>
      <c r="Z126" s="27">
        <f t="shared" si="303"/>
        <v>2.55193259802176</v>
      </c>
      <c r="AA126" s="27">
        <f t="shared" si="303"/>
        <v>2.3526485139223663</v>
      </c>
      <c r="AB126" s="27">
        <f t="shared" si="304"/>
        <v>4.9045811119441263</v>
      </c>
      <c r="AH126" t="str">
        <f t="shared" si="319"/>
        <v>32 Health and social care associate professionals</v>
      </c>
      <c r="AI126" s="27">
        <f t="shared" si="305"/>
        <v>-0.54064790671714413</v>
      </c>
      <c r="AJ126" s="27">
        <f t="shared" si="305"/>
        <v>0.10574057201910936</v>
      </c>
      <c r="AK126" s="27">
        <f t="shared" si="305"/>
        <v>0.18297029366805195</v>
      </c>
      <c r="AL126" s="27">
        <f t="shared" si="305"/>
        <v>-0.7736145258070215</v>
      </c>
      <c r="AM126" s="27">
        <f t="shared" si="306"/>
        <v>-0.59064423213896955</v>
      </c>
      <c r="AS126" t="str">
        <f t="shared" si="320"/>
        <v>32 Health and social care associate professionals</v>
      </c>
      <c r="AT126" s="27">
        <f t="shared" si="307"/>
        <v>1.0848977890536349E-2</v>
      </c>
      <c r="AU126" s="27">
        <f t="shared" si="307"/>
        <v>6.9175937288257605E-2</v>
      </c>
      <c r="AV126" s="27">
        <f t="shared" si="307"/>
        <v>0.20621847811616878</v>
      </c>
      <c r="AW126" s="27">
        <f t="shared" si="307"/>
        <v>0.13340030864204866</v>
      </c>
      <c r="AX126" s="27">
        <f t="shared" si="308"/>
        <v>0.33961878675821744</v>
      </c>
      <c r="BD126" t="str">
        <f t="shared" si="321"/>
        <v>32 Health and social care associate professionals</v>
      </c>
      <c r="BE126" s="27">
        <f t="shared" si="309"/>
        <v>0.24320834053865759</v>
      </c>
      <c r="BF126" s="27">
        <f t="shared" si="309"/>
        <v>0.24553252155956207</v>
      </c>
      <c r="BG126" s="27">
        <f t="shared" si="309"/>
        <v>1.4984935024113701</v>
      </c>
      <c r="BH126" s="27">
        <f t="shared" si="309"/>
        <v>0.93475536649692703</v>
      </c>
      <c r="BI126" s="27">
        <f t="shared" si="310"/>
        <v>2.4332488689082972</v>
      </c>
      <c r="BO126" t="str">
        <f t="shared" si="322"/>
        <v>32 Health and social care associate professionals</v>
      </c>
      <c r="BP126" s="27">
        <f t="shared" si="311"/>
        <v>4.9653780493290611E-2</v>
      </c>
      <c r="BQ126" s="27">
        <f t="shared" si="311"/>
        <v>9.1109471158577815E-2</v>
      </c>
      <c r="BR126" s="27">
        <f t="shared" si="311"/>
        <v>0.62228960231846542</v>
      </c>
      <c r="BS126" s="27">
        <f t="shared" si="311"/>
        <v>-0.26668199901152079</v>
      </c>
      <c r="BT126" s="27">
        <f t="shared" si="312"/>
        <v>0.35560760330694463</v>
      </c>
      <c r="BZ126" t="str">
        <f t="shared" si="323"/>
        <v>32 Health and social care associate professionals</v>
      </c>
      <c r="CA126" s="68">
        <f t="shared" si="313"/>
        <v>-9.7436162042467966E-2</v>
      </c>
      <c r="CB126" s="68">
        <f t="shared" si="313"/>
        <v>-2.8740638677050956E-2</v>
      </c>
      <c r="CC126" s="68">
        <f t="shared" si="313"/>
        <v>0.11944184385686923</v>
      </c>
      <c r="CD126" s="68">
        <f t="shared" si="313"/>
        <v>-0.23416081968162977</v>
      </c>
      <c r="CE126" s="68">
        <f t="shared" si="314"/>
        <v>-0.11471897582476054</v>
      </c>
      <c r="CK126" t="str">
        <f t="shared" si="324"/>
        <v>32 Health and social care associate professionals</v>
      </c>
      <c r="CL126" s="68">
        <f t="shared" si="315"/>
        <v>1.3304669334278929E-3</v>
      </c>
      <c r="CM126" s="68">
        <f t="shared" si="315"/>
        <v>-1.1404993889858786E-2</v>
      </c>
      <c r="CN126" s="68">
        <f t="shared" si="315"/>
        <v>4.3818902055850512E-2</v>
      </c>
      <c r="CO126" s="68">
        <f t="shared" si="315"/>
        <v>1.0302439755765239E-2</v>
      </c>
      <c r="CP126" s="68">
        <f t="shared" si="316"/>
        <v>5.412134181161575E-2</v>
      </c>
    </row>
    <row r="127" spans="1:94" x14ac:dyDescent="0.2">
      <c r="A127" t="str">
        <f t="shared" si="298"/>
        <v>33 Protective service occupations</v>
      </c>
      <c r="B127" s="27">
        <f t="shared" si="299"/>
        <v>7.8072463968215169E-3</v>
      </c>
      <c r="C127" s="27">
        <f t="shared" si="299"/>
        <v>-3.9674400521238842E-3</v>
      </c>
      <c r="D127" s="27">
        <f t="shared" si="299"/>
        <v>1.5241217894795475E-3</v>
      </c>
      <c r="E127" s="27">
        <f t="shared" si="299"/>
        <v>7.0570339659547371E-3</v>
      </c>
      <c r="F127" s="27">
        <f t="shared" si="300"/>
        <v>8.5811557554342846E-3</v>
      </c>
      <c r="L127" t="str">
        <f t="shared" si="317"/>
        <v>33 Protective service occupations</v>
      </c>
      <c r="M127" s="27">
        <f t="shared" si="301"/>
        <v>0.12795051235245877</v>
      </c>
      <c r="N127" s="27">
        <f t="shared" si="301"/>
        <v>-5.6869217143940443E-2</v>
      </c>
      <c r="O127" s="27">
        <f t="shared" si="301"/>
        <v>4.3421716697385482E-3</v>
      </c>
      <c r="P127" s="27">
        <f t="shared" si="301"/>
        <v>0.13311470476181808</v>
      </c>
      <c r="Q127" s="27">
        <f t="shared" si="302"/>
        <v>0.13745687643155663</v>
      </c>
      <c r="W127" t="str">
        <f t="shared" si="318"/>
        <v>33 Protective service occupations</v>
      </c>
      <c r="X127" s="27">
        <f t="shared" si="303"/>
        <v>0.11354169401074787</v>
      </c>
      <c r="Y127" s="27">
        <f t="shared" si="303"/>
        <v>0.14711803721547301</v>
      </c>
      <c r="Z127" s="27">
        <f t="shared" si="303"/>
        <v>-0.15492564086690264</v>
      </c>
      <c r="AA127" s="27">
        <f t="shared" si="303"/>
        <v>0.58611090604632365</v>
      </c>
      <c r="AB127" s="27">
        <f t="shared" si="304"/>
        <v>0.43118526517942102</v>
      </c>
      <c r="AH127" t="str">
        <f t="shared" si="319"/>
        <v>33 Protective service occupations</v>
      </c>
      <c r="AI127" s="27">
        <f t="shared" si="305"/>
        <v>1.7470982737212259E-2</v>
      </c>
      <c r="AJ127" s="27">
        <f t="shared" si="305"/>
        <v>3.859246677053324E-2</v>
      </c>
      <c r="AK127" s="27">
        <f t="shared" si="305"/>
        <v>-4.1652782085263795E-2</v>
      </c>
      <c r="AL127" s="27">
        <f t="shared" si="305"/>
        <v>0.11467488796250469</v>
      </c>
      <c r="AM127" s="27">
        <f t="shared" si="306"/>
        <v>7.3022105877240895E-2</v>
      </c>
      <c r="AS127" t="str">
        <f t="shared" si="320"/>
        <v>33 Protective service occupations</v>
      </c>
      <c r="AT127" s="27">
        <f t="shared" si="307"/>
        <v>-1.8933955368279298E-2</v>
      </c>
      <c r="AU127" s="27">
        <f t="shared" si="307"/>
        <v>2.1561368956857618E-2</v>
      </c>
      <c r="AV127" s="27">
        <f t="shared" si="307"/>
        <v>-7.7837542947186034E-2</v>
      </c>
      <c r="AW127" s="27">
        <f t="shared" si="307"/>
        <v>4.4358379283900351E-2</v>
      </c>
      <c r="AX127" s="27">
        <f t="shared" si="308"/>
        <v>-3.3479163663285683E-2</v>
      </c>
      <c r="BD127" t="str">
        <f t="shared" si="321"/>
        <v>33 Protective service occupations</v>
      </c>
      <c r="BE127" s="27">
        <f t="shared" si="309"/>
        <v>-0.10392529046502275</v>
      </c>
      <c r="BF127" s="27">
        <f t="shared" si="309"/>
        <v>0.33750708500122784</v>
      </c>
      <c r="BG127" s="27">
        <f t="shared" si="309"/>
        <v>-0.58118817371164022</v>
      </c>
      <c r="BH127" s="27">
        <f t="shared" si="309"/>
        <v>-0.13037159219243799</v>
      </c>
      <c r="BI127" s="27">
        <f t="shared" si="310"/>
        <v>-0.71155976590407821</v>
      </c>
      <c r="BO127" t="str">
        <f t="shared" si="322"/>
        <v>33 Protective service occupations</v>
      </c>
      <c r="BP127" s="27">
        <f t="shared" si="311"/>
        <v>3.4321899786818433E-2</v>
      </c>
      <c r="BQ127" s="27">
        <f t="shared" si="311"/>
        <v>1.767430330596631E-2</v>
      </c>
      <c r="BR127" s="27">
        <f t="shared" si="311"/>
        <v>-0.40547953170811502</v>
      </c>
      <c r="BS127" s="27">
        <f t="shared" si="311"/>
        <v>-0.18658521636548531</v>
      </c>
      <c r="BT127" s="27">
        <f t="shared" si="312"/>
        <v>-0.59206474807360032</v>
      </c>
      <c r="BZ127" t="str">
        <f t="shared" si="323"/>
        <v>33 Protective service occupations</v>
      </c>
      <c r="CA127" s="68">
        <f t="shared" si="313"/>
        <v>0.18767675239153414</v>
      </c>
      <c r="CB127" s="68">
        <f t="shared" si="313"/>
        <v>-0.15499906607635094</v>
      </c>
      <c r="CC127" s="68">
        <f t="shared" si="313"/>
        <v>-0.13178626037115759</v>
      </c>
      <c r="CD127" s="68">
        <f t="shared" si="313"/>
        <v>-0.23089712359426778</v>
      </c>
      <c r="CE127" s="68">
        <f t="shared" si="314"/>
        <v>-0.36268338396542538</v>
      </c>
      <c r="CK127" t="str">
        <f t="shared" si="324"/>
        <v>33 Protective service occupations</v>
      </c>
      <c r="CL127" s="68">
        <f t="shared" si="315"/>
        <v>-1.4251238785856962E-2</v>
      </c>
      <c r="CM127" s="68">
        <f t="shared" si="315"/>
        <v>-2.0588865466399903E-2</v>
      </c>
      <c r="CN127" s="68">
        <f t="shared" si="315"/>
        <v>-3.8034304403534697E-2</v>
      </c>
      <c r="CO127" s="68">
        <f t="shared" si="315"/>
        <v>-8.5847776892049171E-3</v>
      </c>
      <c r="CP127" s="68">
        <f t="shared" si="316"/>
        <v>-4.6619082092739614E-2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2.7443155529203594E-2</v>
      </c>
      <c r="C128" s="27">
        <f t="shared" si="299"/>
        <v>2.7759992174287151E-3</v>
      </c>
      <c r="D128" s="27">
        <f t="shared" si="299"/>
        <v>-3.4260691467368903E-3</v>
      </c>
      <c r="E128" s="27">
        <f t="shared" si="299"/>
        <v>1.4139854406818156E-2</v>
      </c>
      <c r="F128" s="27">
        <f t="shared" si="300"/>
        <v>1.0713785260081266E-2</v>
      </c>
      <c r="L128" t="str">
        <f t="shared" si="317"/>
        <v>34 Culture, media and sports occupations</v>
      </c>
      <c r="M128" s="27">
        <f t="shared" si="301"/>
        <v>0.24804105438884272</v>
      </c>
      <c r="N128" s="27">
        <f t="shared" si="301"/>
        <v>-0.20790709934376705</v>
      </c>
      <c r="O128" s="27">
        <f t="shared" si="301"/>
        <v>-5.6588338260920246E-2</v>
      </c>
      <c r="P128" s="27">
        <f t="shared" si="301"/>
        <v>0.12980043423254606</v>
      </c>
      <c r="Q128" s="27">
        <f t="shared" si="302"/>
        <v>7.3212095971625812E-2</v>
      </c>
      <c r="W128" t="str">
        <f t="shared" si="318"/>
        <v>34 Culture, media and sports occupations</v>
      </c>
      <c r="X128" s="27">
        <f t="shared" si="303"/>
        <v>-2.5220858479531483E-2</v>
      </c>
      <c r="Y128" s="27">
        <f t="shared" si="303"/>
        <v>-5.520113908361246E-2</v>
      </c>
      <c r="Z128" s="27">
        <f t="shared" si="303"/>
        <v>-0.22295418452227111</v>
      </c>
      <c r="AA128" s="27">
        <f t="shared" si="303"/>
        <v>0.24957235430360591</v>
      </c>
      <c r="AB128" s="27">
        <f t="shared" si="304"/>
        <v>2.6618169781334799E-2</v>
      </c>
      <c r="AH128" t="str">
        <f t="shared" si="319"/>
        <v>34 Culture, media and sports occupations</v>
      </c>
      <c r="AI128" s="27">
        <f t="shared" si="305"/>
        <v>-3.1652944678926154E-2</v>
      </c>
      <c r="AJ128" s="27">
        <f t="shared" si="305"/>
        <v>8.6646921199770216E-2</v>
      </c>
      <c r="AK128" s="27">
        <f t="shared" si="305"/>
        <v>-2.6294098154171108E-2</v>
      </c>
      <c r="AL128" s="27">
        <f t="shared" si="305"/>
        <v>8.8373649436620738E-2</v>
      </c>
      <c r="AM128" s="27">
        <f t="shared" si="306"/>
        <v>6.207955128244963E-2</v>
      </c>
      <c r="AS128" t="str">
        <f t="shared" si="320"/>
        <v>34 Culture, media and sports occupations</v>
      </c>
      <c r="AT128" s="27">
        <f t="shared" si="307"/>
        <v>-2.0898432409555967E-2</v>
      </c>
      <c r="AU128" s="27">
        <f t="shared" si="307"/>
        <v>1.1401987627293053E-2</v>
      </c>
      <c r="AV128" s="27">
        <f t="shared" si="307"/>
        <v>-2.960529480929458E-2</v>
      </c>
      <c r="AW128" s="27">
        <f t="shared" si="307"/>
        <v>5.3177690192695415E-2</v>
      </c>
      <c r="AX128" s="27">
        <f t="shared" si="308"/>
        <v>2.3572395383400835E-2</v>
      </c>
      <c r="BD128" t="str">
        <f t="shared" si="321"/>
        <v>34 Culture, media and sports occupations</v>
      </c>
      <c r="BE128" s="27">
        <f t="shared" si="309"/>
        <v>2.7660232479160163E-2</v>
      </c>
      <c r="BF128" s="27">
        <f t="shared" si="309"/>
        <v>2.4993713613548518E-2</v>
      </c>
      <c r="BG128" s="27">
        <f t="shared" si="309"/>
        <v>-0.25020887714159412</v>
      </c>
      <c r="BH128" s="27">
        <f t="shared" si="309"/>
        <v>0.12903315657548042</v>
      </c>
      <c r="BI128" s="27">
        <f t="shared" si="310"/>
        <v>-0.1211757205661137</v>
      </c>
      <c r="BO128" t="str">
        <f t="shared" si="322"/>
        <v>34 Culture, media and sports occupations</v>
      </c>
      <c r="BP128" s="27">
        <f t="shared" si="311"/>
        <v>-7.4751385248644553E-2</v>
      </c>
      <c r="BQ128" s="27">
        <f t="shared" si="311"/>
        <v>-0.10791117251723581</v>
      </c>
      <c r="BR128" s="27">
        <f t="shared" si="311"/>
        <v>-0.10966463760887718</v>
      </c>
      <c r="BS128" s="27">
        <f t="shared" si="311"/>
        <v>-0.10846858485306823</v>
      </c>
      <c r="BT128" s="27">
        <f t="shared" si="312"/>
        <v>-0.21813322246194541</v>
      </c>
      <c r="BZ128" t="str">
        <f t="shared" si="323"/>
        <v>34 Culture, media and sports occupations</v>
      </c>
      <c r="CA128" s="68">
        <f t="shared" si="313"/>
        <v>3.0958543390678106E-2</v>
      </c>
      <c r="CB128" s="68">
        <f t="shared" si="313"/>
        <v>-9.6353734387875811E-2</v>
      </c>
      <c r="CC128" s="68">
        <f t="shared" si="313"/>
        <v>-0.1048471890541405</v>
      </c>
      <c r="CD128" s="68">
        <f t="shared" si="313"/>
        <v>-0.10140516896689029</v>
      </c>
      <c r="CE128" s="68">
        <f t="shared" si="314"/>
        <v>-0.20625235802103081</v>
      </c>
      <c r="CK128" t="str">
        <f t="shared" si="324"/>
        <v>34 Culture, media and sports occupations</v>
      </c>
      <c r="CL128" s="68">
        <f t="shared" si="315"/>
        <v>3.4913750832821347E-2</v>
      </c>
      <c r="CM128" s="68">
        <f t="shared" si="315"/>
        <v>-2.8108552759742417E-2</v>
      </c>
      <c r="CN128" s="68">
        <f t="shared" si="315"/>
        <v>-8.5554219336623077E-3</v>
      </c>
      <c r="CO128" s="68">
        <f t="shared" si="315"/>
        <v>5.9525762871260199E-2</v>
      </c>
      <c r="CP128" s="68">
        <f t="shared" si="316"/>
        <v>5.0970340937597891E-2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6.8381218261967386E-2</v>
      </c>
      <c r="C129" s="27">
        <f t="shared" si="299"/>
        <v>-4.6462057639769405E-2</v>
      </c>
      <c r="D129" s="27">
        <f t="shared" si="299"/>
        <v>3.9566063268859836E-2</v>
      </c>
      <c r="E129" s="27">
        <f t="shared" si="299"/>
        <v>7.3772623852435243E-2</v>
      </c>
      <c r="F129" s="27">
        <f t="shared" si="300"/>
        <v>0.11333868712129508</v>
      </c>
      <c r="L129" t="str">
        <f t="shared" si="317"/>
        <v>35 Business and public service associate professionals</v>
      </c>
      <c r="M129" s="27">
        <f t="shared" si="301"/>
        <v>0.77127418434450989</v>
      </c>
      <c r="N129" s="27">
        <f t="shared" si="301"/>
        <v>-0.41504529005433755</v>
      </c>
      <c r="O129" s="27">
        <f t="shared" si="301"/>
        <v>0.31199881679076968</v>
      </c>
      <c r="P129" s="27">
        <f t="shared" si="301"/>
        <v>0.51627028874102177</v>
      </c>
      <c r="Q129" s="27">
        <f t="shared" si="302"/>
        <v>0.82826910553179145</v>
      </c>
      <c r="W129" t="str">
        <f t="shared" si="318"/>
        <v>35 Business and public service associate professionals</v>
      </c>
      <c r="X129" s="27">
        <f t="shared" si="303"/>
        <v>-0.15838065423604863</v>
      </c>
      <c r="Y129" s="27">
        <f t="shared" si="303"/>
        <v>0.42132451472027821</v>
      </c>
      <c r="Z129" s="27">
        <f t="shared" si="303"/>
        <v>0.22955346668066223</v>
      </c>
      <c r="AA129" s="27">
        <f t="shared" si="303"/>
        <v>0.77205849332035736</v>
      </c>
      <c r="AB129" s="27">
        <f t="shared" si="304"/>
        <v>1.0016119600010196</v>
      </c>
      <c r="AH129" t="str">
        <f t="shared" si="319"/>
        <v>35 Business and public service associate professionals</v>
      </c>
      <c r="AI129" s="27">
        <f t="shared" si="305"/>
        <v>-7.6867336046552381E-2</v>
      </c>
      <c r="AJ129" s="27">
        <f t="shared" si="305"/>
        <v>0.18265351732183421</v>
      </c>
      <c r="AK129" s="27">
        <f t="shared" si="305"/>
        <v>4.6377774511702663E-2</v>
      </c>
      <c r="AL129" s="27">
        <f t="shared" si="305"/>
        <v>0.25184997104451057</v>
      </c>
      <c r="AM129" s="27">
        <f t="shared" si="306"/>
        <v>0.29822774555621323</v>
      </c>
      <c r="AS129" t="str">
        <f t="shared" si="320"/>
        <v>35 Business and public service associate professionals</v>
      </c>
      <c r="AT129" s="27">
        <f t="shared" si="307"/>
        <v>-8.4812599355467144E-2</v>
      </c>
      <c r="AU129" s="27">
        <f t="shared" si="307"/>
        <v>0.14730342640618965</v>
      </c>
      <c r="AV129" s="27">
        <f t="shared" si="307"/>
        <v>4.8424434221145507E-2</v>
      </c>
      <c r="AW129" s="27">
        <f t="shared" si="307"/>
        <v>0.23225746047064733</v>
      </c>
      <c r="AX129" s="27">
        <f t="shared" si="308"/>
        <v>0.28068189469179283</v>
      </c>
      <c r="BD129" t="str">
        <f t="shared" si="321"/>
        <v>35 Business and public service associate professionals</v>
      </c>
      <c r="BE129" s="27">
        <f t="shared" si="309"/>
        <v>-0.10850345762031566</v>
      </c>
      <c r="BF129" s="27">
        <f t="shared" si="309"/>
        <v>0.98968605742514715</v>
      </c>
      <c r="BG129" s="27">
        <f t="shared" si="309"/>
        <v>-0.49223046494824008</v>
      </c>
      <c r="BH129" s="27">
        <f t="shared" si="309"/>
        <v>0.16292435853447795</v>
      </c>
      <c r="BI129" s="27">
        <f t="shared" si="310"/>
        <v>-0.32930610641376212</v>
      </c>
      <c r="BO129" t="str">
        <f t="shared" si="322"/>
        <v>35 Business and public service associate professionals</v>
      </c>
      <c r="BP129" s="27">
        <f t="shared" si="311"/>
        <v>-0.13331623591955255</v>
      </c>
      <c r="BQ129" s="27">
        <f t="shared" si="311"/>
        <v>0.24438864354182321</v>
      </c>
      <c r="BR129" s="27">
        <f t="shared" si="311"/>
        <v>-0.27572828504366065</v>
      </c>
      <c r="BS129" s="27">
        <f t="shared" si="311"/>
        <v>-0.21961464536488773</v>
      </c>
      <c r="BT129" s="27">
        <f t="shared" si="312"/>
        <v>-0.49534293040854838</v>
      </c>
      <c r="BZ129" t="str">
        <f t="shared" si="323"/>
        <v>35 Business and public service associate professionals</v>
      </c>
      <c r="CA129" s="68">
        <f t="shared" si="313"/>
        <v>0.23186992713788679</v>
      </c>
      <c r="CB129" s="68">
        <f t="shared" si="313"/>
        <v>-0.30857477315997728</v>
      </c>
      <c r="CC129" s="68">
        <f t="shared" si="313"/>
        <v>-0.19281681868036471</v>
      </c>
      <c r="CD129" s="68">
        <f t="shared" si="313"/>
        <v>-0.58329518305285144</v>
      </c>
      <c r="CE129" s="68">
        <f t="shared" si="314"/>
        <v>-0.77611200173321615</v>
      </c>
      <c r="CK129" t="str">
        <f t="shared" si="324"/>
        <v>35 Business and public service associate professionals</v>
      </c>
      <c r="CL129" s="68">
        <f t="shared" si="315"/>
        <v>8.7889896160346925E-3</v>
      </c>
      <c r="CM129" s="68">
        <f t="shared" si="315"/>
        <v>-0.11299259861656913</v>
      </c>
      <c r="CN129" s="68">
        <f t="shared" si="315"/>
        <v>-3.1807806776478431E-2</v>
      </c>
      <c r="CO129" s="68">
        <f t="shared" si="315"/>
        <v>9.4237068735679164E-3</v>
      </c>
      <c r="CP129" s="68">
        <f t="shared" si="316"/>
        <v>-2.2384099902910515E-2</v>
      </c>
    </row>
    <row r="130" spans="1:94" x14ac:dyDescent="0.2">
      <c r="A130" t="str">
        <f t="shared" si="298"/>
        <v>41 Administrative occupations</v>
      </c>
      <c r="B130" s="27">
        <f t="shared" si="299"/>
        <v>4.6365766166292843E-2</v>
      </c>
      <c r="C130" s="27">
        <f t="shared" si="299"/>
        <v>-4.1779195801929403E-2</v>
      </c>
      <c r="D130" s="27">
        <f t="shared" si="299"/>
        <v>4.3743406302052645E-2</v>
      </c>
      <c r="E130" s="27">
        <f t="shared" si="299"/>
        <v>6.1843430412904354E-2</v>
      </c>
      <c r="F130" s="27">
        <f t="shared" si="300"/>
        <v>0.105586836714957</v>
      </c>
      <c r="L130" t="str">
        <f t="shared" si="317"/>
        <v>41 Administrative occupations</v>
      </c>
      <c r="M130" s="27">
        <f t="shared" si="301"/>
        <v>0.61306818268813013</v>
      </c>
      <c r="N130" s="27">
        <f t="shared" si="301"/>
        <v>-0.45146824156776066</v>
      </c>
      <c r="O130" s="27">
        <f t="shared" si="301"/>
        <v>0.57841292564438263</v>
      </c>
      <c r="P130" s="27">
        <f t="shared" si="301"/>
        <v>0.63902043924450025</v>
      </c>
      <c r="Q130" s="27">
        <f t="shared" si="302"/>
        <v>1.2174333648888829</v>
      </c>
      <c r="W130" t="str">
        <f t="shared" si="318"/>
        <v>41 Administrative occupations</v>
      </c>
      <c r="X130" s="27">
        <f t="shared" si="303"/>
        <v>-0.38491806747804436</v>
      </c>
      <c r="Y130" s="27">
        <f t="shared" si="303"/>
        <v>0.82676837717098106</v>
      </c>
      <c r="Z130" s="27">
        <f t="shared" si="303"/>
        <v>1.4727780631081835</v>
      </c>
      <c r="AA130" s="27">
        <f t="shared" si="303"/>
        <v>2.1378594744415178</v>
      </c>
      <c r="AB130" s="27">
        <f t="shared" si="304"/>
        <v>3.6106375375497013</v>
      </c>
      <c r="AH130" t="str">
        <f t="shared" si="319"/>
        <v>41 Administrative occupations</v>
      </c>
      <c r="AI130" s="27">
        <f t="shared" si="305"/>
        <v>1.2509373361166531E-2</v>
      </c>
      <c r="AJ130" s="27">
        <f t="shared" si="305"/>
        <v>0.31476860069897628</v>
      </c>
      <c r="AK130" s="27">
        <f t="shared" si="305"/>
        <v>0.35255236273557866</v>
      </c>
      <c r="AL130" s="27">
        <f t="shared" si="305"/>
        <v>0.72569561516306091</v>
      </c>
      <c r="AM130" s="27">
        <f t="shared" si="306"/>
        <v>1.0782479778986396</v>
      </c>
      <c r="AS130" t="str">
        <f t="shared" si="320"/>
        <v>41 Administrative occupations</v>
      </c>
      <c r="AT130" s="27">
        <f t="shared" si="307"/>
        <v>-0.1376156419632939</v>
      </c>
      <c r="AU130" s="27">
        <f t="shared" si="307"/>
        <v>0.33773972809739838</v>
      </c>
      <c r="AV130" s="27">
        <f t="shared" si="307"/>
        <v>0.26208905173292507</v>
      </c>
      <c r="AW130" s="27">
        <f t="shared" si="307"/>
        <v>0.60248191775720983</v>
      </c>
      <c r="AX130" s="27">
        <f t="shared" si="308"/>
        <v>0.8645709694901349</v>
      </c>
      <c r="BD130" t="str">
        <f t="shared" si="321"/>
        <v>41 Administrative occupations</v>
      </c>
      <c r="BE130" s="27">
        <f t="shared" si="309"/>
        <v>-0.66246456915135532</v>
      </c>
      <c r="BF130" s="27">
        <f t="shared" si="309"/>
        <v>1.2961800770633118</v>
      </c>
      <c r="BG130" s="27">
        <f t="shared" si="309"/>
        <v>-5.5660971619232669E-2</v>
      </c>
      <c r="BH130" s="27">
        <f t="shared" si="309"/>
        <v>-0.57802613822123661</v>
      </c>
      <c r="BI130" s="27">
        <f t="shared" si="310"/>
        <v>-0.63368710984046928</v>
      </c>
      <c r="BO130" t="str">
        <f t="shared" si="322"/>
        <v>41 Administrative occupations</v>
      </c>
      <c r="BP130" s="27">
        <f t="shared" si="311"/>
        <v>-1.2847652964997582</v>
      </c>
      <c r="BQ130" s="27">
        <f t="shared" si="311"/>
        <v>0.42085510517309643</v>
      </c>
      <c r="BR130" s="27">
        <f t="shared" si="311"/>
        <v>-0.7805442015668369</v>
      </c>
      <c r="BS130" s="27">
        <f t="shared" si="311"/>
        <v>-2.4290199499689145</v>
      </c>
      <c r="BT130" s="27">
        <f t="shared" si="312"/>
        <v>-3.2095641515357514</v>
      </c>
      <c r="BZ130" t="str">
        <f t="shared" si="323"/>
        <v>41 Administrative occupations</v>
      </c>
      <c r="CA130" s="68">
        <f t="shared" si="313"/>
        <v>-1.2716500330373739</v>
      </c>
      <c r="CB130" s="68">
        <f t="shared" si="313"/>
        <v>-0.45197555323156635</v>
      </c>
      <c r="CC130" s="68">
        <f t="shared" si="313"/>
        <v>-0.94390376920506203</v>
      </c>
      <c r="CD130" s="68">
        <f t="shared" si="313"/>
        <v>-2.0100152566766756</v>
      </c>
      <c r="CE130" s="68">
        <f t="shared" si="314"/>
        <v>-2.9539190258817376</v>
      </c>
      <c r="CK130" t="str">
        <f t="shared" si="324"/>
        <v>41 Administrative occupations</v>
      </c>
      <c r="CL130" s="68">
        <f t="shared" si="315"/>
        <v>-0.38431165619163665</v>
      </c>
      <c r="CM130" s="68">
        <f t="shared" si="315"/>
        <v>-0.32272140653589343</v>
      </c>
      <c r="CN130" s="68">
        <f t="shared" si="315"/>
        <v>2.2378366416584639E-2</v>
      </c>
      <c r="CO130" s="68">
        <f t="shared" si="315"/>
        <v>-0.13812861411487054</v>
      </c>
      <c r="CP130" s="68">
        <f t="shared" si="316"/>
        <v>-0.1157502476982859</v>
      </c>
    </row>
    <row r="131" spans="1:94" x14ac:dyDescent="0.2">
      <c r="A131" t="str">
        <f t="shared" si="298"/>
        <v>42 Secretarial and related occupations</v>
      </c>
      <c r="B131" s="27">
        <f t="shared" si="299"/>
        <v>3.237038761526723E-3</v>
      </c>
      <c r="C131" s="27">
        <f t="shared" si="299"/>
        <v>-1.5736633251403204E-3</v>
      </c>
      <c r="D131" s="27">
        <f t="shared" si="299"/>
        <v>5.6370157399924584E-3</v>
      </c>
      <c r="E131" s="27">
        <f t="shared" si="299"/>
        <v>8.4134986140113957E-3</v>
      </c>
      <c r="F131" s="27">
        <f t="shared" si="300"/>
        <v>1.4050514354003854E-2</v>
      </c>
      <c r="L131" t="str">
        <f t="shared" si="317"/>
        <v>42 Secretarial and related occupations</v>
      </c>
      <c r="M131" s="27">
        <f t="shared" si="301"/>
        <v>6.5718445194258457E-2</v>
      </c>
      <c r="N131" s="27">
        <f t="shared" si="301"/>
        <v>-6.6321180987768957E-2</v>
      </c>
      <c r="O131" s="27">
        <f t="shared" si="301"/>
        <v>9.8311897713514451E-2</v>
      </c>
      <c r="P131" s="27">
        <f t="shared" si="301"/>
        <v>5.3040464682441335E-2</v>
      </c>
      <c r="Q131" s="27">
        <f t="shared" si="302"/>
        <v>0.15135236239595579</v>
      </c>
      <c r="W131" t="str">
        <f t="shared" si="318"/>
        <v>42 Secretarial and related occupations</v>
      </c>
      <c r="X131" s="27">
        <f t="shared" si="303"/>
        <v>-2.5176540965795802E-2</v>
      </c>
      <c r="Y131" s="27">
        <f t="shared" si="303"/>
        <v>0.10845522022873921</v>
      </c>
      <c r="Z131" s="27">
        <f t="shared" si="303"/>
        <v>0.29863128099484748</v>
      </c>
      <c r="AA131" s="27">
        <f t="shared" si="303"/>
        <v>1.032114955872822</v>
      </c>
      <c r="AB131" s="27">
        <f t="shared" si="304"/>
        <v>1.3307462368676695</v>
      </c>
      <c r="AH131" t="str">
        <f t="shared" si="319"/>
        <v>42 Secretarial and related occupations</v>
      </c>
      <c r="AI131" s="27">
        <f t="shared" si="305"/>
        <v>-2.7241414260154528E-2</v>
      </c>
      <c r="AJ131" s="27">
        <f t="shared" si="305"/>
        <v>5.8896486276460658E-2</v>
      </c>
      <c r="AK131" s="27">
        <f t="shared" si="305"/>
        <v>4.3135796001407933E-2</v>
      </c>
      <c r="AL131" s="27">
        <f t="shared" si="305"/>
        <v>-3.1176105588371916E-3</v>
      </c>
      <c r="AM131" s="27">
        <f t="shared" si="306"/>
        <v>4.0018185442570742E-2</v>
      </c>
      <c r="AS131" t="str">
        <f t="shared" si="320"/>
        <v>42 Secretarial and related occupations</v>
      </c>
      <c r="AT131" s="27">
        <f t="shared" si="307"/>
        <v>-3.4981710290132806E-2</v>
      </c>
      <c r="AU131" s="27">
        <f t="shared" si="307"/>
        <v>4.092100102830365E-2</v>
      </c>
      <c r="AV131" s="27">
        <f t="shared" si="307"/>
        <v>5.067844615431899E-2</v>
      </c>
      <c r="AW131" s="27">
        <f t="shared" si="307"/>
        <v>0.18331018337111538</v>
      </c>
      <c r="AX131" s="27">
        <f t="shared" si="308"/>
        <v>0.23398862952543437</v>
      </c>
      <c r="BD131" t="str">
        <f t="shared" si="321"/>
        <v>42 Secretarial and related occupations</v>
      </c>
      <c r="BE131" s="27">
        <f t="shared" si="309"/>
        <v>-0.11666604670281422</v>
      </c>
      <c r="BF131" s="27">
        <f t="shared" si="309"/>
        <v>4.7899143771176211E-2</v>
      </c>
      <c r="BG131" s="27">
        <f t="shared" si="309"/>
        <v>0.24313587225539024</v>
      </c>
      <c r="BH131" s="27">
        <f t="shared" si="309"/>
        <v>-0.74514577474699628</v>
      </c>
      <c r="BI131" s="27">
        <f t="shared" si="310"/>
        <v>-0.50200990249160604</v>
      </c>
      <c r="BO131" t="str">
        <f t="shared" si="322"/>
        <v>42 Secretarial and related occupations</v>
      </c>
      <c r="BP131" s="27">
        <f t="shared" si="311"/>
        <v>-0.56130533669416449</v>
      </c>
      <c r="BQ131" s="27">
        <f t="shared" si="311"/>
        <v>5.3565536081434661E-3</v>
      </c>
      <c r="BR131" s="27">
        <f t="shared" si="311"/>
        <v>-0.61646856306707631</v>
      </c>
      <c r="BS131" s="27">
        <f t="shared" si="311"/>
        <v>-0.9371562485598659</v>
      </c>
      <c r="BT131" s="27">
        <f t="shared" si="312"/>
        <v>-1.5536248116269422</v>
      </c>
      <c r="BZ131" t="str">
        <f t="shared" si="323"/>
        <v>42 Secretarial and related occupations</v>
      </c>
      <c r="CA131" s="68">
        <f t="shared" si="313"/>
        <v>-0.62688330807886761</v>
      </c>
      <c r="CB131" s="68">
        <f t="shared" si="313"/>
        <v>1.4355987961972128E-2</v>
      </c>
      <c r="CC131" s="68">
        <f t="shared" si="313"/>
        <v>-0.56710178108868403</v>
      </c>
      <c r="CD131" s="68">
        <f t="shared" si="313"/>
        <v>-0.79770755859742981</v>
      </c>
      <c r="CE131" s="68">
        <f t="shared" si="314"/>
        <v>-1.3648093396861138</v>
      </c>
      <c r="CK131" t="str">
        <f t="shared" si="324"/>
        <v>42 Secretarial and related occupations</v>
      </c>
      <c r="CL131" s="68">
        <f t="shared" si="315"/>
        <v>-7.7133447592971915E-2</v>
      </c>
      <c r="CM131" s="68">
        <f t="shared" si="315"/>
        <v>-0.17632084503810525</v>
      </c>
      <c r="CN131" s="68">
        <f t="shared" si="315"/>
        <v>0.11606376308411609</v>
      </c>
      <c r="CO131" s="68">
        <f t="shared" si="315"/>
        <v>-0.13064005494441466</v>
      </c>
      <c r="CP131" s="68">
        <f t="shared" si="316"/>
        <v>-1.4576291860298574E-2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2.6175533299940255E-3</v>
      </c>
      <c r="C132" s="27">
        <f t="shared" si="299"/>
        <v>2.6366882258821063E-3</v>
      </c>
      <c r="D132" s="27">
        <f t="shared" si="299"/>
        <v>5.9278027031765997E-4</v>
      </c>
      <c r="E132" s="27">
        <f t="shared" si="299"/>
        <v>1.8180206015594898E-3</v>
      </c>
      <c r="F132" s="27">
        <f t="shared" si="300"/>
        <v>2.4108008718771497E-3</v>
      </c>
      <c r="L132" t="str">
        <f t="shared" si="317"/>
        <v>51 Skilled agricultural and related trades</v>
      </c>
      <c r="M132" s="27">
        <f t="shared" si="301"/>
        <v>2.1895649871720366E-3</v>
      </c>
      <c r="N132" s="27">
        <f t="shared" si="301"/>
        <v>-1.3635396649344725E-3</v>
      </c>
      <c r="O132" s="27">
        <f t="shared" si="301"/>
        <v>2.2445264130598955E-3</v>
      </c>
      <c r="P132" s="27">
        <f t="shared" si="301"/>
        <v>1.5666475790136365E-2</v>
      </c>
      <c r="Q132" s="27">
        <f t="shared" si="302"/>
        <v>1.7911002203196261E-2</v>
      </c>
      <c r="W132" t="str">
        <f t="shared" si="318"/>
        <v>51 Skilled agricultural and related trades</v>
      </c>
      <c r="X132" s="27">
        <f t="shared" si="303"/>
        <v>-0.10733087417030779</v>
      </c>
      <c r="Y132" s="27">
        <f t="shared" si="303"/>
        <v>8.1115698490778265E-2</v>
      </c>
      <c r="Z132" s="27">
        <f t="shared" si="303"/>
        <v>5.4057509619504618E-2</v>
      </c>
      <c r="AA132" s="27">
        <f t="shared" si="303"/>
        <v>0.15874376360068992</v>
      </c>
      <c r="AB132" s="27">
        <f t="shared" si="304"/>
        <v>0.21280127322019454</v>
      </c>
      <c r="AH132" t="str">
        <f t="shared" si="319"/>
        <v>51 Skilled agricultural and related trades</v>
      </c>
      <c r="AI132" s="27">
        <f t="shared" si="305"/>
        <v>-3.111078053395927E-2</v>
      </c>
      <c r="AJ132" s="27">
        <f t="shared" si="305"/>
        <v>2.3834755843105987E-2</v>
      </c>
      <c r="AK132" s="27">
        <f t="shared" si="305"/>
        <v>1.9085847153426733E-2</v>
      </c>
      <c r="AL132" s="27">
        <f t="shared" si="305"/>
        <v>5.4135882751831621E-2</v>
      </c>
      <c r="AM132" s="27">
        <f t="shared" si="306"/>
        <v>7.3221729905258354E-2</v>
      </c>
      <c r="AS132" t="str">
        <f t="shared" si="320"/>
        <v>51 Skilled agricultural and related trades</v>
      </c>
      <c r="AT132" s="27">
        <f t="shared" si="307"/>
        <v>-6.7250179464087456E-2</v>
      </c>
      <c r="AU132" s="27">
        <f t="shared" si="307"/>
        <v>6.0785164034141081E-2</v>
      </c>
      <c r="AV132" s="27">
        <f t="shared" si="307"/>
        <v>2.818130321625828E-2</v>
      </c>
      <c r="AW132" s="27">
        <f t="shared" si="307"/>
        <v>0.11194393714142398</v>
      </c>
      <c r="AX132" s="27">
        <f t="shared" si="308"/>
        <v>0.14012524035768226</v>
      </c>
      <c r="BD132" t="str">
        <f t="shared" si="321"/>
        <v>51 Skilled agricultural and related trades</v>
      </c>
      <c r="BE132" s="27">
        <f t="shared" si="309"/>
        <v>-0.23273440227659703</v>
      </c>
      <c r="BF132" s="27">
        <f t="shared" si="309"/>
        <v>0.11236725644581147</v>
      </c>
      <c r="BG132" s="27">
        <f t="shared" si="309"/>
        <v>-9.5049589152916059E-2</v>
      </c>
      <c r="BH132" s="27">
        <f t="shared" si="309"/>
        <v>5.64239729342495E-2</v>
      </c>
      <c r="BI132" s="27">
        <f t="shared" si="310"/>
        <v>-3.8625616218666559E-2</v>
      </c>
      <c r="BO132" t="str">
        <f t="shared" si="322"/>
        <v>51 Skilled agricultural and related trades</v>
      </c>
      <c r="BP132" s="27">
        <f t="shared" si="311"/>
        <v>-0.21396626287254761</v>
      </c>
      <c r="BQ132" s="27">
        <f t="shared" si="311"/>
        <v>-4.2825070181185865E-2</v>
      </c>
      <c r="BR132" s="27">
        <f t="shared" si="311"/>
        <v>-5.4199891552750845E-3</v>
      </c>
      <c r="BS132" s="27">
        <f t="shared" si="311"/>
        <v>0.1167475562077962</v>
      </c>
      <c r="BT132" s="27">
        <f t="shared" si="312"/>
        <v>0.11132756705252111</v>
      </c>
      <c r="BZ132" t="str">
        <f t="shared" si="323"/>
        <v>51 Skilled agricultural and related trades</v>
      </c>
      <c r="CA132" s="68">
        <f t="shared" si="313"/>
        <v>0.1211825991315747</v>
      </c>
      <c r="CB132" s="68">
        <f t="shared" si="313"/>
        <v>-0.21589887690867537</v>
      </c>
      <c r="CC132" s="68">
        <f t="shared" si="313"/>
        <v>8.8641674599995168E-3</v>
      </c>
      <c r="CD132" s="68">
        <f t="shared" si="313"/>
        <v>7.7374434447875839E-2</v>
      </c>
      <c r="CE132" s="68">
        <f t="shared" si="314"/>
        <v>8.6238601907875356E-2</v>
      </c>
      <c r="CK132" t="str">
        <f t="shared" si="324"/>
        <v>51 Skilled agricultural and related trades</v>
      </c>
      <c r="CL132" s="68">
        <f t="shared" si="315"/>
        <v>-0.20005992116508642</v>
      </c>
      <c r="CM132" s="68">
        <f t="shared" si="315"/>
        <v>-1.782907627433078E-2</v>
      </c>
      <c r="CN132" s="68">
        <f t="shared" si="315"/>
        <v>-7.4073538568521891E-2</v>
      </c>
      <c r="CO132" s="68">
        <f t="shared" si="315"/>
        <v>-0.19109502452377278</v>
      </c>
      <c r="CP132" s="68">
        <f t="shared" si="316"/>
        <v>-0.26516856309229464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6.4065282259942891E-3</v>
      </c>
      <c r="C133" s="27">
        <f t="shared" si="299"/>
        <v>-5.5594919953039675E-3</v>
      </c>
      <c r="D133" s="27">
        <f t="shared" si="299"/>
        <v>2.6674753786150689E-3</v>
      </c>
      <c r="E133" s="27">
        <f t="shared" si="299"/>
        <v>6.1327396688273389E-3</v>
      </c>
      <c r="F133" s="27">
        <f t="shared" si="300"/>
        <v>8.8002150474424078E-3</v>
      </c>
      <c r="L133" t="str">
        <f t="shared" si="317"/>
        <v>52 Skilled metal, electrical and electronic trades</v>
      </c>
      <c r="M133" s="27">
        <f t="shared" si="301"/>
        <v>0.14764036849999432</v>
      </c>
      <c r="N133" s="27">
        <f t="shared" si="301"/>
        <v>-0.13869331574334315</v>
      </c>
      <c r="O133" s="27">
        <f t="shared" si="301"/>
        <v>0.1070819717998921</v>
      </c>
      <c r="P133" s="27">
        <f t="shared" si="301"/>
        <v>0.14037989279680457</v>
      </c>
      <c r="Q133" s="27">
        <f t="shared" si="302"/>
        <v>0.24746186459669667</v>
      </c>
      <c r="W133" t="str">
        <f t="shared" si="318"/>
        <v>52 Skilled metal, electrical and electronic trades</v>
      </c>
      <c r="X133" s="27">
        <f t="shared" si="303"/>
        <v>-0.10473247045171719</v>
      </c>
      <c r="Y133" s="27">
        <f t="shared" si="303"/>
        <v>-0.22033975629335512</v>
      </c>
      <c r="Z133" s="27">
        <f t="shared" si="303"/>
        <v>0.12819925359577211</v>
      </c>
      <c r="AA133" s="27">
        <f t="shared" si="303"/>
        <v>9.6796753595015717E-2</v>
      </c>
      <c r="AB133" s="27">
        <f t="shared" si="304"/>
        <v>0.22499600719078783</v>
      </c>
      <c r="AH133" t="str">
        <f t="shared" si="319"/>
        <v>52 Skilled metal, electrical and electronic trades</v>
      </c>
      <c r="AI133" s="27">
        <f t="shared" si="305"/>
        <v>-5.6195671129238067E-2</v>
      </c>
      <c r="AJ133" s="27">
        <f t="shared" si="305"/>
        <v>-5.280836928421373E-2</v>
      </c>
      <c r="AK133" s="27">
        <f t="shared" si="305"/>
        <v>5.2264980538853867E-2</v>
      </c>
      <c r="AL133" s="27">
        <f t="shared" si="305"/>
        <v>8.1369195211487888E-2</v>
      </c>
      <c r="AM133" s="27">
        <f t="shared" si="306"/>
        <v>0.13363417575034175</v>
      </c>
      <c r="AS133" t="str">
        <f t="shared" si="320"/>
        <v>52 Skilled metal, electrical and electronic trades</v>
      </c>
      <c r="AT133" s="27">
        <f t="shared" si="307"/>
        <v>-0.23315119334193413</v>
      </c>
      <c r="AU133" s="27">
        <f t="shared" si="307"/>
        <v>-0.28262056347535536</v>
      </c>
      <c r="AV133" s="27">
        <f t="shared" si="307"/>
        <v>7.998533827122567E-2</v>
      </c>
      <c r="AW133" s="27">
        <f t="shared" si="307"/>
        <v>-8.9957825700126559E-3</v>
      </c>
      <c r="AX133" s="27">
        <f t="shared" si="308"/>
        <v>7.0989555701213014E-2</v>
      </c>
      <c r="BD133" t="str">
        <f t="shared" si="321"/>
        <v>52 Skilled metal, electrical and electronic trades</v>
      </c>
      <c r="BE133" s="27">
        <f t="shared" si="309"/>
        <v>-0.68663432007136294</v>
      </c>
      <c r="BF133" s="27">
        <f t="shared" si="309"/>
        <v>1.710907015741725E-2</v>
      </c>
      <c r="BG133" s="27">
        <f t="shared" si="309"/>
        <v>-1.3514250865669606</v>
      </c>
      <c r="BH133" s="27">
        <f t="shared" si="309"/>
        <v>-0.76568010803006992</v>
      </c>
      <c r="BI133" s="27">
        <f t="shared" si="310"/>
        <v>-2.1171051945970305</v>
      </c>
      <c r="BO133" t="str">
        <f t="shared" si="322"/>
        <v>52 Skilled metal, electrical and electronic trades</v>
      </c>
      <c r="BP133" s="27">
        <f t="shared" si="311"/>
        <v>-0.22624394161232342</v>
      </c>
      <c r="BQ133" s="27">
        <f t="shared" si="311"/>
        <v>-1.2170829769251679</v>
      </c>
      <c r="BR133" s="27">
        <f t="shared" si="311"/>
        <v>3.5326041622426807E-2</v>
      </c>
      <c r="BS133" s="27">
        <f t="shared" si="311"/>
        <v>-0.54273376473990531</v>
      </c>
      <c r="BT133" s="27">
        <f t="shared" si="312"/>
        <v>-0.5074077231174785</v>
      </c>
      <c r="BZ133" t="str">
        <f t="shared" si="323"/>
        <v>52 Skilled metal, electrical and electronic trades</v>
      </c>
      <c r="CA133" s="68">
        <f t="shared" si="313"/>
        <v>0.8213030350924404</v>
      </c>
      <c r="CB133" s="68">
        <f t="shared" si="313"/>
        <v>-1.3973144299911924</v>
      </c>
      <c r="CC133" s="68">
        <f t="shared" si="313"/>
        <v>2.0082666525480519E-2</v>
      </c>
      <c r="CD133" s="68">
        <f t="shared" si="313"/>
        <v>-0.84846327716077186</v>
      </c>
      <c r="CE133" s="68">
        <f t="shared" si="314"/>
        <v>-0.82838061063529134</v>
      </c>
      <c r="CK133" t="str">
        <f t="shared" si="324"/>
        <v>52 Skilled metal, electrical and electronic trades</v>
      </c>
      <c r="CL133" s="68">
        <f t="shared" si="315"/>
        <v>-0.13100636324918602</v>
      </c>
      <c r="CM133" s="68">
        <f t="shared" si="315"/>
        <v>-0.25031547043944502</v>
      </c>
      <c r="CN133" s="68">
        <f t="shared" si="315"/>
        <v>-0.12813952809661133</v>
      </c>
      <c r="CO133" s="68">
        <f t="shared" si="315"/>
        <v>-0.16007399909121811</v>
      </c>
      <c r="CP133" s="68">
        <f t="shared" si="316"/>
        <v>-0.28821352718782944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4.6093036282728733E-4</v>
      </c>
      <c r="C134" s="27">
        <f t="shared" si="299"/>
        <v>-1.7556771140008992E-3</v>
      </c>
      <c r="D134" s="27">
        <f t="shared" si="299"/>
        <v>1.5504493811706811E-3</v>
      </c>
      <c r="E134" s="27">
        <f t="shared" si="299"/>
        <v>3.8925120350851231E-4</v>
      </c>
      <c r="F134" s="27">
        <f t="shared" si="300"/>
        <v>1.9397005846791934E-3</v>
      </c>
      <c r="L134" t="str">
        <f t="shared" si="317"/>
        <v>53 Skilled construction and building trades</v>
      </c>
      <c r="M134" s="27">
        <f t="shared" si="301"/>
        <v>3.6769341110898496E-2</v>
      </c>
      <c r="N134" s="27">
        <f t="shared" si="301"/>
        <v>-5.5968152752984404E-2</v>
      </c>
      <c r="O134" s="27">
        <f t="shared" si="301"/>
        <v>2.786928946426577E-2</v>
      </c>
      <c r="P134" s="27">
        <f t="shared" si="301"/>
        <v>3.5866670479419327E-2</v>
      </c>
      <c r="Q134" s="27">
        <f t="shared" si="302"/>
        <v>6.3735959943685097E-2</v>
      </c>
      <c r="W134" t="str">
        <f t="shared" si="318"/>
        <v>53 Skilled construction and building trades</v>
      </c>
      <c r="X134" s="27">
        <f t="shared" si="303"/>
        <v>-4.4178386538233694E-2</v>
      </c>
      <c r="Y134" s="27">
        <f t="shared" si="303"/>
        <v>-9.6600705971914336E-2</v>
      </c>
      <c r="Z134" s="27">
        <f t="shared" si="303"/>
        <v>3.7099622330558524E-2</v>
      </c>
      <c r="AA134" s="27">
        <f t="shared" si="303"/>
        <v>-1.1483483225230962E-2</v>
      </c>
      <c r="AB134" s="27">
        <f t="shared" si="304"/>
        <v>2.5616139105327562E-2</v>
      </c>
      <c r="AH134" t="str">
        <f t="shared" si="319"/>
        <v>53 Skilled construction and building trades</v>
      </c>
      <c r="AI134" s="27">
        <f t="shared" si="305"/>
        <v>-6.5469397321311074E-3</v>
      </c>
      <c r="AJ134" s="27">
        <f t="shared" si="305"/>
        <v>-5.2111097481489899E-2</v>
      </c>
      <c r="AK134" s="27">
        <f t="shared" si="305"/>
        <v>2.8970290567970347E-2</v>
      </c>
      <c r="AL134" s="27">
        <f t="shared" si="305"/>
        <v>1.1423523536158553E-2</v>
      </c>
      <c r="AM134" s="27">
        <f t="shared" si="306"/>
        <v>4.03938141041289E-2</v>
      </c>
      <c r="AS134" t="str">
        <f t="shared" si="320"/>
        <v>53 Skilled construction and building trades</v>
      </c>
      <c r="AT134" s="27">
        <f t="shared" si="307"/>
        <v>-3.4007589737535815E-3</v>
      </c>
      <c r="AU134" s="27">
        <f t="shared" si="307"/>
        <v>-7.5105705642008858E-2</v>
      </c>
      <c r="AV134" s="27">
        <f t="shared" si="307"/>
        <v>2.5537419740611411E-2</v>
      </c>
      <c r="AW134" s="27">
        <f t="shared" si="307"/>
        <v>-1.3171728149804274E-2</v>
      </c>
      <c r="AX134" s="27">
        <f t="shared" si="308"/>
        <v>1.2365691590807137E-2</v>
      </c>
      <c r="BD134" t="str">
        <f t="shared" si="321"/>
        <v>53 Skilled construction and building trades</v>
      </c>
      <c r="BE134" s="27">
        <f t="shared" si="309"/>
        <v>-3.2143322949904629E-2</v>
      </c>
      <c r="BF134" s="27">
        <f t="shared" si="309"/>
        <v>-0.19782292349595387</v>
      </c>
      <c r="BG134" s="27">
        <f t="shared" si="309"/>
        <v>-1.2271700895038515</v>
      </c>
      <c r="BH134" s="27">
        <f t="shared" si="309"/>
        <v>-0.92424269972031592</v>
      </c>
      <c r="BI134" s="27">
        <f t="shared" si="310"/>
        <v>-2.1514127892241675</v>
      </c>
      <c r="BO134" t="str">
        <f t="shared" si="322"/>
        <v>53 Skilled construction and building trades</v>
      </c>
      <c r="BP134" s="27">
        <f t="shared" si="311"/>
        <v>0.74732026415109232</v>
      </c>
      <c r="BQ134" s="27">
        <f t="shared" si="311"/>
        <v>-1.3362388447930069</v>
      </c>
      <c r="BR134" s="27">
        <f t="shared" si="311"/>
        <v>0.37145429641156014</v>
      </c>
      <c r="BS134" s="27">
        <f t="shared" si="311"/>
        <v>0.10526072527287855</v>
      </c>
      <c r="BT134" s="27">
        <f t="shared" si="312"/>
        <v>0.47671502168443869</v>
      </c>
      <c r="BZ134" t="str">
        <f t="shared" si="323"/>
        <v>53 Skilled construction and building trades</v>
      </c>
      <c r="CA134" s="68">
        <f t="shared" si="313"/>
        <v>1.1010111947279659</v>
      </c>
      <c r="CB134" s="68">
        <f t="shared" si="313"/>
        <v>-1.5302195047801499</v>
      </c>
      <c r="CC134" s="68">
        <f t="shared" si="313"/>
        <v>4.8517481726922274E-2</v>
      </c>
      <c r="CD134" s="68">
        <f t="shared" si="313"/>
        <v>-0.57343497355832174</v>
      </c>
      <c r="CE134" s="68">
        <f t="shared" si="314"/>
        <v>-0.52491749183139946</v>
      </c>
      <c r="CK134" t="str">
        <f t="shared" si="324"/>
        <v>53 Skilled construction and building trades</v>
      </c>
      <c r="CL134" s="68">
        <f t="shared" si="315"/>
        <v>-1.8253917442063727E-3</v>
      </c>
      <c r="CM134" s="68">
        <f t="shared" si="315"/>
        <v>-0.38274357688518723</v>
      </c>
      <c r="CN134" s="68">
        <f t="shared" si="315"/>
        <v>-0.35506927526651932</v>
      </c>
      <c r="CO134" s="68">
        <f t="shared" si="315"/>
        <v>-0.46703425763288825</v>
      </c>
      <c r="CP134" s="68">
        <f t="shared" si="316"/>
        <v>-0.82210353289940763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-2.1261037820584743E-3</v>
      </c>
      <c r="C135" s="27">
        <f t="shared" si="299"/>
        <v>-7.7650210689953238E-3</v>
      </c>
      <c r="D135" s="27">
        <f t="shared" si="299"/>
        <v>6.8895311968787849E-3</v>
      </c>
      <c r="E135" s="27">
        <f t="shared" si="299"/>
        <v>7.6020458896467157E-3</v>
      </c>
      <c r="F135" s="27">
        <f t="shared" si="300"/>
        <v>1.4491577086525501E-2</v>
      </c>
      <c r="L135" t="str">
        <f t="shared" si="317"/>
        <v>54 Textiles, printing and other skilled trades</v>
      </c>
      <c r="M135" s="27">
        <f t="shared" si="301"/>
        <v>2.9698269356215945E-2</v>
      </c>
      <c r="N135" s="27">
        <f t="shared" si="301"/>
        <v>-4.8030302580983619E-3</v>
      </c>
      <c r="O135" s="27">
        <f t="shared" si="301"/>
        <v>4.7437633109915667E-2</v>
      </c>
      <c r="P135" s="27">
        <f t="shared" si="301"/>
        <v>9.4455158971167408E-2</v>
      </c>
      <c r="Q135" s="27">
        <f t="shared" si="302"/>
        <v>0.14189279208108307</v>
      </c>
      <c r="W135" t="str">
        <f t="shared" si="318"/>
        <v>54 Textiles, printing and other skilled trades</v>
      </c>
      <c r="X135" s="27">
        <f t="shared" si="303"/>
        <v>-7.9936863795486146E-2</v>
      </c>
      <c r="Y135" s="27">
        <f t="shared" si="303"/>
        <v>-5.5525387521602521E-2</v>
      </c>
      <c r="Z135" s="27">
        <f t="shared" si="303"/>
        <v>0.17483093366905578</v>
      </c>
      <c r="AA135" s="27">
        <f t="shared" si="303"/>
        <v>0.20952063805853582</v>
      </c>
      <c r="AB135" s="27">
        <f t="shared" si="304"/>
        <v>0.3843515717275916</v>
      </c>
      <c r="AH135" t="str">
        <f t="shared" si="319"/>
        <v>54 Textiles, printing and other skilled trades</v>
      </c>
      <c r="AI135" s="27">
        <f t="shared" si="305"/>
        <v>-4.1419835843666319E-2</v>
      </c>
      <c r="AJ135" s="27">
        <f t="shared" si="305"/>
        <v>4.1967777373165593E-2</v>
      </c>
      <c r="AK135" s="27">
        <f t="shared" si="305"/>
        <v>4.0828575441725912E-2</v>
      </c>
      <c r="AL135" s="27">
        <f t="shared" si="305"/>
        <v>0.13374021803038122</v>
      </c>
      <c r="AM135" s="27">
        <f t="shared" si="306"/>
        <v>0.17456879347210713</v>
      </c>
      <c r="AS135" t="str">
        <f t="shared" si="320"/>
        <v>54 Textiles, printing and other skilled trades</v>
      </c>
      <c r="AT135" s="27">
        <f t="shared" si="307"/>
        <v>-6.5137813047832449E-2</v>
      </c>
      <c r="AU135" s="27">
        <f t="shared" si="307"/>
        <v>2.8943483578145468E-3</v>
      </c>
      <c r="AV135" s="27">
        <f t="shared" si="307"/>
        <v>4.3526597035098424E-2</v>
      </c>
      <c r="AW135" s="27">
        <f t="shared" si="307"/>
        <v>2.2936036086303235E-2</v>
      </c>
      <c r="AX135" s="27">
        <f t="shared" si="308"/>
        <v>6.646263312140166E-2</v>
      </c>
      <c r="BD135" t="str">
        <f t="shared" si="321"/>
        <v>54 Textiles, printing and other skilled trades</v>
      </c>
      <c r="BE135" s="27">
        <f t="shared" si="309"/>
        <v>-0.56719087583913819</v>
      </c>
      <c r="BF135" s="27">
        <f t="shared" si="309"/>
        <v>8.6695441854326205E-2</v>
      </c>
      <c r="BG135" s="27">
        <f t="shared" si="309"/>
        <v>0.22869716637501236</v>
      </c>
      <c r="BH135" s="27">
        <f t="shared" si="309"/>
        <v>0.28961955016441587</v>
      </c>
      <c r="BI135" s="27">
        <f t="shared" si="310"/>
        <v>0.51831671653942823</v>
      </c>
      <c r="BO135" t="str">
        <f t="shared" si="322"/>
        <v>54 Textiles, printing and other skilled trades</v>
      </c>
      <c r="BP135" s="27">
        <f t="shared" si="311"/>
        <v>-0.59945031060779552</v>
      </c>
      <c r="BQ135" s="27">
        <f t="shared" si="311"/>
        <v>-4.7352317428841051E-2</v>
      </c>
      <c r="BR135" s="27">
        <f t="shared" si="311"/>
        <v>-0.17326486742231895</v>
      </c>
      <c r="BS135" s="27">
        <f t="shared" si="311"/>
        <v>-0.32406456157473618</v>
      </c>
      <c r="BT135" s="27">
        <f t="shared" si="312"/>
        <v>-0.49732942899705512</v>
      </c>
      <c r="BZ135" t="str">
        <f t="shared" si="323"/>
        <v>54 Textiles, printing and other skilled trades</v>
      </c>
      <c r="CA135" s="68">
        <f t="shared" si="313"/>
        <v>-3.3258500902455967E-2</v>
      </c>
      <c r="CB135" s="68">
        <f t="shared" si="313"/>
        <v>-0.38713713322924059</v>
      </c>
      <c r="CC135" s="68">
        <f t="shared" si="313"/>
        <v>0.10017433464337788</v>
      </c>
      <c r="CD135" s="68">
        <f t="shared" si="313"/>
        <v>-0.55867621078651042</v>
      </c>
      <c r="CE135" s="68">
        <f t="shared" si="314"/>
        <v>-0.45850187614313254</v>
      </c>
      <c r="CK135" t="str">
        <f t="shared" si="324"/>
        <v>54 Textiles, printing and other skilled trades</v>
      </c>
      <c r="CL135" s="68">
        <f t="shared" si="315"/>
        <v>-0.2465406562049407</v>
      </c>
      <c r="CM135" s="68">
        <f t="shared" si="315"/>
        <v>-0.17950583193799707</v>
      </c>
      <c r="CN135" s="68">
        <f t="shared" si="315"/>
        <v>-9.9143013718295259E-2</v>
      </c>
      <c r="CO135" s="68">
        <f t="shared" si="315"/>
        <v>-0.13609046747414261</v>
      </c>
      <c r="CP135" s="68">
        <f t="shared" si="316"/>
        <v>-0.23523348119243787</v>
      </c>
    </row>
    <row r="136" spans="1:94" x14ac:dyDescent="0.2">
      <c r="A136" t="str">
        <f t="shared" si="298"/>
        <v>61 Caring personal service occupations</v>
      </c>
      <c r="B136" s="27">
        <f t="shared" si="299"/>
        <v>3.2930460752246954E-3</v>
      </c>
      <c r="C136" s="27">
        <f t="shared" si="299"/>
        <v>-4.2882386632459024E-3</v>
      </c>
      <c r="D136" s="27">
        <f t="shared" si="299"/>
        <v>3.6129610778076159E-3</v>
      </c>
      <c r="E136" s="27">
        <f t="shared" si="299"/>
        <v>4.4579139153714704E-3</v>
      </c>
      <c r="F136" s="27">
        <f t="shared" si="300"/>
        <v>8.0708749931790863E-3</v>
      </c>
      <c r="L136" t="str">
        <f t="shared" si="317"/>
        <v>61 Caring personal service occupations</v>
      </c>
      <c r="M136" s="27">
        <f t="shared" si="301"/>
        <v>0.28087545656141299</v>
      </c>
      <c r="N136" s="27">
        <f t="shared" si="301"/>
        <v>-0.23678592411084798</v>
      </c>
      <c r="O136" s="27">
        <f t="shared" si="301"/>
        <v>0.23075729752828134</v>
      </c>
      <c r="P136" s="27">
        <f t="shared" si="301"/>
        <v>0.21927230722299651</v>
      </c>
      <c r="Q136" s="27">
        <f t="shared" si="302"/>
        <v>0.45002960475127785</v>
      </c>
      <c r="W136" t="str">
        <f t="shared" si="318"/>
        <v>61 Caring personal service occupations</v>
      </c>
      <c r="X136" s="27">
        <f t="shared" si="303"/>
        <v>0.19738272947641677</v>
      </c>
      <c r="Y136" s="27">
        <f t="shared" si="303"/>
        <v>9.2669621717096806E-2</v>
      </c>
      <c r="Z136" s="27">
        <f t="shared" si="303"/>
        <v>0.5925689471675204</v>
      </c>
      <c r="AA136" s="27">
        <f t="shared" si="303"/>
        <v>1.0704943168262862</v>
      </c>
      <c r="AB136" s="27">
        <f t="shared" si="304"/>
        <v>1.6630632639938066</v>
      </c>
      <c r="AH136" t="str">
        <f t="shared" si="319"/>
        <v>61 Caring personal service occupations</v>
      </c>
      <c r="AI136" s="27">
        <f t="shared" si="305"/>
        <v>-0.29797034788524757</v>
      </c>
      <c r="AJ136" s="27">
        <f t="shared" si="305"/>
        <v>0.24046429461924479</v>
      </c>
      <c r="AK136" s="27">
        <f t="shared" si="305"/>
        <v>-0.13512530675373169</v>
      </c>
      <c r="AL136" s="27">
        <f t="shared" si="305"/>
        <v>0.18397358257451568</v>
      </c>
      <c r="AM136" s="27">
        <f t="shared" si="306"/>
        <v>4.8848275820783993E-2</v>
      </c>
      <c r="AS136" t="str">
        <f t="shared" si="320"/>
        <v>61 Caring personal service occupations</v>
      </c>
      <c r="AT136" s="27">
        <f t="shared" si="307"/>
        <v>-5.4645558560576513E-2</v>
      </c>
      <c r="AU136" s="27">
        <f t="shared" si="307"/>
        <v>0.10620254224025394</v>
      </c>
      <c r="AV136" s="27">
        <f t="shared" si="307"/>
        <v>-3.7951200852496481E-2</v>
      </c>
      <c r="AW136" s="27">
        <f t="shared" si="307"/>
        <v>9.6870719160583763E-2</v>
      </c>
      <c r="AX136" s="27">
        <f t="shared" si="308"/>
        <v>5.8919518308087282E-2</v>
      </c>
      <c r="BD136" t="str">
        <f t="shared" si="321"/>
        <v>61 Caring personal service occupations</v>
      </c>
      <c r="BE136" s="27">
        <f t="shared" si="309"/>
        <v>0.43538140837924821</v>
      </c>
      <c r="BF136" s="27">
        <f t="shared" si="309"/>
        <v>0.24691447191201732</v>
      </c>
      <c r="BG136" s="27">
        <f t="shared" si="309"/>
        <v>1.3549580230404921</v>
      </c>
      <c r="BH136" s="27">
        <f t="shared" si="309"/>
        <v>1.5256898717070282</v>
      </c>
      <c r="BI136" s="27">
        <f t="shared" si="310"/>
        <v>2.8806478947475203</v>
      </c>
      <c r="BO136" t="str">
        <f t="shared" si="322"/>
        <v>61 Caring personal service occupations</v>
      </c>
      <c r="BP136" s="27">
        <f t="shared" si="311"/>
        <v>-1.4964976933024445</v>
      </c>
      <c r="BQ136" s="27">
        <f t="shared" si="311"/>
        <v>9.2256058808562358E-2</v>
      </c>
      <c r="BR136" s="27">
        <f t="shared" si="311"/>
        <v>-1.1767576295078346</v>
      </c>
      <c r="BS136" s="27">
        <f t="shared" si="311"/>
        <v>-2.1158612640682515</v>
      </c>
      <c r="BT136" s="27">
        <f t="shared" si="312"/>
        <v>-3.2926188935760861</v>
      </c>
      <c r="BZ136" t="str">
        <f t="shared" si="323"/>
        <v>61 Caring personal service occupations</v>
      </c>
      <c r="CA136" s="68">
        <f t="shared" si="313"/>
        <v>-1.2927772400873665</v>
      </c>
      <c r="CB136" s="68">
        <f t="shared" si="313"/>
        <v>-0.28110841654429963</v>
      </c>
      <c r="CC136" s="68">
        <f t="shared" si="313"/>
        <v>-0.2782568638438101</v>
      </c>
      <c r="CD136" s="68">
        <f t="shared" si="313"/>
        <v>-0.18669922210050083</v>
      </c>
      <c r="CE136" s="68">
        <f t="shared" si="314"/>
        <v>-0.46495608594431093</v>
      </c>
      <c r="CK136" t="str">
        <f t="shared" si="324"/>
        <v>61 Caring personal service occupations</v>
      </c>
      <c r="CL136" s="68">
        <f t="shared" si="315"/>
        <v>-2.9433432731045428E-2</v>
      </c>
      <c r="CM136" s="68">
        <f t="shared" si="315"/>
        <v>-9.0942065633322744E-2</v>
      </c>
      <c r="CN136" s="68">
        <f t="shared" si="315"/>
        <v>3.4919765104187761E-2</v>
      </c>
      <c r="CO136" s="68">
        <f t="shared" si="315"/>
        <v>-1.2399344122084932E-2</v>
      </c>
      <c r="CP136" s="68">
        <f t="shared" si="316"/>
        <v>2.2520420982102829E-2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-2.0743192515572471E-3</v>
      </c>
      <c r="C137" s="27">
        <f t="shared" si="299"/>
        <v>2.7858040246371406E-3</v>
      </c>
      <c r="D137" s="27">
        <f t="shared" si="299"/>
        <v>2.9081573111312941E-3</v>
      </c>
      <c r="E137" s="27">
        <f t="shared" si="299"/>
        <v>5.7430586038062382E-3</v>
      </c>
      <c r="F137" s="27">
        <f t="shared" si="300"/>
        <v>8.6512159149375323E-3</v>
      </c>
      <c r="L137" t="str">
        <f t="shared" si="317"/>
        <v>62 Leisure, travel and related personal service occupations</v>
      </c>
      <c r="M137" s="27">
        <f t="shared" si="301"/>
        <v>9.0368226952783931E-2</v>
      </c>
      <c r="N137" s="27">
        <f t="shared" si="301"/>
        <v>-6.8120716762160693E-2</v>
      </c>
      <c r="O137" s="27">
        <f t="shared" si="301"/>
        <v>8.8074959335163738E-3</v>
      </c>
      <c r="P137" s="27">
        <f t="shared" si="301"/>
        <v>4.2989207906209359E-2</v>
      </c>
      <c r="Q137" s="27">
        <f t="shared" si="302"/>
        <v>5.1796703839725733E-2</v>
      </c>
      <c r="W137" t="str">
        <f t="shared" si="318"/>
        <v>62 Leisure, travel and related personal service occupations</v>
      </c>
      <c r="X137" s="27">
        <f t="shared" si="303"/>
        <v>0.16284732020063797</v>
      </c>
      <c r="Y137" s="27">
        <f t="shared" si="303"/>
        <v>1.1927326505801972E-2</v>
      </c>
      <c r="Z137" s="27">
        <f t="shared" si="303"/>
        <v>9.8839940311445829E-2</v>
      </c>
      <c r="AA137" s="27">
        <f t="shared" si="303"/>
        <v>0.35477088796396283</v>
      </c>
      <c r="AB137" s="27">
        <f t="shared" si="304"/>
        <v>0.45361082827540866</v>
      </c>
      <c r="AH137" t="str">
        <f t="shared" si="319"/>
        <v>62 Leisure, travel and related personal service occupations</v>
      </c>
      <c r="AI137" s="27">
        <f t="shared" si="305"/>
        <v>0.11032043205840636</v>
      </c>
      <c r="AJ137" s="27">
        <f t="shared" si="305"/>
        <v>3.5929260602929114E-2</v>
      </c>
      <c r="AK137" s="27">
        <f t="shared" si="305"/>
        <v>2.2745866917173285E-2</v>
      </c>
      <c r="AL137" s="27">
        <f t="shared" si="305"/>
        <v>0.2592725560670659</v>
      </c>
      <c r="AM137" s="27">
        <f t="shared" si="306"/>
        <v>0.28201842298423918</v>
      </c>
      <c r="AS137" t="str">
        <f t="shared" si="320"/>
        <v>62 Leisure, travel and related personal service occupations</v>
      </c>
      <c r="AT137" s="27">
        <f t="shared" si="307"/>
        <v>0.1619289122373444</v>
      </c>
      <c r="AU137" s="27">
        <f t="shared" si="307"/>
        <v>7.5568251265083597E-2</v>
      </c>
      <c r="AV137" s="27">
        <f t="shared" si="307"/>
        <v>1.9697334162736224E-2</v>
      </c>
      <c r="AW137" s="27">
        <f t="shared" si="307"/>
        <v>0.33260871129974801</v>
      </c>
      <c r="AX137" s="27">
        <f t="shared" si="308"/>
        <v>0.35230604546248423</v>
      </c>
      <c r="BD137" t="str">
        <f t="shared" si="321"/>
        <v>62 Leisure, travel and related personal service occupations</v>
      </c>
      <c r="BE137" s="27">
        <f t="shared" si="309"/>
        <v>0.23495940760758849</v>
      </c>
      <c r="BF137" s="27">
        <f t="shared" si="309"/>
        <v>-7.4732275331812037E-2</v>
      </c>
      <c r="BG137" s="27">
        <f t="shared" si="309"/>
        <v>-0.23710985471461576</v>
      </c>
      <c r="BH137" s="27">
        <f t="shared" si="309"/>
        <v>8.725891722491097E-2</v>
      </c>
      <c r="BI137" s="27">
        <f t="shared" si="310"/>
        <v>-0.14985093748970479</v>
      </c>
      <c r="BO137" t="str">
        <f t="shared" si="322"/>
        <v>62 Leisure, travel and related personal service occupations</v>
      </c>
      <c r="BP137" s="27">
        <f t="shared" si="311"/>
        <v>4.3124916253094447E-2</v>
      </c>
      <c r="BQ137" s="27">
        <f t="shared" si="311"/>
        <v>-0.22212234235660011</v>
      </c>
      <c r="BR137" s="27">
        <f t="shared" si="311"/>
        <v>-0.63993981865981864</v>
      </c>
      <c r="BS137" s="27">
        <f t="shared" si="311"/>
        <v>-0.501955632494405</v>
      </c>
      <c r="BT137" s="27">
        <f t="shared" si="312"/>
        <v>-1.1418954511542236</v>
      </c>
      <c r="BZ137" t="str">
        <f t="shared" si="323"/>
        <v>62 Leisure, travel and related personal service occupations</v>
      </c>
      <c r="CA137" s="68">
        <f t="shared" si="313"/>
        <v>7.5631782177680629E-2</v>
      </c>
      <c r="CB137" s="68">
        <f t="shared" si="313"/>
        <v>-0.2734478470438344</v>
      </c>
      <c r="CC137" s="68">
        <f t="shared" si="313"/>
        <v>-0.25992114492717744</v>
      </c>
      <c r="CD137" s="68">
        <f t="shared" si="313"/>
        <v>-0.51281499878988213</v>
      </c>
      <c r="CE137" s="68">
        <f t="shared" si="314"/>
        <v>-0.77273614371705956</v>
      </c>
      <c r="CK137" t="str">
        <f t="shared" si="324"/>
        <v>62 Leisure, travel and related personal service occupations</v>
      </c>
      <c r="CL137" s="68">
        <f t="shared" si="315"/>
        <v>-0.2212586032255065</v>
      </c>
      <c r="CM137" s="68">
        <f t="shared" si="315"/>
        <v>-0.20882019650158723</v>
      </c>
      <c r="CN137" s="68">
        <f t="shared" si="315"/>
        <v>-0.16650991934825254</v>
      </c>
      <c r="CO137" s="68">
        <f t="shared" si="315"/>
        <v>-0.11732597902281472</v>
      </c>
      <c r="CP137" s="68">
        <f t="shared" si="316"/>
        <v>-0.28383589837106726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4.3330493283249346E-4</v>
      </c>
      <c r="C138" s="27">
        <f t="shared" si="299"/>
        <v>-2.5386191234671735E-4</v>
      </c>
      <c r="D138" s="27">
        <f t="shared" si="299"/>
        <v>1.7919591617825039E-4</v>
      </c>
      <c r="E138" s="27">
        <f t="shared" si="299"/>
        <v>4.0487457438543955E-4</v>
      </c>
      <c r="F138" s="27">
        <f t="shared" si="300"/>
        <v>5.8407049056368994E-4</v>
      </c>
      <c r="L138" t="str">
        <f t="shared" si="317"/>
        <v>63 Community and civil enforcement occupations</v>
      </c>
      <c r="M138" s="27">
        <f t="shared" si="301"/>
        <v>4.035948791422694E-3</v>
      </c>
      <c r="N138" s="27">
        <f t="shared" si="301"/>
        <v>3.748938385486969E-5</v>
      </c>
      <c r="O138" s="27">
        <f t="shared" si="301"/>
        <v>-1.6416413320808274E-3</v>
      </c>
      <c r="P138" s="27">
        <f t="shared" si="301"/>
        <v>7.8536000361785242E-3</v>
      </c>
      <c r="Q138" s="27">
        <f t="shared" si="302"/>
        <v>6.2119587040976969E-3</v>
      </c>
      <c r="W138" t="str">
        <f t="shared" si="318"/>
        <v>63 Community and civil enforcement occupations</v>
      </c>
      <c r="X138" s="27">
        <f t="shared" si="303"/>
        <v>6.0311668450540035E-3</v>
      </c>
      <c r="Y138" s="27">
        <f t="shared" si="303"/>
        <v>3.6390899516783315E-4</v>
      </c>
      <c r="Z138" s="27">
        <f t="shared" si="303"/>
        <v>1.1508274382260736E-2</v>
      </c>
      <c r="AA138" s="27">
        <f t="shared" si="303"/>
        <v>2.9240125133821404E-2</v>
      </c>
      <c r="AB138" s="27">
        <f t="shared" si="304"/>
        <v>4.074839951608214E-2</v>
      </c>
      <c r="AH138" t="str">
        <f t="shared" si="319"/>
        <v>63 Community and civil enforcement occupations</v>
      </c>
      <c r="AI138" s="27">
        <f t="shared" si="305"/>
        <v>-1.1334879397605184E-3</v>
      </c>
      <c r="AJ138" s="27">
        <f t="shared" si="305"/>
        <v>4.013892222595232E-3</v>
      </c>
      <c r="AK138" s="27">
        <f t="shared" si="305"/>
        <v>-2.8180125261245241E-3</v>
      </c>
      <c r="AL138" s="27">
        <f t="shared" si="305"/>
        <v>5.3500075567139253E-3</v>
      </c>
      <c r="AM138" s="27">
        <f t="shared" si="306"/>
        <v>2.5319950305894012E-3</v>
      </c>
      <c r="AS138" t="str">
        <f t="shared" si="320"/>
        <v>63 Community and civil enforcement occupations</v>
      </c>
      <c r="AT138" s="27">
        <f t="shared" si="307"/>
        <v>-2.3350111116141672E-3</v>
      </c>
      <c r="AU138" s="27">
        <f t="shared" si="307"/>
        <v>1.8360652346771471E-3</v>
      </c>
      <c r="AV138" s="27">
        <f t="shared" si="307"/>
        <v>-3.6790925315041724E-3</v>
      </c>
      <c r="AW138" s="27">
        <f t="shared" si="307"/>
        <v>2.1935774440737001E-3</v>
      </c>
      <c r="AX138" s="27">
        <f t="shared" si="308"/>
        <v>-1.4855150874304723E-3</v>
      </c>
      <c r="BD138" t="str">
        <f t="shared" si="321"/>
        <v>63 Community and civil enforcement occupations</v>
      </c>
      <c r="BE138" s="27">
        <f t="shared" si="309"/>
        <v>-3.9696983243681747E-2</v>
      </c>
      <c r="BF138" s="27">
        <f t="shared" si="309"/>
        <v>5.5218010544486065E-2</v>
      </c>
      <c r="BG138" s="27">
        <f t="shared" si="309"/>
        <v>-6.1249673682159209E-2</v>
      </c>
      <c r="BH138" s="27">
        <f t="shared" si="309"/>
        <v>5.3423129990766149E-3</v>
      </c>
      <c r="BI138" s="27">
        <f t="shared" si="310"/>
        <v>-5.5907360683082594E-2</v>
      </c>
      <c r="BO138" t="str">
        <f t="shared" si="322"/>
        <v>63 Community and civil enforcement occupations</v>
      </c>
      <c r="BP138" s="27">
        <f t="shared" si="311"/>
        <v>-2.4868803428125752E-2</v>
      </c>
      <c r="BQ138" s="27">
        <f t="shared" si="311"/>
        <v>3.8903595533288954E-2</v>
      </c>
      <c r="BR138" s="27">
        <f t="shared" si="311"/>
        <v>-5.2777083309608869E-2</v>
      </c>
      <c r="BS138" s="27">
        <f t="shared" si="311"/>
        <v>8.0323292918214606E-3</v>
      </c>
      <c r="BT138" s="27">
        <f t="shared" si="312"/>
        <v>-4.4744754017787408E-2</v>
      </c>
      <c r="BZ138" t="str">
        <f t="shared" si="323"/>
        <v>63 Community and civil enforcement occupations</v>
      </c>
      <c r="CA138" s="68">
        <f t="shared" si="313"/>
        <v>1.5097126634237901E-2</v>
      </c>
      <c r="CB138" s="68">
        <f t="shared" si="313"/>
        <v>-4.8278593519902324E-3</v>
      </c>
      <c r="CC138" s="68">
        <f t="shared" si="313"/>
        <v>-2.0522486011867347E-2</v>
      </c>
      <c r="CD138" s="68">
        <f t="shared" si="313"/>
        <v>-2.3408806090895976E-2</v>
      </c>
      <c r="CE138" s="68">
        <f t="shared" si="314"/>
        <v>-4.3931292102763322E-2</v>
      </c>
      <c r="CK138" t="str">
        <f t="shared" si="324"/>
        <v>63 Community and civil enforcement occupations</v>
      </c>
      <c r="CL138" s="68">
        <f t="shared" si="315"/>
        <v>-1.4141343514166609E-2</v>
      </c>
      <c r="CM138" s="68">
        <f t="shared" si="315"/>
        <v>5.8684537818017128E-3</v>
      </c>
      <c r="CN138" s="68">
        <f t="shared" si="315"/>
        <v>-1.9420109925979923E-2</v>
      </c>
      <c r="CO138" s="68">
        <f t="shared" si="315"/>
        <v>-5.1154138621412777E-3</v>
      </c>
      <c r="CP138" s="68">
        <f t="shared" si="316"/>
        <v>-2.4535523788121204E-2</v>
      </c>
    </row>
    <row r="139" spans="1:94" x14ac:dyDescent="0.2">
      <c r="A139" t="str">
        <f t="shared" si="298"/>
        <v>71 Sales occupations</v>
      </c>
      <c r="B139" s="27">
        <f t="shared" si="299"/>
        <v>1.2571884884461579E-2</v>
      </c>
      <c r="C139" s="27">
        <f t="shared" si="299"/>
        <v>-2.7541873012033619E-2</v>
      </c>
      <c r="D139" s="27">
        <f t="shared" si="299"/>
        <v>1.0317435267396632E-2</v>
      </c>
      <c r="E139" s="27">
        <f t="shared" si="299"/>
        <v>1.7622623445718438E-2</v>
      </c>
      <c r="F139" s="27">
        <f t="shared" si="300"/>
        <v>2.7940058713115071E-2</v>
      </c>
      <c r="L139" t="str">
        <f t="shared" si="317"/>
        <v>71 Sales occupations</v>
      </c>
      <c r="M139" s="27">
        <f t="shared" si="301"/>
        <v>0.24546103567501798</v>
      </c>
      <c r="N139" s="27">
        <f t="shared" si="301"/>
        <v>-0.21655989399570286</v>
      </c>
      <c r="O139" s="27">
        <f t="shared" si="301"/>
        <v>0.24228560602421922</v>
      </c>
      <c r="P139" s="27">
        <f t="shared" si="301"/>
        <v>0.48831279649232662</v>
      </c>
      <c r="Q139" s="27">
        <f t="shared" si="302"/>
        <v>0.73059840251654584</v>
      </c>
      <c r="W139" t="str">
        <f t="shared" si="318"/>
        <v>71 Sales occupations</v>
      </c>
      <c r="X139" s="27">
        <f t="shared" si="303"/>
        <v>-0.19371237176159983</v>
      </c>
      <c r="Y139" s="27">
        <f t="shared" si="303"/>
        <v>0.39347590780502539</v>
      </c>
      <c r="Z139" s="27">
        <f t="shared" si="303"/>
        <v>0.77064055732724857</v>
      </c>
      <c r="AA139" s="27">
        <f t="shared" si="303"/>
        <v>2.1168875607279585</v>
      </c>
      <c r="AB139" s="27">
        <f t="shared" si="304"/>
        <v>2.887528118055207</v>
      </c>
      <c r="AH139" t="str">
        <f t="shared" si="319"/>
        <v>71 Sales occupations</v>
      </c>
      <c r="AI139" s="27">
        <f t="shared" si="305"/>
        <v>-9.1226727119488649E-2</v>
      </c>
      <c r="AJ139" s="27">
        <f t="shared" si="305"/>
        <v>0.20591568830353357</v>
      </c>
      <c r="AK139" s="27">
        <f t="shared" si="305"/>
        <v>0.21099585844072855</v>
      </c>
      <c r="AL139" s="27">
        <f t="shared" si="305"/>
        <v>0.83342274807124106</v>
      </c>
      <c r="AM139" s="27">
        <f t="shared" si="306"/>
        <v>1.0444186065119696</v>
      </c>
      <c r="AS139" t="str">
        <f t="shared" si="320"/>
        <v>71 Sales occupations</v>
      </c>
      <c r="AT139" s="27">
        <f t="shared" si="307"/>
        <v>-0.17063273300930382</v>
      </c>
      <c r="AU139" s="27">
        <f t="shared" si="307"/>
        <v>8.6139051264456423E-2</v>
      </c>
      <c r="AV139" s="27">
        <f t="shared" si="307"/>
        <v>8.6034970566267521E-2</v>
      </c>
      <c r="AW139" s="27">
        <f t="shared" si="307"/>
        <v>0.39969469952190173</v>
      </c>
      <c r="AX139" s="27">
        <f t="shared" si="308"/>
        <v>0.48572967008816925</v>
      </c>
      <c r="BD139" t="str">
        <f t="shared" si="321"/>
        <v>71 Sales occupations</v>
      </c>
      <c r="BE139" s="27">
        <f t="shared" si="309"/>
        <v>-0.84447705070900447</v>
      </c>
      <c r="BF139" s="27">
        <f t="shared" si="309"/>
        <v>1.456418325529464</v>
      </c>
      <c r="BG139" s="27">
        <f t="shared" si="309"/>
        <v>0.54808956127376618</v>
      </c>
      <c r="BH139" s="27">
        <f t="shared" si="309"/>
        <v>2.1003079112367029</v>
      </c>
      <c r="BI139" s="27">
        <f t="shared" si="310"/>
        <v>2.6483974725104691</v>
      </c>
      <c r="BO139" t="str">
        <f t="shared" si="322"/>
        <v>71 Sales occupations</v>
      </c>
      <c r="BP139" s="27">
        <f t="shared" si="311"/>
        <v>-1.9902004378705893</v>
      </c>
      <c r="BQ139" s="27">
        <f t="shared" si="311"/>
        <v>0.42205568119424619</v>
      </c>
      <c r="BR139" s="27">
        <f t="shared" si="311"/>
        <v>-0.86694931756431437</v>
      </c>
      <c r="BS139" s="27">
        <f t="shared" si="311"/>
        <v>-2.4247103944989146</v>
      </c>
      <c r="BT139" s="27">
        <f t="shared" si="312"/>
        <v>-3.2916597120632289</v>
      </c>
      <c r="BZ139" t="str">
        <f t="shared" si="323"/>
        <v>71 Sales occupations</v>
      </c>
      <c r="CA139" s="68">
        <f t="shared" si="313"/>
        <v>-1.0738487887219419</v>
      </c>
      <c r="CB139" s="68">
        <f t="shared" si="313"/>
        <v>-0.74890083262633489</v>
      </c>
      <c r="CC139" s="68">
        <f t="shared" si="313"/>
        <v>-0.74146658921121578</v>
      </c>
      <c r="CD139" s="68">
        <f t="shared" si="313"/>
        <v>-3.2274960326714242</v>
      </c>
      <c r="CE139" s="68">
        <f t="shared" si="314"/>
        <v>-3.9689626218826399</v>
      </c>
      <c r="CK139" t="str">
        <f t="shared" si="324"/>
        <v>71 Sales occupations</v>
      </c>
      <c r="CL139" s="68">
        <f t="shared" si="315"/>
        <v>-1.4275397484932935</v>
      </c>
      <c r="CM139" s="68">
        <f t="shared" si="315"/>
        <v>-1.1863422654899445</v>
      </c>
      <c r="CN139" s="68">
        <f t="shared" si="315"/>
        <v>-0.49255210074879474</v>
      </c>
      <c r="CO139" s="68">
        <f t="shared" si="315"/>
        <v>-0.98788735092459667</v>
      </c>
      <c r="CP139" s="68">
        <f t="shared" si="316"/>
        <v>-1.4804394516733914</v>
      </c>
    </row>
    <row r="140" spans="1:94" x14ac:dyDescent="0.2">
      <c r="A140" t="str">
        <f t="shared" si="298"/>
        <v>72 Customer service occupations</v>
      </c>
      <c r="B140" s="27">
        <f t="shared" si="299"/>
        <v>7.0536483512785228E-3</v>
      </c>
      <c r="C140" s="27">
        <f t="shared" si="299"/>
        <v>-2.8245688002970677E-3</v>
      </c>
      <c r="D140" s="27">
        <f t="shared" si="299"/>
        <v>1.2700077285578475E-2</v>
      </c>
      <c r="E140" s="27">
        <f t="shared" si="299"/>
        <v>1.3971391488710246E-2</v>
      </c>
      <c r="F140" s="27">
        <f t="shared" si="300"/>
        <v>2.667146877428872E-2</v>
      </c>
      <c r="L140" t="str">
        <f t="shared" si="317"/>
        <v>72 Customer service occupations</v>
      </c>
      <c r="M140" s="27">
        <f t="shared" si="301"/>
        <v>0.1011697094771396</v>
      </c>
      <c r="N140" s="27">
        <f t="shared" si="301"/>
        <v>-7.9064177581123996E-2</v>
      </c>
      <c r="O140" s="27">
        <f t="shared" si="301"/>
        <v>0.10137033507570065</v>
      </c>
      <c r="P140" s="27">
        <f t="shared" si="301"/>
        <v>0.13004419411864715</v>
      </c>
      <c r="Q140" s="27">
        <f t="shared" si="302"/>
        <v>0.2314145291943478</v>
      </c>
      <c r="W140" t="str">
        <f t="shared" si="318"/>
        <v>72 Customer service occupations</v>
      </c>
      <c r="X140" s="27">
        <f t="shared" si="303"/>
        <v>1.727210952724656E-2</v>
      </c>
      <c r="Y140" s="27">
        <f t="shared" si="303"/>
        <v>0.13812888057937678</v>
      </c>
      <c r="Z140" s="27">
        <f t="shared" si="303"/>
        <v>0.25364991718494156</v>
      </c>
      <c r="AA140" s="27">
        <f t="shared" si="303"/>
        <v>0.51415544129771651</v>
      </c>
      <c r="AB140" s="27">
        <f t="shared" si="304"/>
        <v>0.76780535848265807</v>
      </c>
      <c r="AH140" t="str">
        <f t="shared" si="319"/>
        <v>72 Customer service occupations</v>
      </c>
      <c r="AI140" s="27">
        <f t="shared" si="305"/>
        <v>2.7102476753808336E-2</v>
      </c>
      <c r="AJ140" s="27">
        <f t="shared" si="305"/>
        <v>5.3071259801656778E-2</v>
      </c>
      <c r="AK140" s="27">
        <f t="shared" si="305"/>
        <v>8.5345299552633869E-2</v>
      </c>
      <c r="AL140" s="27">
        <f t="shared" si="305"/>
        <v>0.16516985095565462</v>
      </c>
      <c r="AM140" s="27">
        <f t="shared" si="306"/>
        <v>0.25051515050828849</v>
      </c>
      <c r="AS140" t="str">
        <f t="shared" si="320"/>
        <v>72 Customer service occupations</v>
      </c>
      <c r="AT140" s="27">
        <f t="shared" si="307"/>
        <v>-1.3251969628900184E-2</v>
      </c>
      <c r="AU140" s="27">
        <f t="shared" si="307"/>
        <v>4.7163370273987149E-2</v>
      </c>
      <c r="AV140" s="27">
        <f t="shared" si="307"/>
        <v>9.6972629584274439E-2</v>
      </c>
      <c r="AW140" s="27">
        <f t="shared" si="307"/>
        <v>0.11430977140316856</v>
      </c>
      <c r="AX140" s="27">
        <f t="shared" si="308"/>
        <v>0.211282400987443</v>
      </c>
      <c r="BD140" t="str">
        <f t="shared" si="321"/>
        <v>72 Customer service occupations</v>
      </c>
      <c r="BE140" s="27">
        <f t="shared" si="309"/>
        <v>3.0922057834575689E-2</v>
      </c>
      <c r="BF140" s="27">
        <f t="shared" si="309"/>
        <v>0.31162263265591639</v>
      </c>
      <c r="BG140" s="27">
        <f t="shared" si="309"/>
        <v>0.19054424645891377</v>
      </c>
      <c r="BH140" s="27">
        <f t="shared" si="309"/>
        <v>0.41196913626027065</v>
      </c>
      <c r="BI140" s="27">
        <f t="shared" si="310"/>
        <v>0.60251338271918442</v>
      </c>
      <c r="BO140" t="str">
        <f t="shared" si="322"/>
        <v>72 Customer service occupations</v>
      </c>
      <c r="BP140" s="27">
        <f t="shared" si="311"/>
        <v>3.9743952896134083E-3</v>
      </c>
      <c r="BQ140" s="27">
        <f t="shared" si="311"/>
        <v>0.11376956459408705</v>
      </c>
      <c r="BR140" s="27">
        <f t="shared" si="311"/>
        <v>5.3747108051343861E-2</v>
      </c>
      <c r="BS140" s="27">
        <f t="shared" si="311"/>
        <v>-7.0696786226253305E-2</v>
      </c>
      <c r="BT140" s="27">
        <f t="shared" si="312"/>
        <v>-1.6949678174909444E-2</v>
      </c>
      <c r="BZ140" t="str">
        <f t="shared" si="323"/>
        <v>72 Customer service occupations</v>
      </c>
      <c r="CA140" s="68">
        <f t="shared" si="313"/>
        <v>3.7635723713465019E-3</v>
      </c>
      <c r="CB140" s="68">
        <f t="shared" si="313"/>
        <v>-0.11180074205815249</v>
      </c>
      <c r="CC140" s="68">
        <f t="shared" si="313"/>
        <v>1.5350964460556837E-2</v>
      </c>
      <c r="CD140" s="68">
        <f t="shared" si="313"/>
        <v>-5.4758777302630346E-2</v>
      </c>
      <c r="CE140" s="68">
        <f t="shared" si="314"/>
        <v>-3.9407812842073509E-2</v>
      </c>
      <c r="CK140" t="str">
        <f t="shared" si="324"/>
        <v>72 Customer service occupations</v>
      </c>
      <c r="CL140" s="68">
        <f t="shared" si="315"/>
        <v>4.0639616557872849E-2</v>
      </c>
      <c r="CM140" s="68">
        <f t="shared" si="315"/>
        <v>-0.10336269972055812</v>
      </c>
      <c r="CN140" s="68">
        <f t="shared" si="315"/>
        <v>8.930829080412267E-2</v>
      </c>
      <c r="CO140" s="68">
        <f t="shared" si="315"/>
        <v>2.0937027897374061E-2</v>
      </c>
      <c r="CP140" s="68">
        <f t="shared" si="316"/>
        <v>0.11024531870149673</v>
      </c>
    </row>
    <row r="141" spans="1:94" x14ac:dyDescent="0.2">
      <c r="A141" t="str">
        <f t="shared" si="298"/>
        <v>81 Process, plant and machine operatives</v>
      </c>
      <c r="B141" s="27">
        <f t="shared" si="299"/>
        <v>1.4893304242668111E-2</v>
      </c>
      <c r="C141" s="27">
        <f t="shared" si="299"/>
        <v>-9.9955098215907118E-3</v>
      </c>
      <c r="D141" s="27">
        <f t="shared" si="299"/>
        <v>1.1491114139842426E-2</v>
      </c>
      <c r="E141" s="27">
        <f t="shared" si="299"/>
        <v>1.7864247998299831E-2</v>
      </c>
      <c r="F141" s="27">
        <f t="shared" si="300"/>
        <v>2.9355362138142257E-2</v>
      </c>
      <c r="L141" t="str">
        <f t="shared" si="317"/>
        <v>81 Process, plant and machine operatives</v>
      </c>
      <c r="M141" s="27">
        <f t="shared" si="301"/>
        <v>6.5846476664681436E-2</v>
      </c>
      <c r="N141" s="27">
        <f t="shared" si="301"/>
        <v>-6.2196297836064174E-2</v>
      </c>
      <c r="O141" s="27">
        <f t="shared" si="301"/>
        <v>7.0283113277716219E-2</v>
      </c>
      <c r="P141" s="27">
        <f t="shared" si="301"/>
        <v>0.10163981228705768</v>
      </c>
      <c r="Q141" s="27">
        <f t="shared" si="302"/>
        <v>0.1719229255647739</v>
      </c>
      <c r="W141" t="str">
        <f t="shared" si="318"/>
        <v>81 Process, plant and machine operatives</v>
      </c>
      <c r="X141" s="27">
        <f t="shared" si="303"/>
        <v>-7.600711998254045E-2</v>
      </c>
      <c r="Y141" s="27">
        <f t="shared" si="303"/>
        <v>-4.8457518910638653E-2</v>
      </c>
      <c r="Z141" s="27">
        <f t="shared" si="303"/>
        <v>0.18110423332203923</v>
      </c>
      <c r="AA141" s="27">
        <f t="shared" si="303"/>
        <v>0.30667790552559571</v>
      </c>
      <c r="AB141" s="27">
        <f t="shared" si="304"/>
        <v>0.48778213884763494</v>
      </c>
      <c r="AH141" t="str">
        <f t="shared" si="319"/>
        <v>81 Process, plant and machine operatives</v>
      </c>
      <c r="AI141" s="27">
        <f t="shared" si="305"/>
        <v>-2.8212854198247483E-2</v>
      </c>
      <c r="AJ141" s="27">
        <f t="shared" si="305"/>
        <v>-1.5233387951881505E-2</v>
      </c>
      <c r="AK141" s="27">
        <f t="shared" si="305"/>
        <v>8.4232083290040394E-2</v>
      </c>
      <c r="AL141" s="27">
        <f t="shared" si="305"/>
        <v>9.283996445659437E-2</v>
      </c>
      <c r="AM141" s="27">
        <f t="shared" si="306"/>
        <v>0.17707204774663476</v>
      </c>
      <c r="AS141" t="str">
        <f t="shared" si="320"/>
        <v>81 Process, plant and machine operatives</v>
      </c>
      <c r="AT141" s="27">
        <f t="shared" si="307"/>
        <v>-0.1357008373225389</v>
      </c>
      <c r="AU141" s="27">
        <f t="shared" si="307"/>
        <v>-4.0048008051490502E-2</v>
      </c>
      <c r="AV141" s="27">
        <f t="shared" si="307"/>
        <v>8.2345492014009036E-2</v>
      </c>
      <c r="AW141" s="27">
        <f t="shared" si="307"/>
        <v>3.1210285504905344E-2</v>
      </c>
      <c r="AX141" s="27">
        <f t="shared" si="308"/>
        <v>0.11355577751891438</v>
      </c>
      <c r="BD141" t="str">
        <f t="shared" si="321"/>
        <v>81 Process, plant and machine operatives</v>
      </c>
      <c r="BE141" s="27">
        <f t="shared" si="309"/>
        <v>-0.72179494566976654</v>
      </c>
      <c r="BF141" s="27">
        <f t="shared" si="309"/>
        <v>0.46994726856399005</v>
      </c>
      <c r="BG141" s="27">
        <f t="shared" si="309"/>
        <v>2.2014210484564423E-2</v>
      </c>
      <c r="BH141" s="27">
        <f t="shared" si="309"/>
        <v>0.24207531193080367</v>
      </c>
      <c r="BI141" s="27">
        <f t="shared" si="310"/>
        <v>0.26408952241536809</v>
      </c>
      <c r="BO141" t="str">
        <f t="shared" si="322"/>
        <v>81 Process, plant and machine operatives</v>
      </c>
      <c r="BP141" s="27">
        <f t="shared" si="311"/>
        <v>-0.52303851032214244</v>
      </c>
      <c r="BQ141" s="27">
        <f t="shared" si="311"/>
        <v>-0.59537503149679782</v>
      </c>
      <c r="BR141" s="27">
        <f t="shared" si="311"/>
        <v>0.57668864242034079</v>
      </c>
      <c r="BS141" s="27">
        <f t="shared" si="311"/>
        <v>-0.34757200218019602</v>
      </c>
      <c r="BT141" s="27">
        <f t="shared" si="312"/>
        <v>0.22911664024014478</v>
      </c>
      <c r="BZ141" t="str">
        <f t="shared" si="323"/>
        <v>81 Process, plant and machine operatives</v>
      </c>
      <c r="CA141" s="68">
        <f t="shared" si="313"/>
        <v>0.50357798305970469</v>
      </c>
      <c r="CB141" s="68">
        <f t="shared" si="313"/>
        <v>-1.5209101269940373</v>
      </c>
      <c r="CC141" s="68">
        <f t="shared" si="313"/>
        <v>-0.13127241881809892</v>
      </c>
      <c r="CD141" s="68">
        <f t="shared" si="313"/>
        <v>-1.6959755501011182</v>
      </c>
      <c r="CE141" s="68">
        <f t="shared" si="314"/>
        <v>-1.8272479689192171</v>
      </c>
      <c r="CK141" t="str">
        <f t="shared" si="324"/>
        <v>81 Process, plant and machine operatives</v>
      </c>
      <c r="CL141" s="68">
        <f t="shared" si="315"/>
        <v>-0.69062919054267713</v>
      </c>
      <c r="CM141" s="68">
        <f t="shared" si="315"/>
        <v>-0.53560733843810238</v>
      </c>
      <c r="CN141" s="68">
        <f t="shared" si="315"/>
        <v>-0.75421120914988238</v>
      </c>
      <c r="CO141" s="68">
        <f t="shared" si="315"/>
        <v>-0.43421563791915185</v>
      </c>
      <c r="CP141" s="68">
        <f t="shared" si="316"/>
        <v>-1.1884268470690342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2.0587198921973963E-2</v>
      </c>
      <c r="C142" s="27">
        <f t="shared" si="299"/>
        <v>-1.0032556251108375E-2</v>
      </c>
      <c r="D142" s="27">
        <f t="shared" si="299"/>
        <v>1.260371166688358E-2</v>
      </c>
      <c r="E142" s="27">
        <f t="shared" si="299"/>
        <v>2.5445039429127583E-2</v>
      </c>
      <c r="F142" s="27">
        <f t="shared" si="300"/>
        <v>3.8048751096011163E-2</v>
      </c>
      <c r="L142" t="str">
        <f t="shared" si="317"/>
        <v>82 Transport and mobile machine drivers and operatives</v>
      </c>
      <c r="M142" s="27">
        <f t="shared" si="301"/>
        <v>0.10405177124400969</v>
      </c>
      <c r="N142" s="27">
        <f t="shared" si="301"/>
        <v>-4.9456027945194492E-2</v>
      </c>
      <c r="O142" s="27">
        <f t="shared" si="301"/>
        <v>5.9313528621024764E-2</v>
      </c>
      <c r="P142" s="27">
        <f t="shared" si="301"/>
        <v>0.14384539462765605</v>
      </c>
      <c r="Q142" s="27">
        <f t="shared" si="302"/>
        <v>0.20315892324868082</v>
      </c>
      <c r="W142" t="str">
        <f t="shared" si="318"/>
        <v>82 Transport and mobile machine drivers and operatives</v>
      </c>
      <c r="X142" s="27">
        <f t="shared" si="303"/>
        <v>9.8710132672714557E-2</v>
      </c>
      <c r="Y142" s="27">
        <f t="shared" si="303"/>
        <v>-1.1605741733260899E-2</v>
      </c>
      <c r="Z142" s="27">
        <f t="shared" si="303"/>
        <v>0.13289608117544904</v>
      </c>
      <c r="AA142" s="27">
        <f t="shared" si="303"/>
        <v>0.2554668829899216</v>
      </c>
      <c r="AB142" s="27">
        <f t="shared" si="304"/>
        <v>0.38836296416537064</v>
      </c>
      <c r="AH142" t="str">
        <f t="shared" si="319"/>
        <v>82 Transport and mobile machine drivers and operatives</v>
      </c>
      <c r="AI142" s="27">
        <f t="shared" si="305"/>
        <v>7.0275763147004122E-3</v>
      </c>
      <c r="AJ142" s="27">
        <f t="shared" si="305"/>
        <v>8.5879017082502451E-3</v>
      </c>
      <c r="AK142" s="27">
        <f t="shared" si="305"/>
        <v>3.8116115704689035E-2</v>
      </c>
      <c r="AL142" s="27">
        <f t="shared" si="305"/>
        <v>3.0902491054928594E-2</v>
      </c>
      <c r="AM142" s="27">
        <f t="shared" si="306"/>
        <v>6.9018606759617629E-2</v>
      </c>
      <c r="AS142" t="str">
        <f t="shared" si="320"/>
        <v>82 Transport and mobile machine drivers and operatives</v>
      </c>
      <c r="AT142" s="27">
        <f t="shared" si="307"/>
        <v>2.0070272001943779E-2</v>
      </c>
      <c r="AU142" s="27">
        <f t="shared" si="307"/>
        <v>5.8302412336586062E-4</v>
      </c>
      <c r="AV142" s="27">
        <f t="shared" si="307"/>
        <v>6.0259176389970692E-2</v>
      </c>
      <c r="AW142" s="27">
        <f t="shared" si="307"/>
        <v>3.6447718254788986E-2</v>
      </c>
      <c r="AX142" s="27">
        <f t="shared" si="308"/>
        <v>9.6706894644759678E-2</v>
      </c>
      <c r="BD142" t="str">
        <f t="shared" si="321"/>
        <v>82 Transport and mobile machine drivers and operatives</v>
      </c>
      <c r="BE142" s="27">
        <f t="shared" si="309"/>
        <v>0.24681952629379644</v>
      </c>
      <c r="BF142" s="27">
        <f t="shared" si="309"/>
        <v>0.7197862989775663</v>
      </c>
      <c r="BG142" s="27">
        <f t="shared" si="309"/>
        <v>-0.5809531254296223</v>
      </c>
      <c r="BH142" s="27">
        <f t="shared" si="309"/>
        <v>5.2880137990150899E-2</v>
      </c>
      <c r="BI142" s="27">
        <f t="shared" si="310"/>
        <v>-0.5280729874394714</v>
      </c>
      <c r="BO142" t="str">
        <f t="shared" si="322"/>
        <v>82 Transport and mobile machine drivers and operatives</v>
      </c>
      <c r="BP142" s="27">
        <f t="shared" si="311"/>
        <v>0.78012058024658781</v>
      </c>
      <c r="BQ142" s="27">
        <f t="shared" si="311"/>
        <v>-0.43322688394564324</v>
      </c>
      <c r="BR142" s="27">
        <f t="shared" si="311"/>
        <v>0.29253693109266798</v>
      </c>
      <c r="BS142" s="27">
        <f t="shared" si="311"/>
        <v>0.30558535066027126</v>
      </c>
      <c r="BT142" s="27">
        <f t="shared" si="312"/>
        <v>0.59812228175293924</v>
      </c>
      <c r="BZ142" t="str">
        <f t="shared" si="323"/>
        <v>82 Transport and mobile machine drivers and operatives</v>
      </c>
      <c r="CA142" s="68">
        <f t="shared" si="313"/>
        <v>2.1888206092239972</v>
      </c>
      <c r="CB142" s="68">
        <f t="shared" si="313"/>
        <v>-2.247144253306669</v>
      </c>
      <c r="CC142" s="68">
        <f t="shared" si="313"/>
        <v>-0.12582355380477406</v>
      </c>
      <c r="CD142" s="68">
        <f t="shared" si="313"/>
        <v>-1.3038212781853931</v>
      </c>
      <c r="CE142" s="68">
        <f t="shared" si="314"/>
        <v>-1.4296448319901671</v>
      </c>
      <c r="CK142" t="str">
        <f t="shared" si="324"/>
        <v>82 Transport and mobile machine drivers and operatives</v>
      </c>
      <c r="CL142" s="68">
        <f t="shared" si="315"/>
        <v>8.8399628370619876E-2</v>
      </c>
      <c r="CM142" s="68">
        <f t="shared" si="315"/>
        <v>-0.20763232850410263</v>
      </c>
      <c r="CN142" s="68">
        <f t="shared" si="315"/>
        <v>-0.60848723708488772</v>
      </c>
      <c r="CO142" s="68">
        <f t="shared" si="315"/>
        <v>-0.84511512397528488</v>
      </c>
      <c r="CP142" s="68">
        <f t="shared" si="316"/>
        <v>-1.4536023610601725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3.4928844238330057E-5</v>
      </c>
      <c r="C143" s="27">
        <f t="shared" si="299"/>
        <v>-6.3945245645485437E-5</v>
      </c>
      <c r="D143" s="27">
        <f t="shared" si="299"/>
        <v>1.0882488854679713E-3</v>
      </c>
      <c r="E143" s="27">
        <f t="shared" si="299"/>
        <v>7.0416430116131698E-4</v>
      </c>
      <c r="F143" s="27">
        <f t="shared" si="300"/>
        <v>1.7924131866292883E-3</v>
      </c>
      <c r="L143" t="str">
        <f t="shared" si="317"/>
        <v>91 Elementary trades and related occupations</v>
      </c>
      <c r="M143" s="27">
        <f t="shared" si="301"/>
        <v>3.290421888315808E-2</v>
      </c>
      <c r="N143" s="27">
        <f t="shared" si="301"/>
        <v>-4.100486790906234E-2</v>
      </c>
      <c r="O143" s="27">
        <f t="shared" si="301"/>
        <v>5.8882408564252586E-2</v>
      </c>
      <c r="P143" s="27">
        <f t="shared" si="301"/>
        <v>8.0078788063783407E-2</v>
      </c>
      <c r="Q143" s="27">
        <f t="shared" si="302"/>
        <v>0.13896119662803599</v>
      </c>
      <c r="W143" t="str">
        <f t="shared" si="318"/>
        <v>91 Elementary trades and related occupations</v>
      </c>
      <c r="X143" s="27">
        <f t="shared" si="303"/>
        <v>-5.6871897255353687E-2</v>
      </c>
      <c r="Y143" s="27">
        <f t="shared" si="303"/>
        <v>-2.3152021947360185E-2</v>
      </c>
      <c r="Z143" s="27">
        <f t="shared" si="303"/>
        <v>0.33811661593599107</v>
      </c>
      <c r="AA143" s="27">
        <f t="shared" si="303"/>
        <v>0.28861765986455568</v>
      </c>
      <c r="AB143" s="27">
        <f t="shared" si="304"/>
        <v>0.62673427580054675</v>
      </c>
      <c r="AH143" t="str">
        <f t="shared" si="319"/>
        <v>91 Elementary trades and related occupations</v>
      </c>
      <c r="AI143" s="27">
        <f t="shared" si="305"/>
        <v>-1.7377652353654516E-2</v>
      </c>
      <c r="AJ143" s="27">
        <f t="shared" si="305"/>
        <v>-3.1427588891398184E-2</v>
      </c>
      <c r="AK143" s="27">
        <f t="shared" si="305"/>
        <v>0.29910196183203253</v>
      </c>
      <c r="AL143" s="27">
        <f t="shared" si="305"/>
        <v>0.35262983967949302</v>
      </c>
      <c r="AM143" s="27">
        <f t="shared" si="306"/>
        <v>0.65173180151152554</v>
      </c>
      <c r="AS143" t="str">
        <f t="shared" si="320"/>
        <v>91 Elementary trades and related occupations</v>
      </c>
      <c r="AT143" s="27">
        <f t="shared" si="307"/>
        <v>-5.0040912622945521E-2</v>
      </c>
      <c r="AU143" s="27">
        <f t="shared" si="307"/>
        <v>-7.6852194897848169E-3</v>
      </c>
      <c r="AV143" s="27">
        <f t="shared" si="307"/>
        <v>0.22103394746881419</v>
      </c>
      <c r="AW143" s="27">
        <f t="shared" si="307"/>
        <v>0.18330590993927709</v>
      </c>
      <c r="AX143" s="27">
        <f t="shared" si="308"/>
        <v>0.40433985740809131</v>
      </c>
      <c r="BD143" t="str">
        <f t="shared" si="321"/>
        <v>91 Elementary trades and related occupations</v>
      </c>
      <c r="BE143" s="27">
        <f t="shared" si="309"/>
        <v>-0.32081742375762734</v>
      </c>
      <c r="BF143" s="27">
        <f t="shared" si="309"/>
        <v>0.12992539371082445</v>
      </c>
      <c r="BG143" s="27">
        <f t="shared" si="309"/>
        <v>0.65382547371392197</v>
      </c>
      <c r="BH143" s="27">
        <f t="shared" si="309"/>
        <v>0.54177400816833243</v>
      </c>
      <c r="BI143" s="27">
        <f t="shared" si="310"/>
        <v>1.1955994818822544</v>
      </c>
      <c r="BO143" t="str">
        <f t="shared" si="322"/>
        <v>91 Elementary trades and related occupations</v>
      </c>
      <c r="BP143" s="27">
        <f t="shared" si="311"/>
        <v>-0.49781598978175889</v>
      </c>
      <c r="BQ143" s="27">
        <f t="shared" si="311"/>
        <v>-5.7158729240182726E-2</v>
      </c>
      <c r="BR143" s="27">
        <f t="shared" si="311"/>
        <v>1.3541532436818158</v>
      </c>
      <c r="BS143" s="27">
        <f t="shared" si="311"/>
        <v>0.6064850479447812</v>
      </c>
      <c r="BT143" s="27">
        <f t="shared" si="312"/>
        <v>1.960638291626597</v>
      </c>
      <c r="BZ143" t="str">
        <f t="shared" si="323"/>
        <v>91 Elementary trades and related occupations</v>
      </c>
      <c r="CA143" s="68">
        <f t="shared" si="313"/>
        <v>9.5593060348920122E-2</v>
      </c>
      <c r="CB143" s="68">
        <f t="shared" si="313"/>
        <v>-0.68779398946027559</v>
      </c>
      <c r="CC143" s="68">
        <f t="shared" si="313"/>
        <v>1.2695191581892789</v>
      </c>
      <c r="CD143" s="68">
        <f t="shared" si="313"/>
        <v>-0.49156257972669026</v>
      </c>
      <c r="CE143" s="68">
        <f t="shared" si="314"/>
        <v>0.77795657846258859</v>
      </c>
      <c r="CK143" t="str">
        <f t="shared" si="324"/>
        <v>91 Elementary trades and related occupations</v>
      </c>
      <c r="CL143" s="68">
        <f t="shared" si="315"/>
        <v>-0.26865797019443693</v>
      </c>
      <c r="CM143" s="68">
        <f t="shared" si="315"/>
        <v>-0.24933490277070403</v>
      </c>
      <c r="CN143" s="68">
        <f t="shared" si="315"/>
        <v>0.42877311576094368</v>
      </c>
      <c r="CO143" s="68">
        <f t="shared" si="315"/>
        <v>-0.25804584142112219</v>
      </c>
      <c r="CP143" s="68">
        <f t="shared" si="316"/>
        <v>0.17072727433982149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1.446278793826471E-2</v>
      </c>
      <c r="C144" s="27">
        <f t="shared" si="299"/>
        <v>-7.6265025435919565E-3</v>
      </c>
      <c r="D144" s="27">
        <f t="shared" si="299"/>
        <v>3.6936842197006839E-3</v>
      </c>
      <c r="E144" s="27">
        <f t="shared" si="299"/>
        <v>1.1700497253286424E-2</v>
      </c>
      <c r="F144" s="27">
        <f t="shared" si="300"/>
        <v>1.5394181472987108E-2</v>
      </c>
      <c r="L144" t="str">
        <f t="shared" ref="L144" si="325">A144</f>
        <v>92 Elementary administration and service occupations</v>
      </c>
      <c r="M144" s="27">
        <f t="shared" si="301"/>
        <v>0.32068366112736402</v>
      </c>
      <c r="N144" s="27">
        <f t="shared" si="301"/>
        <v>-0.1375036737255636</v>
      </c>
      <c r="O144" s="27">
        <f t="shared" si="301"/>
        <v>0.19444564111813034</v>
      </c>
      <c r="P144" s="27">
        <f t="shared" si="301"/>
        <v>0.46029730080458076</v>
      </c>
      <c r="Q144" s="27">
        <f t="shared" si="302"/>
        <v>0.6547429419227111</v>
      </c>
      <c r="W144" t="str">
        <f t="shared" ref="W144" si="326">A144</f>
        <v>92 Elementary administration and service occupations</v>
      </c>
      <c r="X144" s="27">
        <f t="shared" si="303"/>
        <v>1.009526022261209E-2</v>
      </c>
      <c r="Y144" s="27">
        <f t="shared" si="303"/>
        <v>0.20476947090789377</v>
      </c>
      <c r="Z144" s="27">
        <f t="shared" si="303"/>
        <v>0.25981837364003235</v>
      </c>
      <c r="AA144" s="27">
        <f t="shared" si="303"/>
        <v>0.97077493971034201</v>
      </c>
      <c r="AB144" s="27">
        <f t="shared" si="304"/>
        <v>1.2305933133503744</v>
      </c>
      <c r="AH144" t="str">
        <f t="shared" ref="AH144" si="327">L144</f>
        <v>92 Elementary administration and service occupations</v>
      </c>
      <c r="AI144" s="27">
        <f t="shared" si="305"/>
        <v>6.2792009554212269E-2</v>
      </c>
      <c r="AJ144" s="27">
        <f t="shared" si="305"/>
        <v>0.13994995060319471</v>
      </c>
      <c r="AK144" s="27">
        <f t="shared" si="305"/>
        <v>7.8586823768443059E-2</v>
      </c>
      <c r="AL144" s="27">
        <f t="shared" si="305"/>
        <v>0.51903052600625754</v>
      </c>
      <c r="AM144" s="27">
        <f t="shared" si="306"/>
        <v>0.5976173497747006</v>
      </c>
      <c r="AS144" t="str">
        <f t="shared" ref="AS144" si="328">W144</f>
        <v>92 Elementary administration and service occupations</v>
      </c>
      <c r="AT144" s="27">
        <f t="shared" si="307"/>
        <v>-2.1233948175251927E-2</v>
      </c>
      <c r="AU144" s="27">
        <f t="shared" si="307"/>
        <v>6.2652059266557147E-2</v>
      </c>
      <c r="AV144" s="27">
        <f t="shared" si="307"/>
        <v>1.7747088308328829E-2</v>
      </c>
      <c r="AW144" s="27">
        <f t="shared" si="307"/>
        <v>0.37416011137216554</v>
      </c>
      <c r="AX144" s="27">
        <f t="shared" si="308"/>
        <v>0.39190719968049437</v>
      </c>
      <c r="BD144" t="str">
        <f t="shared" ref="BD144" si="329">AH144</f>
        <v>92 Elementary administration and service occupations</v>
      </c>
      <c r="BE144" s="27">
        <f t="shared" si="309"/>
        <v>-1.2481640128340015</v>
      </c>
      <c r="BF144" s="27">
        <f t="shared" si="309"/>
        <v>1.1479257508630525</v>
      </c>
      <c r="BG144" s="27">
        <f t="shared" si="309"/>
        <v>-1.8005213954841404</v>
      </c>
      <c r="BH144" s="27">
        <f t="shared" si="309"/>
        <v>-0.20967787329582332</v>
      </c>
      <c r="BI144" s="27">
        <f t="shared" si="310"/>
        <v>-2.0101992687799637</v>
      </c>
      <c r="BO144" t="str">
        <f t="shared" ref="BO144" si="330">AS144</f>
        <v>92 Elementary administration and service occupations</v>
      </c>
      <c r="BP144" s="27">
        <f t="shared" si="311"/>
        <v>-0.62358079840681313</v>
      </c>
      <c r="BQ144" s="27">
        <f t="shared" si="311"/>
        <v>6.9497674894526185E-2</v>
      </c>
      <c r="BR144" s="27">
        <f t="shared" si="311"/>
        <v>-1.3967971508011168</v>
      </c>
      <c r="BS144" s="27">
        <f t="shared" si="311"/>
        <v>-0.58882347760390275</v>
      </c>
      <c r="BT144" s="27">
        <f t="shared" si="312"/>
        <v>-1.9856206284050195</v>
      </c>
      <c r="BZ144" t="str">
        <f t="shared" ref="BZ144" si="331">BD144</f>
        <v>92 Elementary administration and service occupations</v>
      </c>
      <c r="CA144" s="68">
        <f t="shared" si="313"/>
        <v>1.0249174257385896</v>
      </c>
      <c r="CB144" s="68">
        <f t="shared" si="313"/>
        <v>-2.6028046478659626</v>
      </c>
      <c r="CC144" s="68">
        <f t="shared" si="313"/>
        <v>-1.0610592713375215</v>
      </c>
      <c r="CD144" s="68">
        <f t="shared" si="313"/>
        <v>-2.8551570588581932</v>
      </c>
      <c r="CE144" s="68">
        <f t="shared" si="314"/>
        <v>-3.9162163301957147</v>
      </c>
      <c r="CK144" t="str">
        <f t="shared" ref="CK144" si="332">BO144</f>
        <v>92 Elementary administration and service occupations</v>
      </c>
      <c r="CL144" s="68">
        <f t="shared" si="315"/>
        <v>-2.4328043694062513</v>
      </c>
      <c r="CM144" s="68">
        <f t="shared" si="315"/>
        <v>-1.6136758034751395</v>
      </c>
      <c r="CN144" s="68">
        <f t="shared" si="315"/>
        <v>-1.3109954156260932</v>
      </c>
      <c r="CO144" s="68">
        <f t="shared" si="315"/>
        <v>-0.97973216395102103</v>
      </c>
      <c r="CP144" s="68">
        <f t="shared" si="316"/>
        <v>-2.2907275795771143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1.6168786837433302</v>
      </c>
      <c r="C146" s="29">
        <f>D35-C35</f>
        <v>-0.7916029122250281</v>
      </c>
      <c r="D146" s="29">
        <f>E35-D35</f>
        <v>1.4135496510837617</v>
      </c>
      <c r="E146" s="29">
        <f>F35-E35</f>
        <v>1.8785534111939732</v>
      </c>
      <c r="F146" s="29">
        <f t="shared" ref="F146" si="334">F35-D35</f>
        <v>3.292103062277735</v>
      </c>
      <c r="L146" s="24" t="str">
        <f t="shared" ref="L146" si="335">L35</f>
        <v>All occupations</v>
      </c>
      <c r="M146" s="29">
        <f>N35-M35</f>
        <v>11.177257662922862</v>
      </c>
      <c r="N146" s="29">
        <f t="shared" ref="N146" si="336">O35-N35</f>
        <v>-5.3270698917545758</v>
      </c>
      <c r="O146" s="29">
        <f>P35-O35</f>
        <v>7.6219532626803641</v>
      </c>
      <c r="P146" s="29">
        <f>Q35-P35</f>
        <v>10.264144664416172</v>
      </c>
      <c r="Q146" s="29">
        <f>Q35-O35</f>
        <v>17.886097927096536</v>
      </c>
      <c r="W146" s="24" t="str">
        <f t="shared" ref="W146" si="337">W35</f>
        <v>All occupations</v>
      </c>
      <c r="X146" s="29">
        <f>Y35-X35</f>
        <v>-2.5129255019187156</v>
      </c>
      <c r="Y146" s="29">
        <f t="shared" ref="Y146" si="338">Z35-Y35</f>
        <v>7.5953455710685205</v>
      </c>
      <c r="Z146" s="29">
        <f>AA35-Z35</f>
        <v>9.4221336960490163</v>
      </c>
      <c r="AA146" s="29">
        <f>AB35-AA35</f>
        <v>20.856990871839315</v>
      </c>
      <c r="AB146" s="29">
        <f>AB35-Z35</f>
        <v>30.279124567888331</v>
      </c>
      <c r="AH146" s="24" t="str">
        <f t="shared" ref="AH146" si="339">AH35</f>
        <v>All occupations</v>
      </c>
      <c r="AI146" s="29">
        <f>AJ35-AI35</f>
        <v>-3.5977746856063106</v>
      </c>
      <c r="AJ146" s="29">
        <f t="shared" ref="AJ146" si="340">AK35-AJ35</f>
        <v>2.1251378621337942</v>
      </c>
      <c r="AK146" s="29">
        <f>AL35-AK35</f>
        <v>-0.60482382682892322</v>
      </c>
      <c r="AL146" s="29">
        <f>AM35-AL35</f>
        <v>2.604764831859832</v>
      </c>
      <c r="AM146" s="29">
        <f>AM35-AK35</f>
        <v>1.9999410050309088</v>
      </c>
      <c r="AS146" s="24" t="str">
        <f t="shared" ref="AS146" si="341">AS35</f>
        <v>All occupations</v>
      </c>
      <c r="AT146" s="29">
        <f>AU35-AT35</f>
        <v>-1.6416199004062726</v>
      </c>
      <c r="AU146" s="29">
        <f t="shared" ref="AU146" si="342">AV35-AU35</f>
        <v>1.371734891616164</v>
      </c>
      <c r="AV146" s="29">
        <f>AW35-AV35</f>
        <v>1.3239726160696996</v>
      </c>
      <c r="AW146" s="29">
        <f>AX35-AW35</f>
        <v>3.4618611410005826</v>
      </c>
      <c r="AX146" s="29">
        <f>AX35-AV35</f>
        <v>4.7858337570702822</v>
      </c>
      <c r="BD146" s="24" t="str">
        <f t="shared" ref="BD146" si="343">BD35</f>
        <v>All occupations</v>
      </c>
      <c r="BE146" s="29">
        <f>BF35-BE35</f>
        <v>-3.8428226961386258</v>
      </c>
      <c r="BF146" s="29">
        <f t="shared" ref="BF146" si="344">BG35-BF35</f>
        <v>12.68470960654102</v>
      </c>
      <c r="BG146" s="29">
        <f>BH35-BG35</f>
        <v>-4.714016754137603</v>
      </c>
      <c r="BH146" s="29">
        <f>BI35-BH35</f>
        <v>4.730025664348787</v>
      </c>
      <c r="BI146" s="29">
        <f>BI35-BG35</f>
        <v>1.6008910211184002E-2</v>
      </c>
      <c r="BO146" s="24" t="str">
        <f t="shared" ref="BO146" si="345">BO35</f>
        <v>All occupations</v>
      </c>
      <c r="BP146" s="29">
        <f>BQ35-BP35</f>
        <v>-5.9587059281998336</v>
      </c>
      <c r="BQ146" s="29">
        <f t="shared" ref="BQ146" si="346">BR35-BQ35</f>
        <v>-1.3412544668297244</v>
      </c>
      <c r="BR146" s="29">
        <f>BS35-BR35</f>
        <v>-4.1394652144235664</v>
      </c>
      <c r="BS146" s="29">
        <f>BT35-BS35</f>
        <v>-10.409626925914509</v>
      </c>
      <c r="BT146" s="29">
        <f>BT35-BR35</f>
        <v>-14.549092140338075</v>
      </c>
      <c r="BZ146" s="24" t="str">
        <f t="shared" ref="BZ146" si="347">BZ35</f>
        <v>All occupations</v>
      </c>
      <c r="CA146" s="70">
        <f>CB35-CA35</f>
        <v>4.3962084558275691</v>
      </c>
      <c r="CB146" s="70">
        <f t="shared" ref="CB146" si="348">CC35-CB35</f>
        <v>-14.89360732479679</v>
      </c>
      <c r="CC146" s="70">
        <f>CD35-CC35</f>
        <v>-3.215365160400431</v>
      </c>
      <c r="CD146" s="70">
        <f>CE35-CD35</f>
        <v>-18.663276434879421</v>
      </c>
      <c r="CE146" s="70">
        <f>CE35-CC35</f>
        <v>-21.878641595279852</v>
      </c>
      <c r="CK146" s="24" t="str">
        <f t="shared" ref="CK146" si="349">CK35</f>
        <v>All occupations</v>
      </c>
      <c r="CL146" s="70">
        <f>CM35-CL35</f>
        <v>-5.7724960902244185</v>
      </c>
      <c r="CM146" s="70">
        <f t="shared" ref="CM146" si="350">CN35-CM35</f>
        <v>-6.0723933357529418</v>
      </c>
      <c r="CN146" s="70">
        <f>CO35-CN35</f>
        <v>-3.2829382700925578</v>
      </c>
      <c r="CO146" s="70">
        <f>CP35-CO35</f>
        <v>-4.696437223864498</v>
      </c>
      <c r="CP146" s="70">
        <f>CP35-CN35</f>
        <v>-7.9793754939570558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North East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0.25647138941552117</v>
      </c>
      <c r="C8" s="69">
        <f>'Basic T2'!O8</f>
        <v>2.5766301361017367</v>
      </c>
      <c r="D8" s="69">
        <f>'Basic T2'!Z8</f>
        <v>6.3931782441860072</v>
      </c>
      <c r="E8" s="69">
        <f>'Basic T2'!AK8</f>
        <v>1.5451992701779873</v>
      </c>
      <c r="F8" s="69">
        <f>'Basic T2'!AV8</f>
        <v>1.7453801965572175</v>
      </c>
      <c r="G8" s="69">
        <f>'Basic T2'!BG8</f>
        <v>6.2291780834165849</v>
      </c>
      <c r="H8" s="69">
        <f>'Basic T2'!BR8</f>
        <v>4.1645606883325774</v>
      </c>
      <c r="I8" s="69">
        <f>'Basic T2'!CC8</f>
        <v>2.0358110936241354</v>
      </c>
      <c r="J8" s="69">
        <f>'Basic T2'!CN8</f>
        <v>0.54818446142981836</v>
      </c>
      <c r="K8" s="309">
        <f>SUM(B8:J8)</f>
        <v>25.49459356324159</v>
      </c>
      <c r="L8" s="97"/>
      <c r="M8" s="97">
        <f t="shared" ref="M8:M33" si="0">B8/B$35*100</f>
        <v>4.1238893630165805</v>
      </c>
      <c r="N8" s="97">
        <f t="shared" ref="N8:N33" si="1">C8/C$35*100</f>
        <v>6.443566239531795</v>
      </c>
      <c r="O8" s="97">
        <f t="shared" ref="O8:O33" si="2">D8/D$35*100</f>
        <v>7.7258596354479323</v>
      </c>
      <c r="P8" s="97">
        <f t="shared" ref="P8:P33" si="3">E8/E$35*100</f>
        <v>6.1008487122595945</v>
      </c>
      <c r="Q8" s="97">
        <f t="shared" ref="Q8:Q33" si="4">F8/F$35*100</f>
        <v>7.7444190917659581</v>
      </c>
      <c r="R8" s="97">
        <f t="shared" ref="R8:R33" si="5">G8/G$35*100</f>
        <v>5.112138694896724</v>
      </c>
      <c r="S8" s="97">
        <f t="shared" ref="S8:S33" si="6">H8/H$35*100</f>
        <v>3.8398858883525158</v>
      </c>
      <c r="T8" s="97">
        <f t="shared" ref="T8:T33" si="7">I8/I$35*100</f>
        <v>3.8831937311811782</v>
      </c>
      <c r="U8" s="97">
        <f t="shared" ref="U8:U33" si="8">J8/J$35*100</f>
        <v>2.8298232418840077</v>
      </c>
      <c r="V8" s="97">
        <f t="shared" ref="V8:V33" si="9">K8/K$35*100</f>
        <v>5.3232845080955276</v>
      </c>
      <c r="W8" s="97"/>
      <c r="X8" s="97">
        <f t="shared" ref="X8:X32" si="10">IF($K8&gt;0,B8/$K8*100,0)</f>
        <v>1.0059834402902768</v>
      </c>
      <c r="Y8" s="97">
        <f t="shared" ref="Y8:AG23" si="11">IF($K8&gt;0,C8/$K8*100,0)</f>
        <v>10.106574673215238</v>
      </c>
      <c r="Z8" s="97">
        <f t="shared" si="11"/>
        <v>25.076603901635707</v>
      </c>
      <c r="AA8" s="97">
        <f t="shared" si="11"/>
        <v>6.06088999357838</v>
      </c>
      <c r="AB8" s="97">
        <f t="shared" si="11"/>
        <v>6.8460797079492473</v>
      </c>
      <c r="AC8" s="97">
        <f t="shared" si="11"/>
        <v>24.433329631102215</v>
      </c>
      <c r="AD8" s="97">
        <f t="shared" si="11"/>
        <v>16.33507385792214</v>
      </c>
      <c r="AE8" s="97">
        <f t="shared" si="11"/>
        <v>7.9852659293199801</v>
      </c>
      <c r="AF8" s="97">
        <f>IF($K8&gt;0,J8/$K8*100,0)</f>
        <v>2.1501988649867996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0.12853393211408096</v>
      </c>
      <c r="C9" s="69">
        <f>'Basic T2'!O9</f>
        <v>1.1653400184261251</v>
      </c>
      <c r="D9" s="69">
        <f>'Basic T2'!Z9</f>
        <v>2.953283527193086</v>
      </c>
      <c r="E9" s="69">
        <f>'Basic T2'!AK9</f>
        <v>1.0657822075102696</v>
      </c>
      <c r="F9" s="69">
        <f>'Basic T2'!AV9</f>
        <v>0.90192129832926105</v>
      </c>
      <c r="G9" s="69">
        <f>'Basic T2'!BG9</f>
        <v>3.2112843176581567</v>
      </c>
      <c r="H9" s="69">
        <f>'Basic T2'!BR9</f>
        <v>3.2070146398188211</v>
      </c>
      <c r="I9" s="69">
        <f>'Basic T2'!CC9</f>
        <v>1.6815267372112508</v>
      </c>
      <c r="J9" s="69">
        <f>'Basic T2'!CN9</f>
        <v>0.56133349570538249</v>
      </c>
      <c r="K9" s="309">
        <f>SUM(B9:J9)</f>
        <v>14.876020173966433</v>
      </c>
      <c r="L9" s="97"/>
      <c r="M9" s="97">
        <f t="shared" si="0"/>
        <v>2.066740140644614</v>
      </c>
      <c r="N9" s="97">
        <f t="shared" si="1"/>
        <v>2.9142504758818255</v>
      </c>
      <c r="O9" s="97">
        <f t="shared" si="2"/>
        <v>3.5689062815547108</v>
      </c>
      <c r="P9" s="97">
        <f t="shared" si="3"/>
        <v>4.2079854253938702</v>
      </c>
      <c r="Q9" s="97">
        <f t="shared" si="4"/>
        <v>4.0019111800564593</v>
      </c>
      <c r="R9" s="97">
        <f t="shared" si="5"/>
        <v>2.6354248667765066</v>
      </c>
      <c r="S9" s="97">
        <f t="shared" si="6"/>
        <v>2.9569914285750918</v>
      </c>
      <c r="T9" s="97">
        <f t="shared" si="7"/>
        <v>3.2074164961583724</v>
      </c>
      <c r="U9" s="97">
        <f t="shared" si="8"/>
        <v>2.8977008367802006</v>
      </c>
      <c r="V9" s="97">
        <f t="shared" si="9"/>
        <v>3.1061208148996782</v>
      </c>
      <c r="W9" s="97"/>
      <c r="X9" s="97">
        <f t="shared" si="10"/>
        <v>0.86403440309270307</v>
      </c>
      <c r="Y9" s="97">
        <f t="shared" si="11"/>
        <v>7.8336813529300793</v>
      </c>
      <c r="Z9" s="97">
        <f t="shared" si="11"/>
        <v>19.85264534906613</v>
      </c>
      <c r="AA9" s="97">
        <f t="shared" si="11"/>
        <v>7.1644310443691559</v>
      </c>
      <c r="AB9" s="97">
        <f t="shared" si="11"/>
        <v>6.0629206453192062</v>
      </c>
      <c r="AC9" s="97">
        <f t="shared" si="11"/>
        <v>21.586985498164481</v>
      </c>
      <c r="AD9" s="97">
        <f t="shared" si="11"/>
        <v>21.558283750053064</v>
      </c>
      <c r="AE9" s="97">
        <f t="shared" si="11"/>
        <v>11.303606190007612</v>
      </c>
      <c r="AF9" s="97">
        <f t="shared" si="11"/>
        <v>3.7734117669975746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0.98835598659535429</v>
      </c>
      <c r="C10" s="69">
        <f>'Basic T2'!O10</f>
        <v>3.7270516577248727</v>
      </c>
      <c r="D10" s="69">
        <f>'Basic T2'!Z10</f>
        <v>6.6730758946435724</v>
      </c>
      <c r="E10" s="69">
        <f>'Basic T2'!AK10</f>
        <v>0.71813197768352577</v>
      </c>
      <c r="F10" s="69">
        <f>'Basic T2'!AV10</f>
        <v>2.1875230652317836</v>
      </c>
      <c r="G10" s="69">
        <f>'Basic T2'!BG10</f>
        <v>4.8741350791578073</v>
      </c>
      <c r="H10" s="69">
        <f>'Basic T2'!BR10</f>
        <v>2.7748554415944735</v>
      </c>
      <c r="I10" s="69">
        <f>'Basic T2'!CC10</f>
        <v>1.2445641907081855</v>
      </c>
      <c r="J10" s="69">
        <f>'Basic T2'!CN10</f>
        <v>0.27731699133285165</v>
      </c>
      <c r="K10" s="309">
        <f t="shared" ref="K10:K32" si="12">SUM(B10:J10)</f>
        <v>23.465010284672427</v>
      </c>
      <c r="L10" s="97"/>
      <c r="M10" s="97">
        <f t="shared" si="0"/>
        <v>15.892106910181832</v>
      </c>
      <c r="N10" s="97">
        <f t="shared" si="1"/>
        <v>9.3205089462474415</v>
      </c>
      <c r="O10" s="97">
        <f t="shared" si="2"/>
        <v>8.0641029750096536</v>
      </c>
      <c r="P10" s="97">
        <f t="shared" si="3"/>
        <v>2.8353718745792014</v>
      </c>
      <c r="Q10" s="97">
        <f t="shared" si="4"/>
        <v>9.7062493452577954</v>
      </c>
      <c r="R10" s="97">
        <f t="shared" si="5"/>
        <v>4.0000870433695317</v>
      </c>
      <c r="S10" s="97">
        <f t="shared" si="6"/>
        <v>2.558523947615456</v>
      </c>
      <c r="T10" s="97">
        <f t="shared" si="7"/>
        <v>2.3739353216742418</v>
      </c>
      <c r="U10" s="97">
        <f t="shared" si="8"/>
        <v>1.431558394406476</v>
      </c>
      <c r="V10" s="97">
        <f t="shared" si="9"/>
        <v>4.8995064549998171</v>
      </c>
      <c r="W10" s="97"/>
      <c r="X10" s="97">
        <f t="shared" si="10"/>
        <v>4.2120415657390868</v>
      </c>
      <c r="Y10" s="97">
        <f t="shared" si="11"/>
        <v>15.883443529361754</v>
      </c>
      <c r="Z10" s="97">
        <f t="shared" si="11"/>
        <v>28.438410269960507</v>
      </c>
      <c r="AA10" s="97">
        <f t="shared" si="11"/>
        <v>3.0604375151397933</v>
      </c>
      <c r="AB10" s="97">
        <f t="shared" si="11"/>
        <v>9.3224892667560226</v>
      </c>
      <c r="AC10" s="97">
        <f t="shared" si="11"/>
        <v>20.771928160379456</v>
      </c>
      <c r="AD10" s="97">
        <f t="shared" si="11"/>
        <v>11.825502771703604</v>
      </c>
      <c r="AE10" s="97">
        <f t="shared" si="11"/>
        <v>5.303914959377396</v>
      </c>
      <c r="AF10" s="97">
        <f t="shared" si="11"/>
        <v>1.1818319615823814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1.6186421388233707</v>
      </c>
      <c r="C11" s="69">
        <f>'Basic T2'!O11</f>
        <v>4.6352711117922496</v>
      </c>
      <c r="D11" s="69">
        <f>'Basic T2'!Z11</f>
        <v>11.122749387389629</v>
      </c>
      <c r="E11" s="69">
        <f>'Basic T2'!AK11</f>
        <v>3.633808547317241</v>
      </c>
      <c r="F11" s="69">
        <f>'Basic T2'!AV11</f>
        <v>0.75602185429574165</v>
      </c>
      <c r="G11" s="69">
        <f>'Basic T2'!BG11</f>
        <v>3.6145723555808158</v>
      </c>
      <c r="H11" s="69">
        <f>'Basic T2'!BR11</f>
        <v>2.5159311448060646</v>
      </c>
      <c r="I11" s="69">
        <f>'Basic T2'!CC11</f>
        <v>1.0065382008822985</v>
      </c>
      <c r="J11" s="69">
        <f>'Basic T2'!CN11</f>
        <v>0.16814087121167182</v>
      </c>
      <c r="K11" s="309">
        <f t="shared" si="12"/>
        <v>29.071675612099085</v>
      </c>
      <c r="L11" s="97"/>
      <c r="M11" s="97">
        <f t="shared" si="0"/>
        <v>26.026689035514465</v>
      </c>
      <c r="N11" s="97">
        <f t="shared" si="1"/>
        <v>11.591759340441959</v>
      </c>
      <c r="O11" s="97">
        <f t="shared" si="2"/>
        <v>13.441327184234936</v>
      </c>
      <c r="P11" s="97">
        <f t="shared" si="3"/>
        <v>14.347221503634721</v>
      </c>
      <c r="Q11" s="97">
        <f t="shared" si="4"/>
        <v>3.3545413737071152</v>
      </c>
      <c r="R11" s="97">
        <f t="shared" si="5"/>
        <v>2.9663937933740616</v>
      </c>
      <c r="S11" s="97">
        <f t="shared" si="6"/>
        <v>2.3197857402038387</v>
      </c>
      <c r="T11" s="97">
        <f t="shared" si="7"/>
        <v>1.919914300546665</v>
      </c>
      <c r="U11" s="97">
        <f t="shared" si="8"/>
        <v>0.8679723318394903</v>
      </c>
      <c r="V11" s="97">
        <f t="shared" si="9"/>
        <v>6.070181116101252</v>
      </c>
      <c r="W11" s="97"/>
      <c r="X11" s="97">
        <f t="shared" si="10"/>
        <v>5.5677634836766074</v>
      </c>
      <c r="Y11" s="97">
        <f t="shared" si="11"/>
        <v>15.944286024790181</v>
      </c>
      <c r="Z11" s="97">
        <f t="shared" si="11"/>
        <v>38.259746482450943</v>
      </c>
      <c r="AA11" s="97">
        <f t="shared" si="11"/>
        <v>12.499480923641423</v>
      </c>
      <c r="AB11" s="97">
        <f t="shared" si="11"/>
        <v>2.6005444762912102</v>
      </c>
      <c r="AC11" s="97">
        <f t="shared" si="11"/>
        <v>12.433312767415783</v>
      </c>
      <c r="AD11" s="97">
        <f t="shared" si="11"/>
        <v>8.6542350650025188</v>
      </c>
      <c r="AE11" s="97">
        <f t="shared" si="11"/>
        <v>3.4622641443597981</v>
      </c>
      <c r="AF11" s="97">
        <f t="shared" si="11"/>
        <v>0.57836663237152641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1.9019613008331118</v>
      </c>
      <c r="C12" s="69">
        <f>'Basic T2'!O12</f>
        <v>10.815640126613967</v>
      </c>
      <c r="D12" s="69">
        <f>'Basic T2'!Z12</f>
        <v>6.2641927642000326</v>
      </c>
      <c r="E12" s="69">
        <f>'Basic T2'!AK12</f>
        <v>0.33302338347027921</v>
      </c>
      <c r="F12" s="69">
        <f>'Basic T2'!AV12</f>
        <v>0.1543736591571683</v>
      </c>
      <c r="G12" s="69">
        <f>'Basic T2'!BG12</f>
        <v>1.1680599686917252</v>
      </c>
      <c r="H12" s="69">
        <f>'Basic T2'!BR12</f>
        <v>0.84175080405137059</v>
      </c>
      <c r="I12" s="69">
        <f>'Basic T2'!CC12</f>
        <v>0.51668305880615528</v>
      </c>
      <c r="J12" s="69">
        <f>'Basic T2'!CN12</f>
        <v>0.12880818195775526</v>
      </c>
      <c r="K12" s="309">
        <f t="shared" si="12"/>
        <v>22.124493247781565</v>
      </c>
      <c r="L12" s="97"/>
      <c r="M12" s="97">
        <f t="shared" si="0"/>
        <v>30.582272725427735</v>
      </c>
      <c r="N12" s="97">
        <f t="shared" si="1"/>
        <v>27.047457297931494</v>
      </c>
      <c r="O12" s="97">
        <f t="shared" si="2"/>
        <v>7.5699866603296861</v>
      </c>
      <c r="P12" s="97">
        <f t="shared" si="3"/>
        <v>1.3148629561305429</v>
      </c>
      <c r="Q12" s="97">
        <f t="shared" si="4"/>
        <v>0.68497071045079461</v>
      </c>
      <c r="R12" s="97">
        <f t="shared" si="5"/>
        <v>0.95859910953672556</v>
      </c>
      <c r="S12" s="97">
        <f t="shared" si="6"/>
        <v>0.77612676963542404</v>
      </c>
      <c r="T12" s="97">
        <f t="shared" si="7"/>
        <v>0.98554351199247814</v>
      </c>
      <c r="U12" s="97">
        <f t="shared" si="8"/>
        <v>0.66493016985222597</v>
      </c>
      <c r="V12" s="97">
        <f t="shared" si="9"/>
        <v>4.6196057945865459</v>
      </c>
      <c r="W12" s="97"/>
      <c r="X12" s="97">
        <f t="shared" si="10"/>
        <v>8.5966321557390817</v>
      </c>
      <c r="Y12" s="97">
        <f t="shared" si="11"/>
        <v>48.885368833017033</v>
      </c>
      <c r="Z12" s="97">
        <f t="shared" si="11"/>
        <v>28.313384148711052</v>
      </c>
      <c r="AA12" s="97">
        <f t="shared" si="11"/>
        <v>1.5052249095181949</v>
      </c>
      <c r="AB12" s="97">
        <f t="shared" si="11"/>
        <v>0.69775003399297031</v>
      </c>
      <c r="AC12" s="97">
        <f t="shared" si="11"/>
        <v>5.2794880118162579</v>
      </c>
      <c r="AD12" s="97">
        <f t="shared" si="11"/>
        <v>3.8046105491513278</v>
      </c>
      <c r="AE12" s="97">
        <f t="shared" si="11"/>
        <v>2.3353441501217813</v>
      </c>
      <c r="AF12" s="97">
        <f t="shared" si="11"/>
        <v>0.58219720793230334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0.36420729526938422</v>
      </c>
      <c r="C13" s="69">
        <f>'Basic T2'!O13</f>
        <v>4.6294536589058035</v>
      </c>
      <c r="D13" s="69">
        <f>'Basic T2'!Z13</f>
        <v>8.6441282500599712</v>
      </c>
      <c r="E13" s="69">
        <f>'Basic T2'!AK13</f>
        <v>0.82992214965949895</v>
      </c>
      <c r="F13" s="69">
        <f>'Basic T2'!AV13</f>
        <v>1.2698149923370103</v>
      </c>
      <c r="G13" s="69">
        <f>'Basic T2'!BG13</f>
        <v>4.5303287006480097</v>
      </c>
      <c r="H13" s="69">
        <f>'Basic T2'!BR13</f>
        <v>2.6986179630351734</v>
      </c>
      <c r="I13" s="69">
        <f>'Basic T2'!CC13</f>
        <v>1.2147282749906247</v>
      </c>
      <c r="J13" s="69">
        <f>'Basic T2'!CN13</f>
        <v>0.37181845448315376</v>
      </c>
      <c r="K13" s="309">
        <f t="shared" si="12"/>
        <v>24.553019739388628</v>
      </c>
      <c r="L13" s="97"/>
      <c r="M13" s="97">
        <f t="shared" si="0"/>
        <v>5.8562110741369011</v>
      </c>
      <c r="N13" s="97">
        <f t="shared" si="1"/>
        <v>11.577211213221853</v>
      </c>
      <c r="O13" s="97">
        <f t="shared" si="2"/>
        <v>10.446028404026844</v>
      </c>
      <c r="P13" s="97">
        <f t="shared" si="3"/>
        <v>3.27674855647754</v>
      </c>
      <c r="Q13" s="97">
        <f t="shared" si="4"/>
        <v>5.6342907345133311</v>
      </c>
      <c r="R13" s="97">
        <f t="shared" si="5"/>
        <v>3.7179333037274889</v>
      </c>
      <c r="S13" s="97">
        <f t="shared" si="6"/>
        <v>2.4882300462914624</v>
      </c>
      <c r="T13" s="97">
        <f t="shared" si="7"/>
        <v>2.3170250114586555</v>
      </c>
      <c r="U13" s="97">
        <f t="shared" si="8"/>
        <v>1.919391333189997</v>
      </c>
      <c r="V13" s="97">
        <f t="shared" si="9"/>
        <v>5.1266833998130448</v>
      </c>
      <c r="W13" s="97"/>
      <c r="X13" s="97">
        <f t="shared" si="10"/>
        <v>1.4833503134651616</v>
      </c>
      <c r="Y13" s="97">
        <f t="shared" si="11"/>
        <v>18.854925821931008</v>
      </c>
      <c r="Z13" s="97">
        <f t="shared" si="11"/>
        <v>35.205967908675703</v>
      </c>
      <c r="AA13" s="97">
        <f t="shared" si="11"/>
        <v>3.3801225204414065</v>
      </c>
      <c r="AB13" s="97">
        <f t="shared" si="11"/>
        <v>5.1717263530723203</v>
      </c>
      <c r="AC13" s="97">
        <f t="shared" si="11"/>
        <v>18.451207829969412</v>
      </c>
      <c r="AD13" s="97">
        <f t="shared" si="11"/>
        <v>10.99098193085381</v>
      </c>
      <c r="AE13" s="97">
        <f t="shared" si="11"/>
        <v>4.9473681359117077</v>
      </c>
      <c r="AF13" s="97">
        <f t="shared" si="11"/>
        <v>1.5143491856794804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0.14078914052128713</v>
      </c>
      <c r="C14" s="69">
        <f>'Basic T2'!O14</f>
        <v>0.84841445702838314</v>
      </c>
      <c r="D14" s="69">
        <f>'Basic T2'!Z14</f>
        <v>2.1085057853084481</v>
      </c>
      <c r="E14" s="69">
        <f>'Basic T2'!AK14</f>
        <v>0.43236010434828775</v>
      </c>
      <c r="F14" s="69">
        <f>'Basic T2'!AV14</f>
        <v>0.99540759597919337</v>
      </c>
      <c r="G14" s="69">
        <f>'Basic T2'!BG14</f>
        <v>2.9838721379343611</v>
      </c>
      <c r="H14" s="69">
        <f>'Basic T2'!BR14</f>
        <v>1.9321506171084861</v>
      </c>
      <c r="I14" s="69">
        <f>'Basic T2'!CC14</f>
        <v>1.024253399768041</v>
      </c>
      <c r="J14" s="69">
        <f>'Basic T2'!CN14</f>
        <v>0.19479489632034822</v>
      </c>
      <c r="K14" s="309">
        <f t="shared" si="12"/>
        <v>10.660548134316837</v>
      </c>
      <c r="L14" s="97"/>
      <c r="M14" s="97">
        <f t="shared" si="0"/>
        <v>2.2637957409094378</v>
      </c>
      <c r="N14" s="97">
        <f t="shared" si="1"/>
        <v>2.1216916917341115</v>
      </c>
      <c r="O14" s="97">
        <f t="shared" si="2"/>
        <v>2.5480315291752142</v>
      </c>
      <c r="P14" s="97">
        <f t="shared" si="3"/>
        <v>1.7070701732481652</v>
      </c>
      <c r="Q14" s="97">
        <f t="shared" si="4"/>
        <v>4.4167188361572585</v>
      </c>
      <c r="R14" s="97">
        <f t="shared" si="5"/>
        <v>2.4487930851692643</v>
      </c>
      <c r="S14" s="97">
        <f t="shared" si="6"/>
        <v>1.78151753427251</v>
      </c>
      <c r="T14" s="97">
        <f t="shared" si="7"/>
        <v>1.953705033623613</v>
      </c>
      <c r="U14" s="97">
        <f t="shared" si="8"/>
        <v>1.0055650311027271</v>
      </c>
      <c r="V14" s="97">
        <f t="shared" si="9"/>
        <v>2.225928041976597</v>
      </c>
      <c r="W14" s="97"/>
      <c r="X14" s="97">
        <f t="shared" si="10"/>
        <v>1.3206557369041827</v>
      </c>
      <c r="Y14" s="97">
        <f t="shared" si="11"/>
        <v>7.9584506006524611</v>
      </c>
      <c r="Z14" s="97">
        <f t="shared" si="11"/>
        <v>19.778586980167205</v>
      </c>
      <c r="AA14" s="97">
        <f t="shared" si="11"/>
        <v>4.0557023794723932</v>
      </c>
      <c r="AB14" s="97">
        <f t="shared" si="11"/>
        <v>9.3373022047049012</v>
      </c>
      <c r="AC14" s="97">
        <f t="shared" si="11"/>
        <v>27.989856622185567</v>
      </c>
      <c r="AD14" s="97">
        <f t="shared" si="11"/>
        <v>18.124308363552121</v>
      </c>
      <c r="AE14" s="97">
        <f t="shared" si="11"/>
        <v>9.6078868259214367</v>
      </c>
      <c r="AF14" s="97">
        <f t="shared" si="11"/>
        <v>1.8272502864397162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3.2727559869796384E-2</v>
      </c>
      <c r="C15" s="69">
        <f>'Basic T2'!O15</f>
        <v>0.96604990059571494</v>
      </c>
      <c r="D15" s="69">
        <f>'Basic T2'!Z15</f>
        <v>3.2124045820987304</v>
      </c>
      <c r="E15" s="69">
        <f>'Basic T2'!AK15</f>
        <v>1.6217102532606711</v>
      </c>
      <c r="F15" s="69">
        <f>'Basic T2'!AV15</f>
        <v>0.43911563349304228</v>
      </c>
      <c r="G15" s="69">
        <f>'Basic T2'!BG15</f>
        <v>2.1157694017217059</v>
      </c>
      <c r="H15" s="69">
        <f>'Basic T2'!BR15</f>
        <v>1.4991771253325286</v>
      </c>
      <c r="I15" s="69">
        <f>'Basic T2'!CC15</f>
        <v>0.40324860803968315</v>
      </c>
      <c r="J15" s="69">
        <f>'Basic T2'!CN15</f>
        <v>7.6496841916347633E-2</v>
      </c>
      <c r="K15" s="309">
        <f t="shared" si="12"/>
        <v>10.36669990632822</v>
      </c>
      <c r="L15" s="97"/>
      <c r="M15" s="97">
        <f t="shared" si="0"/>
        <v>0.52623739564914529</v>
      </c>
      <c r="N15" s="97">
        <f t="shared" si="1"/>
        <v>2.4158711946912557</v>
      </c>
      <c r="O15" s="97">
        <f t="shared" si="2"/>
        <v>3.8820420682208772</v>
      </c>
      <c r="P15" s="97">
        <f t="shared" si="3"/>
        <v>6.4029339782977663</v>
      </c>
      <c r="Q15" s="97">
        <f t="shared" si="4"/>
        <v>1.9483981210651586</v>
      </c>
      <c r="R15" s="97">
        <f t="shared" si="5"/>
        <v>1.7363617612434026</v>
      </c>
      <c r="S15" s="97">
        <f t="shared" si="6"/>
        <v>1.3822992431910373</v>
      </c>
      <c r="T15" s="97">
        <f t="shared" si="7"/>
        <v>0.76917375671612231</v>
      </c>
      <c r="U15" s="97">
        <f t="shared" si="8"/>
        <v>0.39488996207770355</v>
      </c>
      <c r="V15" s="97">
        <f t="shared" si="9"/>
        <v>2.1645723778471453</v>
      </c>
      <c r="W15" s="97"/>
      <c r="X15" s="97">
        <f t="shared" si="10"/>
        <v>0.31569892217887258</v>
      </c>
      <c r="Y15" s="97">
        <f t="shared" si="11"/>
        <v>9.3187794507874404</v>
      </c>
      <c r="Z15" s="97">
        <f t="shared" si="11"/>
        <v>30.987726191801489</v>
      </c>
      <c r="AA15" s="97">
        <f t="shared" si="11"/>
        <v>15.643457107027075</v>
      </c>
      <c r="AB15" s="97">
        <f t="shared" si="11"/>
        <v>4.2358285419739961</v>
      </c>
      <c r="AC15" s="97">
        <f t="shared" si="11"/>
        <v>20.409285701712669</v>
      </c>
      <c r="AD15" s="97">
        <f t="shared" si="11"/>
        <v>14.461469309219369</v>
      </c>
      <c r="AE15" s="97">
        <f t="shared" si="11"/>
        <v>3.889845482973084</v>
      </c>
      <c r="AF15" s="97">
        <f t="shared" si="11"/>
        <v>0.73790929232600933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1.5428496300413246E-2</v>
      </c>
      <c r="C16" s="69">
        <f>'Basic T2'!O16</f>
        <v>0.27163428406674356</v>
      </c>
      <c r="D16" s="69">
        <f>'Basic T2'!Z16</f>
        <v>1.5717975147645868</v>
      </c>
      <c r="E16" s="69">
        <f>'Basic T2'!AK16</f>
        <v>0.41924702669697489</v>
      </c>
      <c r="F16" s="69">
        <f>'Basic T2'!AV16</f>
        <v>0.33792358210743867</v>
      </c>
      <c r="G16" s="69">
        <f>'Basic T2'!BG16</f>
        <v>1.77126767611653</v>
      </c>
      <c r="H16" s="69">
        <f>'Basic T2'!BR16</f>
        <v>1.7732089170100205</v>
      </c>
      <c r="I16" s="69">
        <f>'Basic T2'!CC16</f>
        <v>0.76172072596832441</v>
      </c>
      <c r="J16" s="69">
        <f>'Basic T2'!CN16</f>
        <v>0.11273499621728883</v>
      </c>
      <c r="K16" s="309">
        <f t="shared" si="12"/>
        <v>7.0349632192483202</v>
      </c>
      <c r="L16" s="97"/>
      <c r="M16" s="97">
        <f t="shared" si="0"/>
        <v>0.24807995903797433</v>
      </c>
      <c r="N16" s="97">
        <f t="shared" si="1"/>
        <v>0.67929559535460959</v>
      </c>
      <c r="O16" s="97">
        <f t="shared" si="2"/>
        <v>1.8994444563563442</v>
      </c>
      <c r="P16" s="97">
        <f t="shared" si="3"/>
        <v>1.6552963312287103</v>
      </c>
      <c r="Q16" s="97">
        <f t="shared" si="4"/>
        <v>1.4993992976389299</v>
      </c>
      <c r="R16" s="97">
        <f t="shared" si="5"/>
        <v>1.4536373667340452</v>
      </c>
      <c r="S16" s="97">
        <f t="shared" si="6"/>
        <v>1.6349671446987137</v>
      </c>
      <c r="T16" s="97">
        <f t="shared" si="7"/>
        <v>1.4529389083568289</v>
      </c>
      <c r="U16" s="97">
        <f t="shared" si="8"/>
        <v>0.58195759806342562</v>
      </c>
      <c r="V16" s="97">
        <f t="shared" si="9"/>
        <v>1.4689040100659225</v>
      </c>
      <c r="W16" s="97"/>
      <c r="X16" s="97">
        <f t="shared" si="10"/>
        <v>0.2193116839360216</v>
      </c>
      <c r="Y16" s="97">
        <f t="shared" si="11"/>
        <v>3.8612040404635897</v>
      </c>
      <c r="Z16" s="97">
        <f t="shared" si="11"/>
        <v>22.342654336329737</v>
      </c>
      <c r="AA16" s="97">
        <f t="shared" si="11"/>
        <v>5.9594771661332304</v>
      </c>
      <c r="AB16" s="97">
        <f t="shared" si="11"/>
        <v>4.8034875460734181</v>
      </c>
      <c r="AC16" s="97">
        <f t="shared" si="11"/>
        <v>25.178065910425453</v>
      </c>
      <c r="AD16" s="97">
        <f t="shared" si="11"/>
        <v>25.205660097246195</v>
      </c>
      <c r="AE16" s="97">
        <f t="shared" si="11"/>
        <v>10.827643332721129</v>
      </c>
      <c r="AF16" s="97">
        <f t="shared" si="11"/>
        <v>1.6024958866712378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9.393584855570794E-2</v>
      </c>
      <c r="C17" s="69">
        <f>'Basic T2'!O17</f>
        <v>1.0338439191873678</v>
      </c>
      <c r="D17" s="69">
        <f>'Basic T2'!Z17</f>
        <v>2.1050311039145502</v>
      </c>
      <c r="E17" s="69">
        <f>'Basic T2'!AK17</f>
        <v>0.28339150692906484</v>
      </c>
      <c r="F17" s="69">
        <f>'Basic T2'!AV17</f>
        <v>0.3228751824084693</v>
      </c>
      <c r="G17" s="69">
        <f>'Basic T2'!BG17</f>
        <v>1.0662458757776048</v>
      </c>
      <c r="H17" s="69">
        <f>'Basic T2'!BR17</f>
        <v>0.40796208792279831</v>
      </c>
      <c r="I17" s="69">
        <f>'Basic T2'!CC17</f>
        <v>0.30007204449731861</v>
      </c>
      <c r="J17" s="69">
        <f>'Basic T2'!CN17</f>
        <v>0.13008819784538678</v>
      </c>
      <c r="K17" s="309">
        <f t="shared" si="12"/>
        <v>5.7434457670382688</v>
      </c>
      <c r="L17" s="97"/>
      <c r="M17" s="97">
        <f t="shared" si="0"/>
        <v>1.5104259681660104</v>
      </c>
      <c r="N17" s="97">
        <f t="shared" si="1"/>
        <v>2.5854086239554599</v>
      </c>
      <c r="O17" s="97">
        <f t="shared" si="2"/>
        <v>2.5438325377343656</v>
      </c>
      <c r="P17" s="97">
        <f t="shared" si="3"/>
        <v>1.1189033954917287</v>
      </c>
      <c r="Q17" s="97">
        <f t="shared" si="4"/>
        <v>1.4326281069498741</v>
      </c>
      <c r="R17" s="97">
        <f t="shared" si="5"/>
        <v>0.87504269854604666</v>
      </c>
      <c r="S17" s="97">
        <f t="shared" si="6"/>
        <v>0.37615681019761865</v>
      </c>
      <c r="T17" s="97">
        <f t="shared" si="7"/>
        <v>0.57237033718111807</v>
      </c>
      <c r="U17" s="97">
        <f t="shared" si="8"/>
        <v>0.67153783381145737</v>
      </c>
      <c r="V17" s="97">
        <f t="shared" si="9"/>
        <v>1.1992344886346258</v>
      </c>
      <c r="W17" s="97"/>
      <c r="X17" s="97">
        <f t="shared" si="10"/>
        <v>1.6355312188165394</v>
      </c>
      <c r="Y17" s="97">
        <f t="shared" si="11"/>
        <v>18.00041231555829</v>
      </c>
      <c r="Z17" s="97">
        <f t="shared" si="11"/>
        <v>36.651013856444138</v>
      </c>
      <c r="AA17" s="97">
        <f t="shared" si="11"/>
        <v>4.9341722447429284</v>
      </c>
      <c r="AB17" s="97">
        <f t="shared" si="11"/>
        <v>5.6216284701677752</v>
      </c>
      <c r="AC17" s="97">
        <f t="shared" si="11"/>
        <v>18.564567665926397</v>
      </c>
      <c r="AD17" s="97">
        <f t="shared" si="11"/>
        <v>7.103089407827258</v>
      </c>
      <c r="AE17" s="97">
        <f t="shared" si="11"/>
        <v>5.2245995987188927</v>
      </c>
      <c r="AF17" s="97">
        <f t="shared" si="11"/>
        <v>2.2649852217977773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0.20541754668626344</v>
      </c>
      <c r="C18" s="69">
        <f>'Basic T2'!O18</f>
        <v>2.4355362236459297</v>
      </c>
      <c r="D18" s="69">
        <f>'Basic T2'!Z18</f>
        <v>5.1998729869408145</v>
      </c>
      <c r="E18" s="69">
        <f>'Basic T2'!AK18</f>
        <v>1.5936496068317805</v>
      </c>
      <c r="F18" s="69">
        <f>'Basic T2'!AV18</f>
        <v>1.3134511251716543</v>
      </c>
      <c r="G18" s="69">
        <f>'Basic T2'!BG18</f>
        <v>5.6053202587736308</v>
      </c>
      <c r="H18" s="69">
        <f>'Basic T2'!BR18</f>
        <v>3.7677612230480557</v>
      </c>
      <c r="I18" s="69">
        <f>'Basic T2'!CC18</f>
        <v>1.6629960904236489</v>
      </c>
      <c r="J18" s="69">
        <f>'Basic T2'!CN18</f>
        <v>0.41205949742621933</v>
      </c>
      <c r="K18" s="309">
        <f t="shared" si="12"/>
        <v>22.196064558947999</v>
      </c>
      <c r="L18" s="97"/>
      <c r="M18" s="97">
        <f t="shared" si="0"/>
        <v>3.3029775277740105</v>
      </c>
      <c r="N18" s="97">
        <f t="shared" si="1"/>
        <v>6.0907224385665648</v>
      </c>
      <c r="O18" s="97">
        <f t="shared" si="2"/>
        <v>6.2838055322164852</v>
      </c>
      <c r="P18" s="97">
        <f t="shared" si="3"/>
        <v>6.2921432460376154</v>
      </c>
      <c r="Q18" s="97">
        <f t="shared" si="4"/>
        <v>5.827908435047596</v>
      </c>
      <c r="R18" s="97">
        <f t="shared" si="5"/>
        <v>4.6001533763260758</v>
      </c>
      <c r="S18" s="97">
        <f t="shared" si="6"/>
        <v>3.4740214475915598</v>
      </c>
      <c r="T18" s="97">
        <f t="shared" si="7"/>
        <v>3.1720703426445667</v>
      </c>
      <c r="U18" s="97">
        <f t="shared" si="8"/>
        <v>2.127122574423872</v>
      </c>
      <c r="V18" s="97">
        <f t="shared" si="9"/>
        <v>4.6345499218977455</v>
      </c>
      <c r="W18" s="97"/>
      <c r="X18" s="97">
        <f t="shared" si="10"/>
        <v>0.92546832408384094</v>
      </c>
      <c r="Y18" s="97">
        <f t="shared" si="11"/>
        <v>10.972829066962147</v>
      </c>
      <c r="Z18" s="97">
        <f t="shared" si="11"/>
        <v>23.427004247221682</v>
      </c>
      <c r="AA18" s="97">
        <f t="shared" si="11"/>
        <v>7.1798746241676676</v>
      </c>
      <c r="AB18" s="97">
        <f t="shared" si="11"/>
        <v>5.9174955167543741</v>
      </c>
      <c r="AC18" s="97">
        <f t="shared" si="11"/>
        <v>25.253667125931713</v>
      </c>
      <c r="AD18" s="97">
        <f t="shared" si="11"/>
        <v>16.974906578784214</v>
      </c>
      <c r="AE18" s="97">
        <f t="shared" si="11"/>
        <v>7.49230155646325</v>
      </c>
      <c r="AF18" s="97">
        <f t="shared" si="11"/>
        <v>1.8564529596310979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0.20992598424477443</v>
      </c>
      <c r="C19" s="69">
        <f>'Basic T2'!O19</f>
        <v>2.3354815762406451</v>
      </c>
      <c r="D19" s="69">
        <f>'Basic T2'!Z19</f>
        <v>8.1703174044609916</v>
      </c>
      <c r="E19" s="69">
        <f>'Basic T2'!AK19</f>
        <v>3.1548017631321628</v>
      </c>
      <c r="F19" s="69">
        <f>'Basic T2'!AV19</f>
        <v>2.8740149631790741</v>
      </c>
      <c r="G19" s="69">
        <f>'Basic T2'!BG19</f>
        <v>10.755348617728213</v>
      </c>
      <c r="H19" s="69">
        <f>'Basic T2'!BR19</f>
        <v>11.251761870190732</v>
      </c>
      <c r="I19" s="69">
        <f>'Basic T2'!CC19</f>
        <v>4.0702742853697043</v>
      </c>
      <c r="J19" s="69">
        <f>'Basic T2'!CN19</f>
        <v>1.2339920455082642</v>
      </c>
      <c r="K19" s="309">
        <f t="shared" si="12"/>
        <v>44.055918510054568</v>
      </c>
      <c r="L19" s="97"/>
      <c r="M19" s="97">
        <f t="shared" si="0"/>
        <v>3.3754702051589556</v>
      </c>
      <c r="N19" s="97">
        <f t="shared" si="1"/>
        <v>5.8405085102670427</v>
      </c>
      <c r="O19" s="97">
        <f t="shared" si="2"/>
        <v>9.8734499544615488</v>
      </c>
      <c r="P19" s="97">
        <f t="shared" si="3"/>
        <v>12.455978102955061</v>
      </c>
      <c r="Q19" s="97">
        <f t="shared" si="4"/>
        <v>12.752279643580454</v>
      </c>
      <c r="R19" s="97">
        <f t="shared" si="5"/>
        <v>8.8266594901450244</v>
      </c>
      <c r="S19" s="97">
        <f t="shared" si="6"/>
        <v>10.374559253150679</v>
      </c>
      <c r="T19" s="97">
        <f t="shared" si="7"/>
        <v>7.7638164162856889</v>
      </c>
      <c r="U19" s="97">
        <f t="shared" si="8"/>
        <v>6.3700809059257457</v>
      </c>
      <c r="V19" s="97">
        <f t="shared" si="9"/>
        <v>9.1988988925334105</v>
      </c>
      <c r="W19" s="97"/>
      <c r="X19" s="97">
        <f t="shared" si="10"/>
        <v>0.47649893894929124</v>
      </c>
      <c r="Y19" s="97">
        <f t="shared" si="11"/>
        <v>5.3011755405976499</v>
      </c>
      <c r="Z19" s="97">
        <f t="shared" si="11"/>
        <v>18.545334385881294</v>
      </c>
      <c r="AA19" s="97">
        <f t="shared" si="11"/>
        <v>7.1609033923833971</v>
      </c>
      <c r="AB19" s="97">
        <f t="shared" si="11"/>
        <v>6.5235615562598204</v>
      </c>
      <c r="AC19" s="97">
        <f t="shared" si="11"/>
        <v>24.412948319925725</v>
      </c>
      <c r="AD19" s="97">
        <f t="shared" si="11"/>
        <v>25.539728260625921</v>
      </c>
      <c r="AE19" s="97">
        <f t="shared" si="11"/>
        <v>9.2388819096820658</v>
      </c>
      <c r="AF19" s="97">
        <f t="shared" si="11"/>
        <v>2.8009676956948226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1.2074250432811323E-2</v>
      </c>
      <c r="C20" s="69">
        <f>'Basic T2'!O20</f>
        <v>0.32507193645881743</v>
      </c>
      <c r="D20" s="69">
        <f>'Basic T2'!Z20</f>
        <v>1.2303392026344988</v>
      </c>
      <c r="E20" s="69">
        <f>'Basic T2'!AK20</f>
        <v>0.53872327364051331</v>
      </c>
      <c r="F20" s="69">
        <f>'Basic T2'!AV20</f>
        <v>0.45459214296664313</v>
      </c>
      <c r="G20" s="69">
        <f>'Basic T2'!BG20</f>
        <v>1.8659073895896934</v>
      </c>
      <c r="H20" s="69">
        <f>'Basic T2'!BR20</f>
        <v>1.8446167496453179</v>
      </c>
      <c r="I20" s="69">
        <f>'Basic T2'!CC20</f>
        <v>1.5905798416675523</v>
      </c>
      <c r="J20" s="69">
        <f>'Basic T2'!CN20</f>
        <v>0.47362482994505722</v>
      </c>
      <c r="K20" s="309">
        <f t="shared" si="12"/>
        <v>8.3355296169809048</v>
      </c>
      <c r="L20" s="97"/>
      <c r="M20" s="97">
        <f t="shared" si="0"/>
        <v>0.19414591639146628</v>
      </c>
      <c r="N20" s="97">
        <f t="shared" si="1"/>
        <v>0.81293101630577047</v>
      </c>
      <c r="O20" s="97">
        <f t="shared" si="2"/>
        <v>1.4868079100074145</v>
      </c>
      <c r="P20" s="97">
        <f t="shared" si="3"/>
        <v>2.1270196366811747</v>
      </c>
      <c r="Q20" s="97">
        <f t="shared" si="4"/>
        <v>2.0170688758254505</v>
      </c>
      <c r="R20" s="97">
        <f t="shared" si="5"/>
        <v>1.5313059346961826</v>
      </c>
      <c r="S20" s="97">
        <f t="shared" si="6"/>
        <v>1.7008079258457647</v>
      </c>
      <c r="T20" s="97">
        <f t="shared" si="7"/>
        <v>3.0339404719085099</v>
      </c>
      <c r="U20" s="97">
        <f t="shared" si="8"/>
        <v>2.4449334959551261</v>
      </c>
      <c r="V20" s="97">
        <f t="shared" si="9"/>
        <v>1.7404629560685583</v>
      </c>
      <c r="W20" s="97"/>
      <c r="X20" s="97">
        <f t="shared" si="10"/>
        <v>0.14485282864587276</v>
      </c>
      <c r="Y20" s="97">
        <f t="shared" si="11"/>
        <v>3.8998354201344334</v>
      </c>
      <c r="Z20" s="97">
        <f t="shared" si="11"/>
        <v>14.760180326491632</v>
      </c>
      <c r="AA20" s="97">
        <f t="shared" si="11"/>
        <v>6.4629759402814848</v>
      </c>
      <c r="AB20" s="97">
        <f t="shared" si="11"/>
        <v>5.4536683792780352</v>
      </c>
      <c r="AC20" s="97">
        <f t="shared" si="11"/>
        <v>22.384989020835818</v>
      </c>
      <c r="AD20" s="97">
        <f t="shared" si="11"/>
        <v>22.129568658571099</v>
      </c>
      <c r="AE20" s="97">
        <f t="shared" si="11"/>
        <v>19.081928980580525</v>
      </c>
      <c r="AF20" s="97">
        <f t="shared" si="11"/>
        <v>5.6820004451810968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7.5901355714584166E-3</v>
      </c>
      <c r="C21" s="69">
        <f>'Basic T2'!O21</f>
        <v>4.443817735236124E-2</v>
      </c>
      <c r="D21" s="69">
        <f>'Basic T2'!Z21</f>
        <v>0.40513952390525071</v>
      </c>
      <c r="E21" s="69">
        <f>'Basic T2'!AK21</f>
        <v>0.24056997948172151</v>
      </c>
      <c r="F21" s="69">
        <f>'Basic T2'!AV21</f>
        <v>0.32881662722072602</v>
      </c>
      <c r="G21" s="69">
        <f>'Basic T2'!BG21</f>
        <v>0.70229487575308058</v>
      </c>
      <c r="H21" s="69">
        <f>'Basic T2'!BR21</f>
        <v>1.0936337670608878</v>
      </c>
      <c r="I21" s="69">
        <f>'Basic T2'!CC21</f>
        <v>0.62514912606373529</v>
      </c>
      <c r="J21" s="69">
        <f>'Basic T2'!CN21</f>
        <v>0.47285478626418181</v>
      </c>
      <c r="K21" s="309">
        <f t="shared" si="12"/>
        <v>3.9204869986734034</v>
      </c>
      <c r="L21" s="97"/>
      <c r="M21" s="97">
        <f t="shared" si="0"/>
        <v>0.12204433179982949</v>
      </c>
      <c r="N21" s="97">
        <f t="shared" si="1"/>
        <v>0.11112977967695992</v>
      </c>
      <c r="O21" s="97">
        <f t="shared" si="2"/>
        <v>0.48959233966465049</v>
      </c>
      <c r="P21" s="97">
        <f t="shared" si="3"/>
        <v>0.94983286483193807</v>
      </c>
      <c r="Q21" s="97">
        <f t="shared" si="4"/>
        <v>1.4589908666096183</v>
      </c>
      <c r="R21" s="97">
        <f t="shared" si="5"/>
        <v>0.57635674586394847</v>
      </c>
      <c r="S21" s="97">
        <f t="shared" si="6"/>
        <v>1.0083725952002607</v>
      </c>
      <c r="T21" s="97">
        <f t="shared" si="7"/>
        <v>1.1924363586517932</v>
      </c>
      <c r="U21" s="97">
        <f t="shared" si="8"/>
        <v>2.4409583969533712</v>
      </c>
      <c r="V21" s="97">
        <f t="shared" si="9"/>
        <v>0.81859974164555749</v>
      </c>
      <c r="W21" s="97"/>
      <c r="X21" s="97">
        <f t="shared" si="10"/>
        <v>0.19360185543343802</v>
      </c>
      <c r="Y21" s="97">
        <f t="shared" si="11"/>
        <v>1.1334861553525883</v>
      </c>
      <c r="Z21" s="97">
        <f t="shared" si="11"/>
        <v>10.333908109945014</v>
      </c>
      <c r="AA21" s="97">
        <f t="shared" si="11"/>
        <v>6.1362269422937636</v>
      </c>
      <c r="AB21" s="97">
        <f t="shared" si="11"/>
        <v>8.3871372952388175</v>
      </c>
      <c r="AC21" s="97">
        <f t="shared" si="11"/>
        <v>17.913460138771534</v>
      </c>
      <c r="AD21" s="97">
        <f t="shared" si="11"/>
        <v>27.895355026835865</v>
      </c>
      <c r="AE21" s="97">
        <f t="shared" si="11"/>
        <v>15.945700783480991</v>
      </c>
      <c r="AF21" s="97">
        <f t="shared" si="11"/>
        <v>12.061123692647985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1.3571969398021778E-2</v>
      </c>
      <c r="C22" s="69">
        <f>'Basic T2'!O22</f>
        <v>0.23266887704510036</v>
      </c>
      <c r="D22" s="69">
        <f>'Basic T2'!Z22</f>
        <v>0.69999891375234879</v>
      </c>
      <c r="E22" s="69">
        <f>'Basic T2'!AK22</f>
        <v>0.2772740967195898</v>
      </c>
      <c r="F22" s="69">
        <f>'Basic T2'!AV22</f>
        <v>1.1390999755195907</v>
      </c>
      <c r="G22" s="69">
        <f>'Basic T2'!BG22</f>
        <v>10.348202992287872</v>
      </c>
      <c r="H22" s="69">
        <f>'Basic T2'!BR22</f>
        <v>4.7685009260348012</v>
      </c>
      <c r="I22" s="69">
        <f>'Basic T2'!CC22</f>
        <v>1.6366635299811489</v>
      </c>
      <c r="J22" s="69">
        <f>'Basic T2'!CN22</f>
        <v>0.62051874661073603</v>
      </c>
      <c r="K22" s="309">
        <f t="shared" si="12"/>
        <v>19.736500027349209</v>
      </c>
      <c r="L22" s="97"/>
      <c r="M22" s="97">
        <f t="shared" si="0"/>
        <v>0.21822824122112935</v>
      </c>
      <c r="N22" s="97">
        <f t="shared" si="1"/>
        <v>0.58185197018063095</v>
      </c>
      <c r="O22" s="97">
        <f t="shared" si="2"/>
        <v>0.84591624792173148</v>
      </c>
      <c r="P22" s="97">
        <f t="shared" si="3"/>
        <v>1.0947502685008386</v>
      </c>
      <c r="Q22" s="97">
        <f t="shared" si="4"/>
        <v>5.054295685974262</v>
      </c>
      <c r="R22" s="97">
        <f t="shared" si="5"/>
        <v>8.4925247329749585</v>
      </c>
      <c r="S22" s="97">
        <f t="shared" si="6"/>
        <v>4.3967421259523443</v>
      </c>
      <c r="T22" s="97">
        <f t="shared" si="7"/>
        <v>3.1218424831164842</v>
      </c>
      <c r="U22" s="97">
        <f t="shared" si="8"/>
        <v>3.2032253643304003</v>
      </c>
      <c r="V22" s="97">
        <f t="shared" si="9"/>
        <v>4.1209915576413074</v>
      </c>
      <c r="W22" s="97"/>
      <c r="X22" s="97">
        <f t="shared" si="10"/>
        <v>6.8765836795859778E-2</v>
      </c>
      <c r="Y22" s="97">
        <f t="shared" si="11"/>
        <v>1.178876075913597</v>
      </c>
      <c r="Z22" s="97">
        <f t="shared" si="11"/>
        <v>3.5467226346228982</v>
      </c>
      <c r="AA22" s="97">
        <f t="shared" si="11"/>
        <v>1.4048797726819158</v>
      </c>
      <c r="AB22" s="97">
        <f t="shared" si="11"/>
        <v>5.7715399079934144</v>
      </c>
      <c r="AC22" s="97">
        <f t="shared" si="11"/>
        <v>52.431803906205197</v>
      </c>
      <c r="AD22" s="97">
        <f t="shared" si="11"/>
        <v>24.160823446036567</v>
      </c>
      <c r="AE22" s="97">
        <f t="shared" si="11"/>
        <v>8.2925722783330169</v>
      </c>
      <c r="AF22" s="97">
        <f t="shared" si="11"/>
        <v>3.1440161414175383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2.6883937711801591E-3</v>
      </c>
      <c r="C23" s="69">
        <f>'Basic T2'!O23</f>
        <v>9.912885240154036E-2</v>
      </c>
      <c r="D23" s="69">
        <f>'Basic T2'!Z23</f>
        <v>0.32793025563081307</v>
      </c>
      <c r="E23" s="69">
        <f>'Basic T2'!AK23</f>
        <v>0.25009547070018201</v>
      </c>
      <c r="F23" s="69">
        <f>'Basic T2'!AV23</f>
        <v>0.3682470497419657</v>
      </c>
      <c r="G23" s="69">
        <f>'Basic T2'!BG23</f>
        <v>6.8372011297024091</v>
      </c>
      <c r="H23" s="69">
        <f>'Basic T2'!BR23</f>
        <v>5.5721606121850407</v>
      </c>
      <c r="I23" s="69">
        <f>'Basic T2'!CC23</f>
        <v>1.7637044916269291</v>
      </c>
      <c r="J23" s="69">
        <f>'Basic T2'!CN23</f>
        <v>0.92285075068927691</v>
      </c>
      <c r="K23" s="309">
        <f t="shared" si="12"/>
        <v>16.144007006449339</v>
      </c>
      <c r="L23" s="97"/>
      <c r="M23" s="97">
        <f t="shared" si="0"/>
        <v>4.3227583793402836E-2</v>
      </c>
      <c r="N23" s="97">
        <f t="shared" si="1"/>
        <v>0.2478987254509373</v>
      </c>
      <c r="O23" s="97">
        <f t="shared" si="2"/>
        <v>0.39628851698671769</v>
      </c>
      <c r="P23" s="97">
        <f t="shared" si="3"/>
        <v>0.98744198228064795</v>
      </c>
      <c r="Q23" s="97">
        <f t="shared" si="4"/>
        <v>1.6339474276913952</v>
      </c>
      <c r="R23" s="97">
        <f t="shared" si="5"/>
        <v>5.6111287864758532</v>
      </c>
      <c r="S23" s="97">
        <f t="shared" si="6"/>
        <v>5.1377474129041563</v>
      </c>
      <c r="T23" s="97">
        <f t="shared" si="7"/>
        <v>3.3641658830680528</v>
      </c>
      <c r="U23" s="97">
        <f t="shared" si="8"/>
        <v>4.763915591987204</v>
      </c>
      <c r="V23" s="97">
        <f t="shared" si="9"/>
        <v>3.3708771305899736</v>
      </c>
      <c r="W23" s="97"/>
      <c r="X23" s="97">
        <f t="shared" si="10"/>
        <v>1.665258055268545E-2</v>
      </c>
      <c r="Y23" s="97">
        <f t="shared" si="11"/>
        <v>0.6140287994296556</v>
      </c>
      <c r="Z23" s="97">
        <f t="shared" si="11"/>
        <v>2.0312816731299042</v>
      </c>
      <c r="AA23" s="97">
        <f t="shared" si="11"/>
        <v>1.549153630819609</v>
      </c>
      <c r="AB23" s="97">
        <f t="shared" si="11"/>
        <v>2.2810139365948947</v>
      </c>
      <c r="AC23" s="97">
        <f t="shared" si="11"/>
        <v>42.351326575682407</v>
      </c>
      <c r="AD23" s="97">
        <f t="shared" si="11"/>
        <v>34.515350556767153</v>
      </c>
      <c r="AE23" s="97">
        <f t="shared" si="11"/>
        <v>10.924824864869979</v>
      </c>
      <c r="AF23" s="97">
        <f t="shared" si="11"/>
        <v>5.7163673821536936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1.8858483248180527E-2</v>
      </c>
      <c r="C24" s="69">
        <f>'Basic T2'!O24</f>
        <v>0.22128711708918863</v>
      </c>
      <c r="D24" s="69">
        <f>'Basic T2'!Z24</f>
        <v>0.63592264758601247</v>
      </c>
      <c r="E24" s="69">
        <f>'Basic T2'!AK24</f>
        <v>0.30828060725720741</v>
      </c>
      <c r="F24" s="69">
        <f>'Basic T2'!AV24</f>
        <v>0.26120096001293691</v>
      </c>
      <c r="G24" s="69">
        <f>'Basic T2'!BG24</f>
        <v>2.3846311654084005</v>
      </c>
      <c r="H24" s="69">
        <f>'Basic T2'!BR24</f>
        <v>2.4397561493828213</v>
      </c>
      <c r="I24" s="69">
        <f>'Basic T2'!CC24</f>
        <v>1.410569560979209</v>
      </c>
      <c r="J24" s="69">
        <f>'Basic T2'!CN24</f>
        <v>0.71990901685744313</v>
      </c>
      <c r="K24" s="309">
        <f t="shared" si="12"/>
        <v>8.4004157078213986</v>
      </c>
      <c r="L24" s="97"/>
      <c r="M24" s="97">
        <f t="shared" si="0"/>
        <v>0.30323186787824818</v>
      </c>
      <c r="N24" s="97">
        <f t="shared" si="1"/>
        <v>0.55338877588246727</v>
      </c>
      <c r="O24" s="97">
        <f t="shared" si="2"/>
        <v>0.76848304968188696</v>
      </c>
      <c r="P24" s="97">
        <f t="shared" si="3"/>
        <v>1.2171720386478686</v>
      </c>
      <c r="Q24" s="97">
        <f t="shared" si="4"/>
        <v>1.1589736754787752</v>
      </c>
      <c r="R24" s="97">
        <f t="shared" si="5"/>
        <v>1.957010233211163</v>
      </c>
      <c r="S24" s="97">
        <f t="shared" si="6"/>
        <v>2.2495494507458638</v>
      </c>
      <c r="T24" s="97">
        <f t="shared" si="7"/>
        <v>2.6905811122378847</v>
      </c>
      <c r="U24" s="97">
        <f t="shared" si="8"/>
        <v>3.7162951730361558</v>
      </c>
      <c r="V24" s="97">
        <f t="shared" si="9"/>
        <v>1.7540112058692572</v>
      </c>
      <c r="W24" s="97"/>
      <c r="X24" s="97">
        <f t="shared" si="10"/>
        <v>0.22449464293322896</v>
      </c>
      <c r="Y24" s="97">
        <f t="shared" ref="Y24:AG32" si="13">IF($K24&gt;0,C24/$K24*100,0)</f>
        <v>2.6342400755614297</v>
      </c>
      <c r="Z24" s="97">
        <f t="shared" si="13"/>
        <v>7.5701330708422221</v>
      </c>
      <c r="AA24" s="97">
        <f t="shared" si="13"/>
        <v>3.6698256131559739</v>
      </c>
      <c r="AB24" s="97">
        <f t="shared" si="13"/>
        <v>3.1093813579932692</v>
      </c>
      <c r="AC24" s="97">
        <f t="shared" si="13"/>
        <v>28.387061406831748</v>
      </c>
      <c r="AD24" s="97">
        <f t="shared" si="13"/>
        <v>29.04327874049412</v>
      </c>
      <c r="AE24" s="97">
        <f t="shared" si="13"/>
        <v>16.7916637704711</v>
      </c>
      <c r="AF24" s="97">
        <f t="shared" si="13"/>
        <v>8.569921321716917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1.6761233796256922E-2</v>
      </c>
      <c r="C25" s="69">
        <f>'Basic T2'!O25</f>
        <v>0.95862488584387873</v>
      </c>
      <c r="D25" s="69">
        <f>'Basic T2'!Z25</f>
        <v>3.598941672918694</v>
      </c>
      <c r="E25" s="69">
        <f>'Basic T2'!AK25</f>
        <v>2.9362392656920209</v>
      </c>
      <c r="F25" s="69">
        <f>'Basic T2'!AV25</f>
        <v>1.6178821789027096</v>
      </c>
      <c r="G25" s="69">
        <f>'Basic T2'!BG25</f>
        <v>12.323385887515412</v>
      </c>
      <c r="H25" s="69">
        <f>'Basic T2'!BR25</f>
        <v>8.447216316877558</v>
      </c>
      <c r="I25" s="69">
        <f>'Basic T2'!CC25</f>
        <v>1.240879612751808</v>
      </c>
      <c r="J25" s="69">
        <f>'Basic T2'!CN25</f>
        <v>0.38298338226410139</v>
      </c>
      <c r="K25" s="309">
        <f t="shared" si="12"/>
        <v>31.522914436562441</v>
      </c>
      <c r="L25" s="97"/>
      <c r="M25" s="97">
        <f t="shared" si="0"/>
        <v>0.26950949156917864</v>
      </c>
      <c r="N25" s="97">
        <f t="shared" si="1"/>
        <v>2.3973029206838183</v>
      </c>
      <c r="O25" s="97">
        <f t="shared" si="2"/>
        <v>4.3491542295758672</v>
      </c>
      <c r="P25" s="97">
        <f t="shared" si="3"/>
        <v>11.593036502612254</v>
      </c>
      <c r="Q25" s="97">
        <f t="shared" si="4"/>
        <v>7.1786981766131799</v>
      </c>
      <c r="R25" s="97">
        <f t="shared" si="5"/>
        <v>10.113510483097006</v>
      </c>
      <c r="S25" s="97">
        <f t="shared" si="6"/>
        <v>7.788659875197121</v>
      </c>
      <c r="T25" s="97">
        <f t="shared" si="7"/>
        <v>2.3669071990419095</v>
      </c>
      <c r="U25" s="97">
        <f t="shared" si="8"/>
        <v>1.9770266263285037</v>
      </c>
      <c r="V25" s="97">
        <f t="shared" si="9"/>
        <v>6.5820010683409205</v>
      </c>
      <c r="W25" s="97"/>
      <c r="X25" s="97">
        <f t="shared" si="10"/>
        <v>5.3171586751560293E-2</v>
      </c>
      <c r="Y25" s="97">
        <f t="shared" si="13"/>
        <v>3.0410414232892111</v>
      </c>
      <c r="Z25" s="97">
        <f t="shared" si="13"/>
        <v>11.41690651783261</v>
      </c>
      <c r="AA25" s="97">
        <f t="shared" si="13"/>
        <v>9.3146186454332689</v>
      </c>
      <c r="AB25" s="97">
        <f t="shared" si="13"/>
        <v>5.1324003754747336</v>
      </c>
      <c r="AC25" s="97">
        <f t="shared" si="13"/>
        <v>39.093421746632359</v>
      </c>
      <c r="AD25" s="97">
        <f t="shared" si="13"/>
        <v>26.797066412996053</v>
      </c>
      <c r="AE25" s="97">
        <f t="shared" si="13"/>
        <v>3.9364368267692615</v>
      </c>
      <c r="AF25" s="97">
        <f t="shared" si="13"/>
        <v>1.2149364648209398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1.2378911710015542E-2</v>
      </c>
      <c r="C26" s="69">
        <f>'Basic T2'!O26</f>
        <v>0.19610858398678244</v>
      </c>
      <c r="D26" s="69">
        <f>'Basic T2'!Z26</f>
        <v>0.99543390402757359</v>
      </c>
      <c r="E26" s="69">
        <f>'Basic T2'!AK26</f>
        <v>0.6611581731677314</v>
      </c>
      <c r="F26" s="69">
        <f>'Basic T2'!AV26</f>
        <v>0.86909590666472525</v>
      </c>
      <c r="G26" s="69">
        <f>'Basic T2'!BG26</f>
        <v>2.8972719535721958</v>
      </c>
      <c r="H26" s="69">
        <f>'Basic T2'!BR26</f>
        <v>2.8570854177976912</v>
      </c>
      <c r="I26" s="69">
        <f>'Basic T2'!CC26</f>
        <v>1.5824397622483295</v>
      </c>
      <c r="J26" s="69">
        <f>'Basic T2'!CN26</f>
        <v>0.5583124046597876</v>
      </c>
      <c r="K26" s="309">
        <f t="shared" si="12"/>
        <v>10.629285017834832</v>
      </c>
      <c r="L26" s="97"/>
      <c r="M26" s="97">
        <f t="shared" si="0"/>
        <v>0.19904466709909388</v>
      </c>
      <c r="N26" s="97">
        <f t="shared" si="1"/>
        <v>0.49042298828787845</v>
      </c>
      <c r="O26" s="97">
        <f t="shared" si="2"/>
        <v>1.2029357426217298</v>
      </c>
      <c r="P26" s="97">
        <f t="shared" si="3"/>
        <v>2.6104244722466361</v>
      </c>
      <c r="Q26" s="97">
        <f t="shared" si="4"/>
        <v>3.8562617734670153</v>
      </c>
      <c r="R26" s="97">
        <f t="shared" si="5"/>
        <v>2.3777223680482349</v>
      </c>
      <c r="S26" s="97">
        <f t="shared" si="6"/>
        <v>2.6343431633389569</v>
      </c>
      <c r="T26" s="97">
        <f t="shared" si="7"/>
        <v>3.0184137339557409</v>
      </c>
      <c r="U26" s="97">
        <f t="shared" si="8"/>
        <v>2.8821054409633007</v>
      </c>
      <c r="V26" s="97">
        <f t="shared" si="9"/>
        <v>2.2194002868574332</v>
      </c>
      <c r="W26" s="97"/>
      <c r="X26" s="97">
        <f t="shared" si="10"/>
        <v>0.11646043632516222</v>
      </c>
      <c r="Y26" s="97">
        <f t="shared" si="13"/>
        <v>1.8449837750867786</v>
      </c>
      <c r="Z26" s="97">
        <f t="shared" si="13"/>
        <v>9.3650128146657021</v>
      </c>
      <c r="AA26" s="97">
        <f t="shared" si="13"/>
        <v>6.2201565962186258</v>
      </c>
      <c r="AB26" s="97">
        <f t="shared" si="13"/>
        <v>8.1764286610667885</v>
      </c>
      <c r="AC26" s="97">
        <f t="shared" si="13"/>
        <v>27.257449101335375</v>
      </c>
      <c r="AD26" s="97">
        <f t="shared" si="13"/>
        <v>26.879375357832629</v>
      </c>
      <c r="AE26" s="97">
        <f t="shared" si="13"/>
        <v>14.887546618546407</v>
      </c>
      <c r="AF26" s="97">
        <f t="shared" si="13"/>
        <v>5.2525866389225389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9.7163432634922388E-4</v>
      </c>
      <c r="C27" s="69">
        <f>'Basic T2'!O27</f>
        <v>1.7480551831257497E-2</v>
      </c>
      <c r="D27" s="69">
        <f>'Basic T2'!Z27</f>
        <v>9.4554449163903709E-2</v>
      </c>
      <c r="E27" s="69">
        <f>'Basic T2'!AK27</f>
        <v>2.7464505546941718E-2</v>
      </c>
      <c r="F27" s="69">
        <f>'Basic T2'!AV27</f>
        <v>2.3920970416797162E-2</v>
      </c>
      <c r="G27" s="69">
        <f>'Basic T2'!BG27</f>
        <v>0.13382700682377766</v>
      </c>
      <c r="H27" s="69">
        <f>'Basic T2'!BR27</f>
        <v>0.18169088273036782</v>
      </c>
      <c r="I27" s="69">
        <f>'Basic T2'!CC27</f>
        <v>0.11409228202953216</v>
      </c>
      <c r="J27" s="69">
        <f>'Basic T2'!CN27</f>
        <v>3.2730026735520543E-2</v>
      </c>
      <c r="K27" s="309">
        <f t="shared" si="12"/>
        <v>0.62673230960444748</v>
      </c>
      <c r="L27" s="97"/>
      <c r="M27" s="97">
        <f t="shared" si="0"/>
        <v>1.5623233734978374E-2</v>
      </c>
      <c r="N27" s="97">
        <f t="shared" si="1"/>
        <v>4.3714886374296866E-2</v>
      </c>
      <c r="O27" s="97">
        <f t="shared" si="2"/>
        <v>0.11426466997252127</v>
      </c>
      <c r="P27" s="97">
        <f t="shared" si="3"/>
        <v>0.10843701296830502</v>
      </c>
      <c r="Q27" s="97">
        <f t="shared" si="4"/>
        <v>0.10613963671343833</v>
      </c>
      <c r="R27" s="97">
        <f t="shared" si="5"/>
        <v>0.10982865007943436</v>
      </c>
      <c r="S27" s="97">
        <f t="shared" si="6"/>
        <v>0.167526015071229</v>
      </c>
      <c r="T27" s="97">
        <f t="shared" si="7"/>
        <v>0.21762453095023343</v>
      </c>
      <c r="U27" s="97">
        <f t="shared" si="8"/>
        <v>0.16895807320419415</v>
      </c>
      <c r="V27" s="97">
        <f t="shared" si="9"/>
        <v>0.13086203497084048</v>
      </c>
      <c r="W27" s="97"/>
      <c r="X27" s="97">
        <f t="shared" si="10"/>
        <v>0.1550317913181237</v>
      </c>
      <c r="Y27" s="97">
        <f t="shared" si="13"/>
        <v>2.7891575978091958</v>
      </c>
      <c r="Z27" s="97">
        <f t="shared" si="13"/>
        <v>15.086895587620225</v>
      </c>
      <c r="AA27" s="97">
        <f t="shared" si="13"/>
        <v>4.382174833825867</v>
      </c>
      <c r="AB27" s="97">
        <f t="shared" si="13"/>
        <v>3.8167763254290366</v>
      </c>
      <c r="AC27" s="97">
        <f t="shared" si="13"/>
        <v>21.353136701734833</v>
      </c>
      <c r="AD27" s="97">
        <f t="shared" si="13"/>
        <v>28.990189263585158</v>
      </c>
      <c r="AE27" s="97">
        <f t="shared" si="13"/>
        <v>18.204308327671786</v>
      </c>
      <c r="AF27" s="97">
        <f t="shared" si="13"/>
        <v>5.2223295710057771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5.9146827321874942E-2</v>
      </c>
      <c r="C28" s="69">
        <f>'Basic T2'!O28</f>
        <v>0.97778367585463155</v>
      </c>
      <c r="D28" s="69">
        <f>'Basic T2'!Z28</f>
        <v>4.7126640315765567</v>
      </c>
      <c r="E28" s="69">
        <f>'Basic T2'!AK28</f>
        <v>1.7936531413445216</v>
      </c>
      <c r="F28" s="69">
        <f>'Basic T2'!AV28</f>
        <v>1.2611749309589864</v>
      </c>
      <c r="G28" s="69">
        <f>'Basic T2'!BG28</f>
        <v>12.831249083597427</v>
      </c>
      <c r="H28" s="69">
        <f>'Basic T2'!BR28</f>
        <v>12.003960639130492</v>
      </c>
      <c r="I28" s="69">
        <f>'Basic T2'!CC28</f>
        <v>6.6272588788806059</v>
      </c>
      <c r="J28" s="69">
        <f>'Basic T2'!CN28</f>
        <v>2.4891657635414282</v>
      </c>
      <c r="K28" s="309">
        <f t="shared" si="12"/>
        <v>42.756056972206522</v>
      </c>
      <c r="L28" s="97"/>
      <c r="M28" s="97">
        <f t="shared" si="0"/>
        <v>0.95104164485840803</v>
      </c>
      <c r="N28" s="97">
        <f t="shared" si="1"/>
        <v>2.4452146992405726</v>
      </c>
      <c r="O28" s="97">
        <f t="shared" si="2"/>
        <v>5.695036087895021</v>
      </c>
      <c r="P28" s="97">
        <f t="shared" si="3"/>
        <v>7.0818092325086512</v>
      </c>
      <c r="Q28" s="97">
        <f t="shared" si="4"/>
        <v>5.5959539546976877</v>
      </c>
      <c r="R28" s="97">
        <f t="shared" si="5"/>
        <v>10.530301761438626</v>
      </c>
      <c r="S28" s="97">
        <f t="shared" si="6"/>
        <v>11.068115585798186</v>
      </c>
      <c r="T28" s="97">
        <f t="shared" si="7"/>
        <v>12.641118920111023</v>
      </c>
      <c r="U28" s="97">
        <f t="shared" si="8"/>
        <v>12.849505278203303</v>
      </c>
      <c r="V28" s="97">
        <f t="shared" si="9"/>
        <v>8.9274871216443703</v>
      </c>
      <c r="W28" s="97"/>
      <c r="X28" s="97">
        <f t="shared" si="10"/>
        <v>0.13833555175661591</v>
      </c>
      <c r="Y28" s="97">
        <f t="shared" si="13"/>
        <v>2.2868892622400558</v>
      </c>
      <c r="Z28" s="97">
        <f t="shared" si="13"/>
        <v>11.022213845958746</v>
      </c>
      <c r="AA28" s="97">
        <f t="shared" si="13"/>
        <v>4.1950854881461161</v>
      </c>
      <c r="AB28" s="97">
        <f t="shared" si="13"/>
        <v>2.949698873726383</v>
      </c>
      <c r="AC28" s="97">
        <f t="shared" si="13"/>
        <v>30.010365763939252</v>
      </c>
      <c r="AD28" s="97">
        <f t="shared" si="13"/>
        <v>28.075462260080808</v>
      </c>
      <c r="AE28" s="97">
        <f t="shared" si="13"/>
        <v>15.50016383219959</v>
      </c>
      <c r="AF28" s="97">
        <f t="shared" si="13"/>
        <v>5.8217851219524404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2.6011168381118464E-2</v>
      </c>
      <c r="C29" s="69">
        <f>'Basic T2'!O29</f>
        <v>0.27295961080279685</v>
      </c>
      <c r="D29" s="69">
        <f>'Basic T2'!Z29</f>
        <v>1.3167507010027355</v>
      </c>
      <c r="E29" s="69">
        <f>'Basic T2'!AK29</f>
        <v>0.42020710824726332</v>
      </c>
      <c r="F29" s="69">
        <f>'Basic T2'!AV29</f>
        <v>0.52413956164321973</v>
      </c>
      <c r="G29" s="69">
        <f>'Basic T2'!BG29</f>
        <v>2.4972654663529203</v>
      </c>
      <c r="H29" s="69">
        <f>'Basic T2'!BR29</f>
        <v>2.5297066037824858</v>
      </c>
      <c r="I29" s="69">
        <f>'Basic T2'!CC29</f>
        <v>0.92982708617365561</v>
      </c>
      <c r="J29" s="69">
        <f>'Basic T2'!CN29</f>
        <v>0.34273010319985875</v>
      </c>
      <c r="K29" s="309">
        <f t="shared" si="12"/>
        <v>8.8595974095860548</v>
      </c>
      <c r="L29" s="97"/>
      <c r="M29" s="97">
        <f t="shared" si="0"/>
        <v>0.41824228757438175</v>
      </c>
      <c r="N29" s="97">
        <f t="shared" si="1"/>
        <v>0.68260993624239485</v>
      </c>
      <c r="O29" s="97">
        <f t="shared" si="2"/>
        <v>1.5912322013039784</v>
      </c>
      <c r="P29" s="97">
        <f t="shared" si="3"/>
        <v>1.6590869829606818</v>
      </c>
      <c r="Q29" s="97">
        <f t="shared" si="4"/>
        <v>2.3256574332322115</v>
      </c>
      <c r="R29" s="97">
        <f t="shared" si="5"/>
        <v>2.0494465322734792</v>
      </c>
      <c r="S29" s="97">
        <f t="shared" si="6"/>
        <v>2.3324872457137316</v>
      </c>
      <c r="T29" s="97">
        <f t="shared" si="7"/>
        <v>1.7735922175786272</v>
      </c>
      <c r="U29" s="97">
        <f t="shared" si="8"/>
        <v>1.7692322201154409</v>
      </c>
      <c r="V29" s="97">
        <f t="shared" si="9"/>
        <v>1.8498885860416963</v>
      </c>
      <c r="W29" s="97"/>
      <c r="X29" s="97">
        <f>IF($K29&gt;0,B29/$K29*100,0)</f>
        <v>0.29359311917463049</v>
      </c>
      <c r="Y29" s="97">
        <f t="shared" si="13"/>
        <v>3.0809482438497198</v>
      </c>
      <c r="Z29" s="97">
        <f t="shared" si="13"/>
        <v>14.862421396010788</v>
      </c>
      <c r="AA29" s="97">
        <f t="shared" si="13"/>
        <v>4.7429594012093661</v>
      </c>
      <c r="AB29" s="97">
        <f t="shared" si="13"/>
        <v>5.9160652274797778</v>
      </c>
      <c r="AC29" s="97">
        <f t="shared" si="13"/>
        <v>28.187121275407929</v>
      </c>
      <c r="AD29" s="97">
        <f t="shared" si="13"/>
        <v>28.553290706475575</v>
      </c>
      <c r="AE29" s="97">
        <f t="shared" si="13"/>
        <v>10.495139261831309</v>
      </c>
      <c r="AF29" s="97">
        <f t="shared" si="13"/>
        <v>3.8684613685608999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2.4475341271809482E-2</v>
      </c>
      <c r="C30" s="69">
        <f>'Basic T2'!O30</f>
        <v>0.1474795073148199</v>
      </c>
      <c r="D30" s="69">
        <f>'Basic T2'!Z30</f>
        <v>0.44409589440882885</v>
      </c>
      <c r="E30" s="69">
        <f>'Basic T2'!AK30</f>
        <v>0.25917120377382025</v>
      </c>
      <c r="F30" s="69">
        <f>'Basic T2'!AV30</f>
        <v>0.42977180028945189</v>
      </c>
      <c r="G30" s="69">
        <f>'Basic T2'!BG30</f>
        <v>5.3689909260486761</v>
      </c>
      <c r="H30" s="69">
        <f>'Basic T2'!BR30</f>
        <v>5.4653777368136112</v>
      </c>
      <c r="I30" s="69">
        <f>'Basic T2'!CC30</f>
        <v>2.9195648326074366</v>
      </c>
      <c r="J30" s="69">
        <f>'Basic T2'!CN30</f>
        <v>1.4892310433880602</v>
      </c>
      <c r="K30" s="309">
        <f t="shared" si="12"/>
        <v>16.548158285916514</v>
      </c>
      <c r="L30" s="97"/>
      <c r="M30" s="97">
        <f t="shared" si="0"/>
        <v>0.39354720913329105</v>
      </c>
      <c r="N30" s="97">
        <f t="shared" si="1"/>
        <v>0.3688127221062022</v>
      </c>
      <c r="O30" s="97">
        <f t="shared" si="2"/>
        <v>0.53666930810219615</v>
      </c>
      <c r="P30" s="97">
        <f t="shared" si="3"/>
        <v>1.0232753375661057</v>
      </c>
      <c r="Q30" s="97">
        <f t="shared" si="4"/>
        <v>1.9069386382574025</v>
      </c>
      <c r="R30" s="97">
        <f t="shared" si="5"/>
        <v>4.4062034987685994</v>
      </c>
      <c r="S30" s="97">
        <f t="shared" si="6"/>
        <v>5.0392894753346047</v>
      </c>
      <c r="T30" s="97">
        <f t="shared" si="7"/>
        <v>5.5689036626555373</v>
      </c>
      <c r="U30" s="97">
        <f t="shared" si="8"/>
        <v>7.6876688699324571</v>
      </c>
      <c r="V30" s="97">
        <f t="shared" si="9"/>
        <v>3.4552641297228619</v>
      </c>
      <c r="W30" s="97"/>
      <c r="X30" s="97">
        <f t="shared" si="10"/>
        <v>0.14790371743446207</v>
      </c>
      <c r="Y30" s="97">
        <f t="shared" si="13"/>
        <v>0.89121402374023639</v>
      </c>
      <c r="Z30" s="97">
        <f t="shared" si="13"/>
        <v>2.6836575208902937</v>
      </c>
      <c r="AA30" s="97">
        <f t="shared" si="13"/>
        <v>1.5661634321832096</v>
      </c>
      <c r="AB30" s="97">
        <f t="shared" si="13"/>
        <v>2.5970974706908243</v>
      </c>
      <c r="AC30" s="97">
        <f t="shared" si="13"/>
        <v>32.444643284673027</v>
      </c>
      <c r="AD30" s="97">
        <f t="shared" si="13"/>
        <v>33.027105750281457</v>
      </c>
      <c r="AE30" s="97">
        <f t="shared" si="13"/>
        <v>17.642838448627625</v>
      </c>
      <c r="AF30" s="97">
        <f t="shared" si="13"/>
        <v>8.9993763514788583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3.3004960658115284E-2</v>
      </c>
      <c r="C31" s="69">
        <f>'Basic T2'!O31</f>
        <v>0.18250891430526076</v>
      </c>
      <c r="D31" s="69">
        <f>'Basic T2'!Z31</f>
        <v>0.69061154447705542</v>
      </c>
      <c r="E31" s="69">
        <f>'Basic T2'!AK31</f>
        <v>0.33372928795894286</v>
      </c>
      <c r="F31" s="69">
        <f>'Basic T2'!AV31</f>
        <v>0.52153670577020317</v>
      </c>
      <c r="G31" s="69">
        <f>'Basic T2'!BG31</f>
        <v>4.9719418110368405</v>
      </c>
      <c r="H31" s="69">
        <f>'Basic T2'!BR31</f>
        <v>6.631331315853263</v>
      </c>
      <c r="I31" s="69">
        <f>'Basic T2'!CC31</f>
        <v>3.765338490343789</v>
      </c>
      <c r="J31" s="69">
        <f>'Basic T2'!CN31</f>
        <v>1.9730243204353346</v>
      </c>
      <c r="K31" s="309">
        <f t="shared" si="12"/>
        <v>19.103027350838808</v>
      </c>
      <c r="L31" s="97"/>
      <c r="M31" s="97">
        <f t="shared" si="0"/>
        <v>0.5306978158264124</v>
      </c>
      <c r="N31" s="97">
        <f t="shared" si="1"/>
        <v>0.45641330595092655</v>
      </c>
      <c r="O31" s="97">
        <f t="shared" si="2"/>
        <v>0.83457204718198374</v>
      </c>
      <c r="P31" s="97">
        <f t="shared" si="3"/>
        <v>1.3176500506974114</v>
      </c>
      <c r="Q31" s="97">
        <f t="shared" si="4"/>
        <v>2.3141083124412996</v>
      </c>
      <c r="R31" s="97">
        <f t="shared" si="5"/>
        <v>4.0803547082146432</v>
      </c>
      <c r="S31" s="97">
        <f t="shared" si="6"/>
        <v>6.1143437318787779</v>
      </c>
      <c r="T31" s="97">
        <f t="shared" si="7"/>
        <v>7.182168751939086</v>
      </c>
      <c r="U31" s="97">
        <f t="shared" si="8"/>
        <v>10.185093652978553</v>
      </c>
      <c r="V31" s="97">
        <f t="shared" si="9"/>
        <v>3.9887221305251344</v>
      </c>
      <c r="W31" s="97"/>
      <c r="X31" s="97">
        <f t="shared" si="10"/>
        <v>0.17277345654151538</v>
      </c>
      <c r="Y31" s="97">
        <f t="shared" si="13"/>
        <v>0.9553926241813544</v>
      </c>
      <c r="Z31" s="97">
        <f t="shared" si="13"/>
        <v>3.6151942401251436</v>
      </c>
      <c r="AA31" s="97">
        <f t="shared" si="13"/>
        <v>1.7469968598683334</v>
      </c>
      <c r="AB31" s="97">
        <f t="shared" si="13"/>
        <v>2.7301259438719416</v>
      </c>
      <c r="AC31" s="97">
        <f t="shared" si="13"/>
        <v>26.026983680251732</v>
      </c>
      <c r="AD31" s="97">
        <f t="shared" si="13"/>
        <v>34.713510032021617</v>
      </c>
      <c r="AE31" s="97">
        <f t="shared" si="13"/>
        <v>19.710689940348402</v>
      </c>
      <c r="AF31" s="97">
        <f t="shared" si="13"/>
        <v>10.328333222789945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2.7862589778314173E-4</v>
      </c>
      <c r="C32" s="69">
        <f>'Basic T2'!O32</f>
        <v>4.2429138939162808E-2</v>
      </c>
      <c r="D32" s="69">
        <f>'Basic T2'!Z32</f>
        <v>0.20426378797180531</v>
      </c>
      <c r="E32" s="69">
        <f>'Basic T2'!AK32</f>
        <v>0.14862578116134942</v>
      </c>
      <c r="F32" s="69">
        <f>'Basic T2'!AV32</f>
        <v>0.15979020958215087</v>
      </c>
      <c r="G32" s="69">
        <f>'Basic T2'!BG32</f>
        <v>1.2531029816760884</v>
      </c>
      <c r="H32" s="69">
        <f>'Basic T2'!BR32</f>
        <v>2.1374494091122882</v>
      </c>
      <c r="I32" s="69">
        <f>'Basic T2'!CC32</f>
        <v>1.8020352652449021</v>
      </c>
      <c r="J32" s="69">
        <f>'Basic T2'!CN32</f>
        <v>0.90918071018014779</v>
      </c>
      <c r="K32" s="309">
        <f t="shared" si="12"/>
        <v>6.6571559097656783</v>
      </c>
      <c r="L32" s="97"/>
      <c r="M32" s="97">
        <f t="shared" si="0"/>
        <v>4.4801191226334367E-3</v>
      </c>
      <c r="N32" s="97">
        <f t="shared" si="1"/>
        <v>0.10610563130897049</v>
      </c>
      <c r="O32" s="97">
        <f t="shared" si="2"/>
        <v>0.24684332177195445</v>
      </c>
      <c r="P32" s="97">
        <f t="shared" si="3"/>
        <v>0.58681324998448225</v>
      </c>
      <c r="Q32" s="97">
        <f t="shared" si="4"/>
        <v>0.70900446344369039</v>
      </c>
      <c r="R32" s="97">
        <f t="shared" si="5"/>
        <v>1.0283918930446123</v>
      </c>
      <c r="S32" s="97">
        <f t="shared" si="6"/>
        <v>1.9708109539889724</v>
      </c>
      <c r="T32" s="97">
        <f t="shared" si="7"/>
        <v>3.4372796509863046</v>
      </c>
      <c r="U32" s="97">
        <f t="shared" si="8"/>
        <v>4.6933484725739119</v>
      </c>
      <c r="V32" s="97">
        <f t="shared" si="9"/>
        <v>1.3900176456833995</v>
      </c>
      <c r="W32" s="97"/>
      <c r="X32" s="97">
        <f t="shared" si="10"/>
        <v>4.1853593570553606E-3</v>
      </c>
      <c r="Y32" s="97">
        <f t="shared" si="13"/>
        <v>0.63734633098980931</v>
      </c>
      <c r="Z32" s="97">
        <f t="shared" si="13"/>
        <v>3.0683341466009781</v>
      </c>
      <c r="AA32" s="97">
        <f t="shared" si="13"/>
        <v>2.2325717344748326</v>
      </c>
      <c r="AB32" s="97">
        <f t="shared" si="13"/>
        <v>2.4002774119762993</v>
      </c>
      <c r="AC32" s="97">
        <f t="shared" si="13"/>
        <v>18.823398440133509</v>
      </c>
      <c r="AD32" s="97">
        <f t="shared" si="13"/>
        <v>32.107546196668892</v>
      </c>
      <c r="AE32" s="97">
        <f t="shared" si="13"/>
        <v>27.069146189011683</v>
      </c>
      <c r="AF32" s="97">
        <f t="shared" si="13"/>
        <v>13.657194190786942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3.4954153752594565E-2</v>
      </c>
      <c r="C33" s="69">
        <f>'Basic T2'!O33</f>
        <v>0.82932411038598297</v>
      </c>
      <c r="D33" s="69">
        <f>'Basic T2'!Z33</f>
        <v>2.9751965122824795</v>
      </c>
      <c r="E33" s="69">
        <f>'Basic T2'!AK33</f>
        <v>1.5013919744005253</v>
      </c>
      <c r="F33" s="69">
        <f>'Basic T2'!AV33</f>
        <v>1.2801720977964042</v>
      </c>
      <c r="G33" s="69">
        <f>'Basic T2'!BG33</f>
        <v>9.5100702619454296</v>
      </c>
      <c r="H33" s="69">
        <f>'Basic T2'!BR33</f>
        <v>15.648085130763702</v>
      </c>
      <c r="I33" s="69">
        <f>'Basic T2'!CC33</f>
        <v>10.49568520896166</v>
      </c>
      <c r="J33" s="69">
        <f>'Basic T2'!CN33</f>
        <v>3.7688007830378076</v>
      </c>
      <c r="K33" s="309">
        <f t="shared" ref="K33" si="14">SUM(B33:J33)</f>
        <v>46.043680233326583</v>
      </c>
      <c r="L33" s="97"/>
      <c r="M33" s="97">
        <f t="shared" si="0"/>
        <v>0.56203954437986647</v>
      </c>
      <c r="N33" s="97">
        <f t="shared" si="1"/>
        <v>2.0739510744827609</v>
      </c>
      <c r="O33" s="97">
        <f t="shared" si="2"/>
        <v>3.5953871085437408</v>
      </c>
      <c r="P33" s="97">
        <f t="shared" si="3"/>
        <v>5.9278861117784798</v>
      </c>
      <c r="Q33" s="97">
        <f t="shared" si="4"/>
        <v>5.6802462033638301</v>
      </c>
      <c r="R33" s="97">
        <f t="shared" si="5"/>
        <v>7.8046890819683341</v>
      </c>
      <c r="S33" s="97">
        <f t="shared" si="6"/>
        <v>14.428139189254118</v>
      </c>
      <c r="T33" s="97">
        <f t="shared" si="7"/>
        <v>20.019921855979291</v>
      </c>
      <c r="U33" s="97">
        <f t="shared" si="8"/>
        <v>19.455203130080754</v>
      </c>
      <c r="V33" s="97">
        <f t="shared" si="9"/>
        <v>9.6139445829473829</v>
      </c>
      <c r="W33" s="97"/>
      <c r="X33" s="97">
        <f t="shared" ref="X33" si="15">IF($K33&gt;0,B33/$K33*100,0)</f>
        <v>7.5915203944307258E-2</v>
      </c>
      <c r="Y33" s="97">
        <f t="shared" ref="Y33" si="16">IF($K33&gt;0,C33/$K33*100,0)</f>
        <v>1.8011681650627813</v>
      </c>
      <c r="Z33" s="97">
        <f t="shared" ref="Z33" si="17">IF($K33&gt;0,D33/$K33*100,0)</f>
        <v>6.4616826830645513</v>
      </c>
      <c r="AA33" s="97">
        <f t="shared" ref="AA33" si="18">IF($K33&gt;0,E33/$K33*100,0)</f>
        <v>3.2607992384453501</v>
      </c>
      <c r="AB33" s="97">
        <f t="shared" ref="AB33" si="19">IF($K33&gt;0,F33/$K33*100,0)</f>
        <v>2.7803426904824411</v>
      </c>
      <c r="AC33" s="97">
        <f t="shared" ref="AC33" si="20">IF($K33&gt;0,G33/$K33*100,0)</f>
        <v>20.654452931983499</v>
      </c>
      <c r="AD33" s="97">
        <f t="shared" ref="AD33" si="21">IF($K33&gt;0,H33/$K33*100,0)</f>
        <v>33.985304935372135</v>
      </c>
      <c r="AE33" s="97">
        <f t="shared" ref="AE33" si="22">IF($K33&gt;0,I33/$K33*100,0)</f>
        <v>22.795061462886377</v>
      </c>
      <c r="AF33" s="97">
        <f>IF($K33&gt;0,J33/$K33*100,0)</f>
        <v>8.1852726887585678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6.2191627087666363</v>
      </c>
      <c r="C35" s="310">
        <f t="shared" ref="C35:K35" si="24">SUM(C8:C33)</f>
        <v>39.987641009941122</v>
      </c>
      <c r="D35" s="310">
        <f t="shared" si="24"/>
        <v>82.750380486498983</v>
      </c>
      <c r="E35" s="310">
        <f t="shared" si="24"/>
        <v>25.327611666110077</v>
      </c>
      <c r="F35" s="310">
        <f t="shared" si="24"/>
        <v>22.537264265733569</v>
      </c>
      <c r="G35" s="310">
        <f t="shared" si="24"/>
        <v>121.8507254045154</v>
      </c>
      <c r="H35" s="310">
        <f t="shared" si="24"/>
        <v>108.45532417942144</v>
      </c>
      <c r="I35" s="310">
        <f t="shared" si="24"/>
        <v>52.426204679849661</v>
      </c>
      <c r="J35" s="310">
        <f t="shared" si="24"/>
        <v>19.371685599163229</v>
      </c>
      <c r="K35" s="310">
        <f t="shared" si="24"/>
        <v>478.92600000000004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1.2985644355843358</v>
      </c>
      <c r="Y35" s="98">
        <f t="shared" ref="Y35:AG35" si="26">IF($K35&gt;0,C35/$K35*100,0)</f>
        <v>8.3494404166700313</v>
      </c>
      <c r="Z35" s="98">
        <f t="shared" si="26"/>
        <v>17.278322848727981</v>
      </c>
      <c r="AA35" s="98">
        <f t="shared" si="26"/>
        <v>5.2884186003913074</v>
      </c>
      <c r="AB35" s="98">
        <f t="shared" si="26"/>
        <v>4.7057925996361796</v>
      </c>
      <c r="AC35" s="98">
        <f t="shared" si="26"/>
        <v>25.442495376011198</v>
      </c>
      <c r="AD35" s="98">
        <f t="shared" si="26"/>
        <v>22.645528574230973</v>
      </c>
      <c r="AE35" s="98">
        <f t="shared" si="26"/>
        <v>10.946619035059623</v>
      </c>
      <c r="AF35" s="98">
        <f t="shared" si="26"/>
        <v>4.0448181136883834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automation\Data\Results\Workbooks\MCAs\NE_MCA\[NE_MCA_MainTables.Main.xlsm]Manager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automation\Data\Results\Workbooks\MCAs\NE_MCA\[NE_MCA_MainTables.Main.xlsm]Manager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automation\Data\Results\Workbooks\MCAs\NE_MCA\[NE_MCA_MainTables.Main.xlsm]Manager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automation\Data\Results\Workbooks\MCAs\NE_MCA\[NE_MCA_MainTables.Main.xlsm]Manager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automation\Data\Results\Workbooks\MCAs\NE_MCA\[NE_MCA_MainTables.Main.xlsm]Manager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automation\Data\Results\Workbooks\MCAs\NE_MCA\[NE_MCA_MainTables.Main.xlsm]Manager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automation\Data\Results\Workbooks\MCAs\NE_MCA\[NE_MCA_MainTables.Main.xlsm]Manager</v>
      </c>
      <c r="Y79" s="91" t="str">
        <f ca="1">CELL("filename")</f>
        <v>M:\IE\Projects\Nuffield via NFER AI and automation\Data\Results\Workbooks\MCAs\NE_MCA\[NE_MCA_MainTables.Main.xlsm]Manager</v>
      </c>
      <c r="AW79" s="91" t="str">
        <f ca="1">CELL("filename")</f>
        <v>M:\IE\Projects\Nuffield via NFER AI and automation\Data\Results\Workbooks\MCAs\NE_MCA\[NE_MCA_MainTables.Main.xlsm]Manager</v>
      </c>
      <c r="BU79" s="91" t="str">
        <f ca="1">CELL("filename")</f>
        <v>M:\IE\Projects\Nuffield via NFER AI and automation\Data\Results\Workbooks\MCAs\NE_MCA\[NE_MCA_MainTables.Main.xlsm]Manager</v>
      </c>
      <c r="CS79" s="91" t="str">
        <f ca="1">CELL("filename")</f>
        <v>M:\IE\Projects\Nuffield via NFER AI and automation\Data\Results\Workbooks\MCAs\NE_MCA\[NE_MCA_MainTables.Main.xlsm]Manager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automation\Data\Results\Workbooks\MCAs\NE_MCA\[NE_MCA_MainTables.Main.xlsm]Manager</v>
      </c>
      <c r="Y96" s="91" t="str">
        <f ca="1">CELL("filename")</f>
        <v>M:\IE\Projects\Nuffield via NFER AI and automation\Data\Results\Workbooks\MCAs\NE_MCA\[NE_MCA_MainTables.Main.xlsm]Manager</v>
      </c>
      <c r="AW96" s="91" t="str">
        <f ca="1">CELL("filename")</f>
        <v>M:\IE\Projects\Nuffield via NFER AI and automation\Data\Results\Workbooks\MCAs\NE_MCA\[NE_MCA_MainTables.Main.xlsm]Manager</v>
      </c>
      <c r="BU96" s="91" t="str">
        <f ca="1">CELL("filename")</f>
        <v>M:\IE\Projects\Nuffield via NFER AI and automation\Data\Results\Workbooks\MCAs\NE_MCA\[NE_MCA_MainTables.Main.xlsm]Manager</v>
      </c>
      <c r="CS96" s="91" t="str">
        <f ca="1">CELL("filename")</f>
        <v>M:\IE\Projects\Nuffield via NFER AI and automation\Data\Results\Workbooks\MCAs\NE_MCA\[NE_MCA_MainTables.Main.xlsm]Manager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EEFAF3D-9E3A-4789-8087-97EF191AABA3}"/>
</file>

<file path=customXml/itemProps2.xml><?xml version="1.0" encoding="utf-8"?>
<ds:datastoreItem xmlns:ds="http://schemas.openxmlformats.org/officeDocument/2006/customXml" ds:itemID="{8D7268F9-E538-4BB6-B5A6-F40D740A1597}"/>
</file>

<file path=customXml/itemProps3.xml><?xml version="1.0" encoding="utf-8"?>
<ds:datastoreItem xmlns:ds="http://schemas.openxmlformats.org/officeDocument/2006/customXml" ds:itemID="{B25FBD5D-D704-421A-B76E-290294F870A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